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https://massgov-my.sharepoint.com/personal/karen_rasnick_mass_gov/Documents/Desktop 11-2020/Misc Files/Telecommute During COVID-19/FY24 Lease Program/Vehicle Workbooks/"/>
    </mc:Choice>
  </mc:AlternateContent>
  <xr:revisionPtr revIDLastSave="364" documentId="14_{95A6A3DE-A018-49D1-988B-D250D00088DB}" xr6:coauthVersionLast="47" xr6:coauthVersionMax="47" xr10:uidLastSave="{472ED92A-85A8-453E-8594-33D07B3119C1}"/>
  <bookViews>
    <workbookView xWindow="-28920" yWindow="-120" windowWidth="29040" windowHeight="17640" tabRatio="736" xr2:uid="{00000000-000D-0000-FFFF-FFFF00000000}"/>
  </bookViews>
  <sheets>
    <sheet name="Instructs, Defines, Contacts" sheetId="6" r:id="rId1"/>
    <sheet name="Justification &amp; Expected Use" sheetId="4" r:id="rId2"/>
    <sheet name="Vehicle Specs, FES, &amp; Turn-Ins" sheetId="7" r:id="rId3"/>
    <sheet name="Funding, Summary, &amp; Approval" sheetId="15" r:id="rId4"/>
    <sheet name="VEH110 List" sheetId="29" r:id="rId5"/>
    <sheet name="FES calcs" sheetId="23" state="hidden" r:id="rId6"/>
    <sheet name="Sec-Agency PL" sheetId="12" state="hidden" r:id="rId7"/>
    <sheet name="CFO Contact List" sheetId="17" state="hidden" r:id="rId8"/>
    <sheet name="AGENCY CONTACT TEST" sheetId="16" state="hidden" r:id="rId9"/>
    <sheet name="RI Drop-Downs" sheetId="5" state="hidden" r:id="rId10"/>
    <sheet name="VEH110 ID LISTS" sheetId="27" state="hidden" r:id="rId11"/>
    <sheet name="Turn-Ins" sheetId="24" state="hidden" r:id="rId12"/>
  </sheets>
  <definedNames>
    <definedName name="_xlnm._FilterDatabase" localSheetId="8" hidden="1">'AGENCY CONTACT TEST'!$A$1:$P$73</definedName>
    <definedName name="_xlnm._FilterDatabase" localSheetId="6" hidden="1">'Sec-Agency PL'!$A$1:$B$160</definedName>
    <definedName name="_xlnm._FilterDatabase" localSheetId="11" hidden="1">'Turn-Ins'!$A$1:$M$4928</definedName>
    <definedName name="_xlnm._FilterDatabase" localSheetId="4" hidden="1">'VEH110 List'!$A$1:$AE$191</definedName>
    <definedName name="NumberRequested_CatI">'FES calcs'!$G$35:$G$51</definedName>
    <definedName name="NumberRequested_CatII">'FES calcs'!$G$57:$G$88</definedName>
    <definedName name="PrimaryFuel_CatI">'FES calcs'!$L$35:$L$51</definedName>
    <definedName name="PrimaryFuel_CatII">'FES calcs'!$L$57:$L$88</definedName>
    <definedName name="_xlnm.Print_Area" localSheetId="3">'Funding, Summary, &amp; Approval'!$B$1:$Y$86</definedName>
    <definedName name="_xlnm.Print_Area" localSheetId="0">'Instructs, Defines, Contacts'!$B$1:$P$73</definedName>
    <definedName name="_xlnm.Print_Area" localSheetId="1">'Justification &amp; Expected Use'!$B$1:$R$312</definedName>
    <definedName name="_xlnm.Print_Area" localSheetId="2">'Vehicle Specs, FES, &amp; Turn-Ins'!$B$1:$AV$126</definedName>
    <definedName name="_xlnm.Print_Titles" localSheetId="3">'Funding, Summary, &amp; Approval'!$1:$7</definedName>
    <definedName name="_xlnm.Print_Titles" localSheetId="0">'Instructs, Defines, Contacts'!$1:$1</definedName>
    <definedName name="_xlnm.Print_Titles" localSheetId="1">'Justification &amp; Expected Use'!$1:$10</definedName>
    <definedName name="_xlnm.Print_Titles" localSheetId="2">'Vehicle Specs, FES, &amp; Turn-Ins'!$1:$5</definedName>
    <definedName name="SecondaryFuel_CatI">'FES calcs'!$M$35:$M$51</definedName>
    <definedName name="SecondaryFuel_CatII">'FES calcs'!$M$57:$M$88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34" i="15" l="1"/>
  <c r="U35" i="15"/>
  <c r="U36" i="15"/>
  <c r="U37" i="15"/>
  <c r="U38" i="15"/>
  <c r="U39" i="15"/>
  <c r="U40" i="15"/>
  <c r="U41" i="15"/>
  <c r="U42" i="15"/>
  <c r="U43" i="15"/>
  <c r="U44" i="15"/>
  <c r="U45" i="15"/>
  <c r="U46" i="15"/>
  <c r="U47" i="15"/>
  <c r="M34" i="15"/>
  <c r="M35" i="15"/>
  <c r="M36" i="15"/>
  <c r="M37" i="15"/>
  <c r="M38" i="15"/>
  <c r="M39" i="15"/>
  <c r="M40" i="15"/>
  <c r="M41" i="15"/>
  <c r="M42" i="15"/>
  <c r="M43" i="15"/>
  <c r="M44" i="15"/>
  <c r="M45" i="15"/>
  <c r="M46" i="15"/>
  <c r="M47" i="15"/>
  <c r="E34" i="15"/>
  <c r="E35" i="15"/>
  <c r="E36" i="15"/>
  <c r="E37" i="15"/>
  <c r="E38" i="15"/>
  <c r="E39" i="15"/>
  <c r="E40" i="15"/>
  <c r="E41" i="15"/>
  <c r="E42" i="15"/>
  <c r="E43" i="15"/>
  <c r="E44" i="15"/>
  <c r="E45" i="15"/>
  <c r="E46" i="15"/>
  <c r="E47" i="15"/>
  <c r="U33" i="15"/>
  <c r="M33" i="15"/>
  <c r="E33" i="15"/>
  <c r="U13" i="15"/>
  <c r="U14" i="15"/>
  <c r="U15" i="15"/>
  <c r="U16" i="15"/>
  <c r="U17" i="15"/>
  <c r="U18" i="15"/>
  <c r="U19" i="15"/>
  <c r="U20" i="15"/>
  <c r="U21" i="15"/>
  <c r="U22" i="15"/>
  <c r="U23" i="15"/>
  <c r="U24" i="15"/>
  <c r="U25" i="15"/>
  <c r="U26" i="15"/>
  <c r="U27" i="15"/>
  <c r="M14" i="15"/>
  <c r="M15" i="15"/>
  <c r="M16" i="15"/>
  <c r="M17" i="15"/>
  <c r="M18" i="15"/>
  <c r="M19" i="15"/>
  <c r="M20" i="15"/>
  <c r="M21" i="15"/>
  <c r="M22" i="15"/>
  <c r="M23" i="15"/>
  <c r="M24" i="15"/>
  <c r="M25" i="15"/>
  <c r="M26" i="15"/>
  <c r="M27" i="15"/>
  <c r="M13" i="15"/>
  <c r="E13" i="15"/>
  <c r="E27" i="15"/>
  <c r="E26" i="15"/>
  <c r="E25" i="15"/>
  <c r="E24" i="15"/>
  <c r="E23" i="15"/>
  <c r="E22" i="15"/>
  <c r="E21" i="15"/>
  <c r="E20" i="15"/>
  <c r="E19" i="15"/>
  <c r="E18" i="15"/>
  <c r="E17" i="15"/>
  <c r="E16" i="15"/>
  <c r="E15" i="15"/>
  <c r="E14" i="15"/>
  <c r="D47" i="15"/>
  <c r="D46" i="15"/>
  <c r="D45" i="15"/>
  <c r="D44" i="15"/>
  <c r="D43" i="15"/>
  <c r="D42" i="15"/>
  <c r="D41" i="15"/>
  <c r="D40" i="15"/>
  <c r="D39" i="15"/>
  <c r="D38" i="15"/>
  <c r="D37" i="15"/>
  <c r="D36" i="15"/>
  <c r="D35" i="15"/>
  <c r="D34" i="15"/>
  <c r="D33" i="15"/>
  <c r="L47" i="15"/>
  <c r="L46" i="15"/>
  <c r="L45" i="15"/>
  <c r="L44" i="15"/>
  <c r="L43" i="15"/>
  <c r="L42" i="15"/>
  <c r="L41" i="15"/>
  <c r="L40" i="15"/>
  <c r="L39" i="15"/>
  <c r="L38" i="15"/>
  <c r="L37" i="15"/>
  <c r="L36" i="15"/>
  <c r="L35" i="15"/>
  <c r="L34" i="15"/>
  <c r="L33" i="15"/>
  <c r="T47" i="15"/>
  <c r="T46" i="15"/>
  <c r="T45" i="15"/>
  <c r="T44" i="15"/>
  <c r="T43" i="15"/>
  <c r="T42" i="15"/>
  <c r="T41" i="15"/>
  <c r="T40" i="15"/>
  <c r="T39" i="15"/>
  <c r="T38" i="15"/>
  <c r="T37" i="15"/>
  <c r="T36" i="15"/>
  <c r="T35" i="15"/>
  <c r="T34" i="15"/>
  <c r="T33" i="15"/>
  <c r="T27" i="15"/>
  <c r="T26" i="15"/>
  <c r="T25" i="15"/>
  <c r="T24" i="15"/>
  <c r="T23" i="15"/>
  <c r="T22" i="15"/>
  <c r="T21" i="15"/>
  <c r="T20" i="15"/>
  <c r="T19" i="15"/>
  <c r="T18" i="15"/>
  <c r="T17" i="15"/>
  <c r="T16" i="15"/>
  <c r="T15" i="15"/>
  <c r="T14" i="15"/>
  <c r="T13" i="15"/>
  <c r="L27" i="15"/>
  <c r="L26" i="15"/>
  <c r="L25" i="15"/>
  <c r="L24" i="15"/>
  <c r="L23" i="15"/>
  <c r="L22" i="15"/>
  <c r="L21" i="15"/>
  <c r="L20" i="15"/>
  <c r="L19" i="15"/>
  <c r="L18" i="15"/>
  <c r="L17" i="15"/>
  <c r="L16" i="15"/>
  <c r="L15" i="15"/>
  <c r="L14" i="15"/>
  <c r="L13" i="15"/>
  <c r="D27" i="15"/>
  <c r="D26" i="15"/>
  <c r="D25" i="15"/>
  <c r="D24" i="15"/>
  <c r="D23" i="15"/>
  <c r="D22" i="15"/>
  <c r="D21" i="15"/>
  <c r="D20" i="15"/>
  <c r="D19" i="15"/>
  <c r="D18" i="15"/>
  <c r="D17" i="15"/>
  <c r="D16" i="15"/>
  <c r="D15" i="15"/>
  <c r="D14" i="15"/>
  <c r="D13" i="15"/>
  <c r="L4928" i="24"/>
  <c r="L4927" i="24"/>
  <c r="L4926" i="24"/>
  <c r="L4925" i="24"/>
  <c r="L4924" i="24"/>
  <c r="L4923" i="24"/>
  <c r="L4922" i="24"/>
  <c r="L4921" i="24"/>
  <c r="L4920" i="24"/>
  <c r="L4919" i="24"/>
  <c r="L4918" i="24"/>
  <c r="L4917" i="24"/>
  <c r="L4916" i="24"/>
  <c r="L4915" i="24"/>
  <c r="L4914" i="24"/>
  <c r="L4913" i="24"/>
  <c r="L4912" i="24"/>
  <c r="L4911" i="24"/>
  <c r="L4910" i="24"/>
  <c r="L4909" i="24"/>
  <c r="L4908" i="24"/>
  <c r="L4907" i="24"/>
  <c r="L4906" i="24"/>
  <c r="L4905" i="24"/>
  <c r="L4904" i="24"/>
  <c r="L4903" i="24"/>
  <c r="L4902" i="24"/>
  <c r="L4901" i="24"/>
  <c r="L4900" i="24"/>
  <c r="L4899" i="24"/>
  <c r="L4898" i="24"/>
  <c r="L4897" i="24"/>
  <c r="L4896" i="24"/>
  <c r="L4895" i="24"/>
  <c r="L4894" i="24"/>
  <c r="L4893" i="24"/>
  <c r="L4892" i="24"/>
  <c r="L4891" i="24"/>
  <c r="L4890" i="24"/>
  <c r="L4889" i="24"/>
  <c r="L4888" i="24"/>
  <c r="L4887" i="24"/>
  <c r="L4886" i="24"/>
  <c r="L4885" i="24"/>
  <c r="L4884" i="24"/>
  <c r="L4883" i="24"/>
  <c r="L4882" i="24"/>
  <c r="L4881" i="24"/>
  <c r="L4880" i="24"/>
  <c r="L4879" i="24"/>
  <c r="L4878" i="24"/>
  <c r="L4877" i="24"/>
  <c r="L4876" i="24"/>
  <c r="L4875" i="24"/>
  <c r="L4874" i="24"/>
  <c r="L4873" i="24"/>
  <c r="L4872" i="24"/>
  <c r="L4871" i="24"/>
  <c r="L4870" i="24"/>
  <c r="L4869" i="24"/>
  <c r="L4868" i="24"/>
  <c r="L4867" i="24"/>
  <c r="L4866" i="24"/>
  <c r="L4865" i="24"/>
  <c r="L4864" i="24"/>
  <c r="L4863" i="24"/>
  <c r="L4862" i="24"/>
  <c r="L4861" i="24"/>
  <c r="L4860" i="24"/>
  <c r="L4859" i="24"/>
  <c r="L4858" i="24"/>
  <c r="L4857" i="24"/>
  <c r="L4856" i="24"/>
  <c r="L4855" i="24"/>
  <c r="L4854" i="24"/>
  <c r="L4853" i="24"/>
  <c r="L4852" i="24"/>
  <c r="L4851" i="24"/>
  <c r="L4850" i="24"/>
  <c r="L4849" i="24"/>
  <c r="L4848" i="24"/>
  <c r="L4847" i="24"/>
  <c r="L4846" i="24"/>
  <c r="L4845" i="24"/>
  <c r="L4844" i="24"/>
  <c r="L4843" i="24"/>
  <c r="L4842" i="24"/>
  <c r="L4841" i="24"/>
  <c r="L4840" i="24"/>
  <c r="L4839" i="24"/>
  <c r="L4838" i="24"/>
  <c r="L4837" i="24"/>
  <c r="L4836" i="24"/>
  <c r="L4835" i="24"/>
  <c r="L4834" i="24"/>
  <c r="L4833" i="24"/>
  <c r="L4832" i="24"/>
  <c r="L4831" i="24"/>
  <c r="L4830" i="24"/>
  <c r="L4829" i="24"/>
  <c r="L4828" i="24"/>
  <c r="L4827" i="24"/>
  <c r="L4826" i="24"/>
  <c r="L4825" i="24"/>
  <c r="L4824" i="24"/>
  <c r="L4823" i="24"/>
  <c r="L4822" i="24"/>
  <c r="L4821" i="24"/>
  <c r="L4820" i="24"/>
  <c r="L4819" i="24"/>
  <c r="L4818" i="24"/>
  <c r="L4817" i="24"/>
  <c r="L4816" i="24"/>
  <c r="L4815" i="24"/>
  <c r="L4814" i="24"/>
  <c r="L4813" i="24"/>
  <c r="L4812" i="24"/>
  <c r="L4811" i="24"/>
  <c r="L4810" i="24"/>
  <c r="L4809" i="24"/>
  <c r="L4808" i="24"/>
  <c r="L4807" i="24"/>
  <c r="L4806" i="24"/>
  <c r="L4805" i="24"/>
  <c r="L4804" i="24"/>
  <c r="L4803" i="24"/>
  <c r="L4802" i="24"/>
  <c r="L4801" i="24"/>
  <c r="L4800" i="24"/>
  <c r="L4799" i="24"/>
  <c r="L4798" i="24"/>
  <c r="L4797" i="24"/>
  <c r="L4796" i="24"/>
  <c r="L4795" i="24"/>
  <c r="L4794" i="24"/>
  <c r="L4793" i="24"/>
  <c r="L4792" i="24"/>
  <c r="L4791" i="24"/>
  <c r="L4790" i="24"/>
  <c r="L4789" i="24"/>
  <c r="L4788" i="24"/>
  <c r="L4787" i="24"/>
  <c r="L4786" i="24"/>
  <c r="L4785" i="24"/>
  <c r="L4784" i="24"/>
  <c r="L4783" i="24"/>
  <c r="L4782" i="24"/>
  <c r="L4781" i="24"/>
  <c r="L4780" i="24"/>
  <c r="L4779" i="24"/>
  <c r="L4778" i="24"/>
  <c r="L4777" i="24"/>
  <c r="L4776" i="24"/>
  <c r="L4775" i="24"/>
  <c r="L4774" i="24"/>
  <c r="L4773" i="24"/>
  <c r="L4772" i="24"/>
  <c r="L4771" i="24"/>
  <c r="L4770" i="24"/>
  <c r="L4769" i="24"/>
  <c r="L4768" i="24"/>
  <c r="L4767" i="24"/>
  <c r="L4766" i="24"/>
  <c r="L4765" i="24"/>
  <c r="L4764" i="24"/>
  <c r="L4763" i="24"/>
  <c r="L4762" i="24"/>
  <c r="L4761" i="24"/>
  <c r="L4760" i="24"/>
  <c r="L4759" i="24"/>
  <c r="L4758" i="24"/>
  <c r="L4757" i="24"/>
  <c r="L4756" i="24"/>
  <c r="L4755" i="24"/>
  <c r="L4754" i="24"/>
  <c r="L4753" i="24"/>
  <c r="L4752" i="24"/>
  <c r="L4751" i="24"/>
  <c r="L4750" i="24"/>
  <c r="L4749" i="24"/>
  <c r="L4748" i="24"/>
  <c r="L4747" i="24"/>
  <c r="L4746" i="24"/>
  <c r="L4745" i="24"/>
  <c r="L4744" i="24"/>
  <c r="L4743" i="24"/>
  <c r="L4742" i="24"/>
  <c r="L4741" i="24"/>
  <c r="L4740" i="24"/>
  <c r="L4739" i="24"/>
  <c r="L4738" i="24"/>
  <c r="L4737" i="24"/>
  <c r="L4736" i="24"/>
  <c r="L4735" i="24"/>
  <c r="L4734" i="24"/>
  <c r="L4733" i="24"/>
  <c r="L4732" i="24"/>
  <c r="L4731" i="24"/>
  <c r="L4730" i="24"/>
  <c r="L4729" i="24"/>
  <c r="L4728" i="24"/>
  <c r="L4727" i="24"/>
  <c r="L4726" i="24"/>
  <c r="L4725" i="24"/>
  <c r="L4724" i="24"/>
  <c r="L4723" i="24"/>
  <c r="L4722" i="24"/>
  <c r="L4721" i="24"/>
  <c r="L4720" i="24"/>
  <c r="L4719" i="24"/>
  <c r="L4718" i="24"/>
  <c r="L4717" i="24"/>
  <c r="L4716" i="24"/>
  <c r="L4715" i="24"/>
  <c r="L4714" i="24"/>
  <c r="L4713" i="24"/>
  <c r="L4712" i="24"/>
  <c r="L4711" i="24"/>
  <c r="L4710" i="24"/>
  <c r="L4709" i="24"/>
  <c r="L4708" i="24"/>
  <c r="L4707" i="24"/>
  <c r="L4706" i="24"/>
  <c r="L4705" i="24"/>
  <c r="L4704" i="24"/>
  <c r="L4703" i="24"/>
  <c r="L4702" i="24"/>
  <c r="L4701" i="24"/>
  <c r="L4700" i="24"/>
  <c r="L4699" i="24"/>
  <c r="L4698" i="24"/>
  <c r="L4697" i="24"/>
  <c r="L4696" i="24"/>
  <c r="L4695" i="24"/>
  <c r="L4694" i="24"/>
  <c r="L4693" i="24"/>
  <c r="L4692" i="24"/>
  <c r="L4691" i="24"/>
  <c r="L4690" i="24"/>
  <c r="L4689" i="24"/>
  <c r="L4688" i="24"/>
  <c r="L4687" i="24"/>
  <c r="L4686" i="24"/>
  <c r="L4685" i="24"/>
  <c r="L4684" i="24"/>
  <c r="L4683" i="24"/>
  <c r="L4682" i="24"/>
  <c r="L4681" i="24"/>
  <c r="L4680" i="24"/>
  <c r="L4679" i="24"/>
  <c r="L4678" i="24"/>
  <c r="L4677" i="24"/>
  <c r="L4676" i="24"/>
  <c r="L4675" i="24"/>
  <c r="L4674" i="24"/>
  <c r="L4673" i="24"/>
  <c r="L4672" i="24"/>
  <c r="L4671" i="24"/>
  <c r="L4670" i="24"/>
  <c r="L4669" i="24"/>
  <c r="L4668" i="24"/>
  <c r="L4667" i="24"/>
  <c r="L4666" i="24"/>
  <c r="L4665" i="24"/>
  <c r="L4664" i="24"/>
  <c r="L4663" i="24"/>
  <c r="L4662" i="24"/>
  <c r="L4661" i="24"/>
  <c r="L4660" i="24"/>
  <c r="L4659" i="24"/>
  <c r="L4658" i="24"/>
  <c r="L4657" i="24"/>
  <c r="L4656" i="24"/>
  <c r="L4655" i="24"/>
  <c r="L4654" i="24"/>
  <c r="L4653" i="24"/>
  <c r="L4652" i="24"/>
  <c r="L4651" i="24"/>
  <c r="L4650" i="24"/>
  <c r="L4649" i="24"/>
  <c r="L4648" i="24"/>
  <c r="L4647" i="24"/>
  <c r="L4646" i="24"/>
  <c r="L4645" i="24"/>
  <c r="L4644" i="24"/>
  <c r="L4643" i="24"/>
  <c r="L4642" i="24"/>
  <c r="L4641" i="24"/>
  <c r="L4640" i="24"/>
  <c r="L4639" i="24"/>
  <c r="L4638" i="24"/>
  <c r="L4637" i="24"/>
  <c r="L4636" i="24"/>
  <c r="L4635" i="24"/>
  <c r="L4634" i="24"/>
  <c r="L4633" i="24"/>
  <c r="L4632" i="24"/>
  <c r="L4631" i="24"/>
  <c r="L4630" i="24"/>
  <c r="L4629" i="24"/>
  <c r="L1348" i="24"/>
  <c r="L3271" i="24"/>
  <c r="L4007" i="24"/>
  <c r="L4051" i="24"/>
  <c r="L1917" i="24"/>
  <c r="L3650" i="24"/>
  <c r="L3263" i="24"/>
  <c r="L3262" i="24"/>
  <c r="L3261" i="24"/>
  <c r="L3260" i="24"/>
  <c r="L3668" i="24"/>
  <c r="L3667" i="24"/>
  <c r="L3264" i="24"/>
  <c r="L4235" i="24"/>
  <c r="L3253" i="24"/>
  <c r="L3510" i="24"/>
  <c r="L9" i="24"/>
  <c r="L8" i="24"/>
  <c r="L3070" i="24"/>
  <c r="L3069" i="24"/>
  <c r="L3068" i="24"/>
  <c r="L3067" i="24"/>
  <c r="L3066" i="24"/>
  <c r="L3065" i="24"/>
  <c r="L3064" i="24"/>
  <c r="L3794" i="24"/>
  <c r="L3433" i="24"/>
  <c r="L1483" i="24"/>
  <c r="L1415" i="24"/>
  <c r="L3250" i="24"/>
  <c r="L3249" i="24"/>
  <c r="L2849" i="24"/>
  <c r="L2855" i="24"/>
  <c r="L5" i="24"/>
  <c r="L7" i="24"/>
  <c r="L3604" i="24"/>
  <c r="L3603" i="24"/>
  <c r="L3602" i="24"/>
  <c r="L3601" i="24"/>
  <c r="L3600" i="24"/>
  <c r="L3599" i="24"/>
  <c r="L3201" i="24"/>
  <c r="L3228" i="24"/>
  <c r="L15" i="24"/>
  <c r="L6" i="24"/>
  <c r="L3266" i="24"/>
  <c r="L3267" i="24"/>
  <c r="L3268" i="24"/>
  <c r="L3269" i="24"/>
  <c r="L3252" i="24"/>
  <c r="L4590" i="24"/>
  <c r="L3467" i="24"/>
  <c r="L3428" i="24"/>
  <c r="L3427" i="24"/>
  <c r="L3254" i="24"/>
  <c r="L2734" i="24"/>
  <c r="L2733" i="24"/>
  <c r="L3256" i="24"/>
  <c r="L3255" i="24"/>
  <c r="L4620" i="24"/>
  <c r="L3259" i="24"/>
  <c r="L3258" i="24"/>
  <c r="L3257" i="24"/>
  <c r="L212" i="24"/>
  <c r="L2826" i="24"/>
  <c r="L1240" i="24"/>
  <c r="L1241" i="24"/>
  <c r="L3491" i="24"/>
  <c r="L1296" i="24"/>
  <c r="L2534" i="24"/>
  <c r="L2533" i="24"/>
  <c r="L3423" i="24"/>
  <c r="L3422" i="24"/>
  <c r="L2433" i="24"/>
  <c r="L2432" i="24"/>
  <c r="L4143" i="24"/>
  <c r="L4144" i="24"/>
  <c r="L4069" i="24"/>
  <c r="L3993" i="24"/>
  <c r="L1873" i="24"/>
  <c r="L1655" i="24"/>
  <c r="L12" i="24"/>
  <c r="L10" i="24"/>
  <c r="L2828" i="24"/>
  <c r="L2827" i="24"/>
  <c r="L2410" i="24"/>
  <c r="L3265" i="24"/>
  <c r="L2408" i="24"/>
  <c r="L2409" i="24"/>
  <c r="L3270" i="24"/>
  <c r="L3058" i="24"/>
  <c r="L3059" i="24"/>
  <c r="L3060" i="24"/>
  <c r="L3061" i="24"/>
  <c r="L3062" i="24"/>
  <c r="L3063" i="24"/>
  <c r="L4234" i="24"/>
  <c r="L4553" i="24"/>
  <c r="L4552" i="24"/>
  <c r="L4551" i="24"/>
  <c r="L11" i="24"/>
  <c r="L1246" i="24"/>
  <c r="L2829" i="24"/>
  <c r="L2824" i="24"/>
  <c r="L2823" i="24"/>
  <c r="L2726" i="24"/>
  <c r="L2725" i="24"/>
  <c r="L2732" i="24"/>
  <c r="L2731" i="24"/>
  <c r="L292" i="24"/>
  <c r="L293" i="24"/>
  <c r="L289" i="24"/>
  <c r="L291" i="24"/>
  <c r="L290" i="24"/>
  <c r="L282" i="24"/>
  <c r="L281" i="24"/>
  <c r="L280" i="24"/>
  <c r="L285" i="24"/>
  <c r="L284" i="24"/>
  <c r="L283" i="24"/>
  <c r="L288" i="24"/>
  <c r="L287" i="24"/>
  <c r="L286" i="24"/>
  <c r="L279" i="24"/>
  <c r="L1302" i="24"/>
  <c r="L1274" i="24"/>
  <c r="L1541" i="24"/>
  <c r="L4237" i="24"/>
  <c r="L1422" i="24"/>
  <c r="L1490" i="24"/>
  <c r="L1421" i="24"/>
  <c r="L1329" i="24"/>
  <c r="L4571" i="24"/>
  <c r="L4570" i="24"/>
  <c r="L4578" i="24"/>
  <c r="L180" i="24"/>
  <c r="L179" i="24"/>
  <c r="L178" i="24"/>
  <c r="L4236" i="24"/>
  <c r="L1330" i="24"/>
  <c r="L1489" i="24"/>
  <c r="L1420" i="24"/>
  <c r="L2481" i="24"/>
  <c r="L2480" i="24"/>
  <c r="L3425" i="24"/>
  <c r="L3424" i="24"/>
  <c r="L1262" i="24"/>
  <c r="L299" i="24"/>
  <c r="L298" i="24"/>
  <c r="L297" i="24"/>
  <c r="L296" i="24"/>
  <c r="L295" i="24"/>
  <c r="L294" i="24"/>
  <c r="L278" i="24"/>
  <c r="L277" i="24"/>
  <c r="L276" i="24"/>
  <c r="L2435" i="24"/>
  <c r="L1763" i="24"/>
  <c r="L1762" i="24"/>
  <c r="L3251" i="24"/>
  <c r="L3426" i="24"/>
  <c r="L2407" i="24"/>
  <c r="L3296" i="24"/>
  <c r="L3293" i="24"/>
  <c r="L3292" i="24"/>
  <c r="L3295" i="24"/>
  <c r="L3294" i="24"/>
  <c r="L3666" i="24"/>
  <c r="L3665" i="24"/>
  <c r="L1052" i="24"/>
  <c r="L3664" i="24"/>
  <c r="L3663" i="24"/>
  <c r="L2378" i="24"/>
  <c r="L4544" i="24"/>
  <c r="L4543" i="24"/>
  <c r="L4542" i="24"/>
  <c r="L260" i="24"/>
  <c r="L259" i="24"/>
  <c r="L4545" i="24"/>
  <c r="L4546" i="24"/>
  <c r="L4547" i="24"/>
  <c r="L4548" i="24"/>
  <c r="L4549" i="24"/>
  <c r="L4550" i="24"/>
  <c r="L4233" i="24"/>
  <c r="L4232" i="24"/>
  <c r="L4231" i="24"/>
  <c r="L1245" i="24"/>
  <c r="L2406" i="24"/>
  <c r="L2345" i="24"/>
  <c r="L2455" i="24"/>
  <c r="L3938" i="24"/>
  <c r="L3937" i="24"/>
  <c r="L3674" i="24"/>
  <c r="L3676" i="24"/>
  <c r="L3677" i="24"/>
  <c r="L3675" i="24"/>
  <c r="L1243" i="24"/>
  <c r="L4154" i="24"/>
  <c r="L2404" i="24"/>
  <c r="L2387" i="24"/>
  <c r="L2386" i="24"/>
  <c r="L3244" i="24"/>
  <c r="L1691" i="24"/>
  <c r="L1357" i="24"/>
  <c r="L1872" i="24"/>
  <c r="L1825" i="24"/>
  <c r="L3168" i="24"/>
  <c r="L3170" i="24"/>
  <c r="L3166" i="24"/>
  <c r="L3165" i="24"/>
  <c r="L3164" i="24"/>
  <c r="L3162" i="24"/>
  <c r="L3476" i="24"/>
  <c r="L3435" i="24"/>
  <c r="L1242" i="24"/>
  <c r="L3180" i="24"/>
  <c r="L3181" i="24"/>
  <c r="L3184" i="24"/>
  <c r="L3183" i="24"/>
  <c r="L2452" i="24"/>
  <c r="L2730" i="24"/>
  <c r="L3057" i="24"/>
  <c r="L3055" i="24"/>
  <c r="L3054" i="24"/>
  <c r="L3053" i="24"/>
  <c r="L3047" i="24"/>
  <c r="L3048" i="24"/>
  <c r="L3049" i="24"/>
  <c r="L3050" i="24"/>
  <c r="L3051" i="24"/>
  <c r="L3052" i="24"/>
  <c r="L3606" i="24"/>
  <c r="L3230" i="24"/>
  <c r="L3479" i="24"/>
  <c r="L3478" i="24"/>
  <c r="L2381" i="24"/>
  <c r="L2729" i="24"/>
  <c r="L1418" i="24"/>
  <c r="L2604" i="24"/>
  <c r="L1823" i="24"/>
  <c r="L1488" i="24"/>
  <c r="L1417" i="24"/>
  <c r="L1918" i="24"/>
  <c r="L2376" i="24"/>
  <c r="L2375" i="24"/>
  <c r="L2377" i="24"/>
  <c r="L231" i="24"/>
  <c r="L1486" i="24"/>
  <c r="L2727" i="24"/>
  <c r="L1484" i="24"/>
  <c r="L1520" i="24"/>
  <c r="L1487" i="24"/>
  <c r="L1485" i="24"/>
  <c r="L1416" i="24"/>
  <c r="L2728" i="24"/>
  <c r="L2603" i="24"/>
  <c r="L1818" i="24"/>
  <c r="L1819" i="24"/>
  <c r="L1824" i="24"/>
  <c r="L1821" i="24"/>
  <c r="L1822" i="24"/>
  <c r="L1820" i="24"/>
  <c r="L3509" i="24"/>
  <c r="L3816" i="24"/>
  <c r="L3815" i="24"/>
  <c r="L4177" i="24"/>
  <c r="L3233" i="24"/>
  <c r="L3226" i="24"/>
  <c r="L182" i="24"/>
  <c r="L181" i="24"/>
  <c r="L2400" i="24"/>
  <c r="L2399" i="24"/>
  <c r="L2398" i="24"/>
  <c r="L4569" i="24"/>
  <c r="L3989" i="24"/>
  <c r="L3046" i="24"/>
  <c r="L3045" i="24"/>
  <c r="L3044" i="24"/>
  <c r="L3043" i="24"/>
  <c r="L3042" i="24"/>
  <c r="L3990" i="24"/>
  <c r="L3605" i="24"/>
  <c r="L3508" i="24"/>
  <c r="L4327" i="24"/>
  <c r="L3229" i="24"/>
  <c r="L4058" i="24"/>
  <c r="L3924" i="24"/>
  <c r="L1308" i="24"/>
  <c r="L1307" i="24"/>
  <c r="L1306" i="24"/>
  <c r="L1280" i="24"/>
  <c r="L1356" i="24"/>
  <c r="L1353" i="24"/>
  <c r="L1239" i="24"/>
  <c r="L1238" i="24"/>
  <c r="L3196" i="24"/>
  <c r="L3197" i="24"/>
  <c r="L3673" i="24"/>
  <c r="L2385" i="24"/>
  <c r="L2402" i="24"/>
  <c r="L2384" i="24"/>
  <c r="L2383" i="24"/>
  <c r="L2382" i="24"/>
  <c r="L2401" i="24"/>
  <c r="L2458" i="24"/>
  <c r="L2457" i="24"/>
  <c r="L2456" i="24"/>
  <c r="L2454" i="24"/>
  <c r="L2453" i="24"/>
  <c r="L1162" i="24"/>
  <c r="L983" i="24"/>
  <c r="L1043" i="24"/>
  <c r="L3477" i="24"/>
  <c r="L4155" i="24"/>
  <c r="L1233" i="24"/>
  <c r="L3474" i="24"/>
  <c r="L3475" i="24"/>
  <c r="L3027" i="24"/>
  <c r="L3030" i="24"/>
  <c r="L3029" i="24"/>
  <c r="L3028" i="24"/>
  <c r="L4541" i="24"/>
  <c r="L3798" i="24"/>
  <c r="L3797" i="24"/>
  <c r="L3795" i="24"/>
  <c r="L3796" i="24"/>
  <c r="L3437" i="24"/>
  <c r="L3439" i="24"/>
  <c r="L3438" i="24"/>
  <c r="L1235" i="24"/>
  <c r="L501" i="24"/>
  <c r="L502" i="24"/>
  <c r="L2690" i="24"/>
  <c r="L2689" i="24"/>
  <c r="L2611" i="24"/>
  <c r="L4386" i="24"/>
  <c r="L4267" i="24"/>
  <c r="L4266" i="24"/>
  <c r="L4264" i="24"/>
  <c r="L4375" i="24"/>
  <c r="L4601" i="24"/>
  <c r="L4600" i="24"/>
  <c r="L4599" i="24"/>
  <c r="L1090" i="24"/>
  <c r="L1046" i="24"/>
  <c r="L1045" i="24"/>
  <c r="L1044" i="24"/>
  <c r="L1042" i="24"/>
  <c r="L1041" i="24"/>
  <c r="L1040" i="24"/>
  <c r="L1039" i="24"/>
  <c r="L2373" i="24"/>
  <c r="L2358" i="24"/>
  <c r="L2357" i="24"/>
  <c r="L2356" i="24"/>
  <c r="L2372" i="24"/>
  <c r="L2371" i="24"/>
  <c r="L3306" i="24"/>
  <c r="L3305" i="24"/>
  <c r="L3304" i="24"/>
  <c r="L3303" i="24"/>
  <c r="L3302" i="24"/>
  <c r="L3301" i="24"/>
  <c r="L3308" i="24"/>
  <c r="L3307" i="24"/>
  <c r="L648" i="24"/>
  <c r="L3672" i="24"/>
  <c r="L3671" i="24"/>
  <c r="L3669" i="24"/>
  <c r="L3505" i="24"/>
  <c r="L4153" i="24"/>
  <c r="L4079" i="24"/>
  <c r="L3607" i="24"/>
  <c r="L4152" i="24"/>
  <c r="L4437" i="24"/>
  <c r="L3991" i="24"/>
  <c r="L4442" i="24"/>
  <c r="L4441" i="24"/>
  <c r="L3075" i="24"/>
  <c r="L2688" i="24"/>
  <c r="L2687" i="24"/>
  <c r="L2620" i="24"/>
  <c r="L1237" i="24"/>
  <c r="L4440" i="24"/>
  <c r="L4459" i="24"/>
  <c r="L4458" i="24"/>
  <c r="L4457" i="24"/>
  <c r="L4456" i="24"/>
  <c r="L255" i="24"/>
  <c r="L3225" i="24"/>
  <c r="L3224" i="24"/>
  <c r="L3203" i="24"/>
  <c r="L3202" i="24"/>
  <c r="L759" i="24"/>
  <c r="L722" i="24"/>
  <c r="L934" i="24"/>
  <c r="L251" i="24"/>
  <c r="L254" i="24"/>
  <c r="L253" i="24"/>
  <c r="L978" i="24"/>
  <c r="L935" i="24"/>
  <c r="L352" i="24"/>
  <c r="L351" i="24"/>
  <c r="L583" i="24"/>
  <c r="L427" i="24"/>
  <c r="L723" i="24"/>
  <c r="L761" i="24"/>
  <c r="L760" i="24"/>
  <c r="L584" i="24"/>
  <c r="L585" i="24"/>
  <c r="L428" i="24"/>
  <c r="L423" i="24"/>
  <c r="L319" i="24"/>
  <c r="L936" i="24"/>
  <c r="L644" i="24"/>
  <c r="L500" i="24"/>
  <c r="L503" i="24"/>
  <c r="L258" i="24"/>
  <c r="L257" i="24"/>
  <c r="L256" i="24"/>
  <c r="L649" i="24"/>
  <c r="L2860" i="24"/>
  <c r="L4567" i="24"/>
  <c r="L4568" i="24"/>
  <c r="L4566" i="24"/>
  <c r="L4565" i="24"/>
  <c r="L4564" i="24"/>
  <c r="L4563" i="24"/>
  <c r="L4217" i="24"/>
  <c r="L4216" i="24"/>
  <c r="L2685" i="24"/>
  <c r="L2686" i="24"/>
  <c r="L937" i="24"/>
  <c r="L504" i="24"/>
  <c r="L3661" i="24"/>
  <c r="L3660" i="24"/>
  <c r="L4449" i="24"/>
  <c r="L4451" i="24"/>
  <c r="L4448" i="24"/>
  <c r="L4452" i="24"/>
  <c r="L4453" i="24"/>
  <c r="L4454" i="24"/>
  <c r="L4450" i="24"/>
  <c r="L4455" i="24"/>
  <c r="L3142" i="24"/>
  <c r="L4443" i="24"/>
  <c r="L4444" i="24"/>
  <c r="L4445" i="24"/>
  <c r="L4447" i="24"/>
  <c r="L4446" i="24"/>
  <c r="L3041" i="24"/>
  <c r="L3036" i="24"/>
  <c r="L3037" i="24"/>
  <c r="L3038" i="24"/>
  <c r="L3039" i="24"/>
  <c r="L3040" i="24"/>
  <c r="L4577" i="24"/>
  <c r="L4576" i="24"/>
  <c r="L3031" i="24"/>
  <c r="L3032" i="24"/>
  <c r="L2872" i="24"/>
  <c r="L3033" i="24"/>
  <c r="L3034" i="24"/>
  <c r="L3035" i="24"/>
  <c r="L4562" i="24"/>
  <c r="L4439" i="24"/>
  <c r="L4438" i="24"/>
  <c r="L3471" i="24"/>
  <c r="L3506" i="24"/>
  <c r="L2392" i="24"/>
  <c r="L2391" i="24"/>
  <c r="L2390" i="24"/>
  <c r="L2389" i="24"/>
  <c r="L2388" i="24"/>
  <c r="L2395" i="24"/>
  <c r="L2394" i="24"/>
  <c r="L2393" i="24"/>
  <c r="L1904" i="24"/>
  <c r="L1901" i="24"/>
  <c r="L1900" i="24"/>
  <c r="L2352" i="24"/>
  <c r="L2351" i="24"/>
  <c r="L1899" i="24"/>
  <c r="L1898" i="24"/>
  <c r="L1897" i="24"/>
  <c r="L1895" i="24"/>
  <c r="L1894" i="24"/>
  <c r="L1893" i="24"/>
  <c r="L1892" i="24"/>
  <c r="L1891" i="24"/>
  <c r="L1890" i="24"/>
  <c r="L1236" i="24"/>
  <c r="L1234" i="24"/>
  <c r="L3223" i="24"/>
  <c r="L1905" i="24"/>
  <c r="L223" i="24"/>
  <c r="L72" i="24"/>
  <c r="L2369" i="24"/>
  <c r="L2368" i="24"/>
  <c r="L582" i="24"/>
  <c r="L75" i="24"/>
  <c r="L1038" i="24"/>
  <c r="L4589" i="24"/>
  <c r="L73" i="24"/>
  <c r="L2355" i="24"/>
  <c r="L2354" i="24"/>
  <c r="L2343" i="24"/>
  <c r="L2825" i="24"/>
  <c r="L74" i="24"/>
  <c r="L2431" i="24"/>
  <c r="L2360" i="24"/>
  <c r="L2359" i="24"/>
  <c r="L977" i="24"/>
  <c r="L4340" i="24"/>
  <c r="L4339" i="24"/>
  <c r="L4358" i="24"/>
  <c r="L4357" i="24"/>
  <c r="L4356" i="24"/>
  <c r="L4355" i="24"/>
  <c r="L2341" i="24"/>
  <c r="L1883" i="24"/>
  <c r="L1886" i="24"/>
  <c r="L2364" i="24"/>
  <c r="L1884" i="24"/>
  <c r="L2374" i="24"/>
  <c r="L1888" i="24"/>
  <c r="L1887" i="24"/>
  <c r="L1885" i="24"/>
  <c r="L2344" i="24"/>
  <c r="L3222" i="24"/>
  <c r="L2338" i="24"/>
  <c r="L4602" i="24"/>
  <c r="L4603" i="24"/>
  <c r="L850" i="24"/>
  <c r="L4593" i="24"/>
  <c r="L4592" i="24"/>
  <c r="L4598" i="24"/>
  <c r="L4597" i="24"/>
  <c r="L4596" i="24"/>
  <c r="L4595" i="24"/>
  <c r="L4594" i="24"/>
  <c r="L2609" i="24"/>
  <c r="L3480" i="24"/>
  <c r="L3936" i="24"/>
  <c r="L3309" i="24"/>
  <c r="L3297" i="24"/>
  <c r="L3291" i="24"/>
  <c r="L3299" i="24"/>
  <c r="L3289" i="24"/>
  <c r="L3310" i="24"/>
  <c r="L3365" i="24"/>
  <c r="L3346" i="24"/>
  <c r="L2331" i="24"/>
  <c r="L2332" i="24"/>
  <c r="L2330" i="24"/>
  <c r="L2333" i="24"/>
  <c r="L2334" i="24"/>
  <c r="L3300" i="24"/>
  <c r="L1088" i="24"/>
  <c r="L1050" i="24"/>
  <c r="L1049" i="24"/>
  <c r="L1048" i="24"/>
  <c r="L1047" i="24"/>
  <c r="L933" i="24"/>
  <c r="L1086" i="24"/>
  <c r="L1087" i="24"/>
  <c r="L211" i="24"/>
  <c r="L1051" i="24"/>
  <c r="L1089" i="24"/>
  <c r="L4262" i="24"/>
  <c r="L4265" i="24"/>
  <c r="L4263" i="24"/>
  <c r="L1870" i="24"/>
  <c r="L1409" i="24"/>
  <c r="L4627" i="24"/>
  <c r="L170" i="24"/>
  <c r="L168" i="24"/>
  <c r="L1637" i="24"/>
  <c r="L1654" i="24"/>
  <c r="L1653" i="24"/>
  <c r="L1652" i="24"/>
  <c r="L1651" i="24"/>
  <c r="L1650" i="24"/>
  <c r="L1649" i="24"/>
  <c r="L1648" i="24"/>
  <c r="L1634" i="24"/>
  <c r="L1632" i="24"/>
  <c r="L1644" i="24"/>
  <c r="L1643" i="24"/>
  <c r="L1633" i="24"/>
  <c r="L1647" i="24"/>
  <c r="L1646" i="24"/>
  <c r="L1645" i="24"/>
  <c r="L1638" i="24"/>
  <c r="L1639" i="24"/>
  <c r="L1642" i="24"/>
  <c r="L1640" i="24"/>
  <c r="L1636" i="24"/>
  <c r="L1539" i="24"/>
  <c r="L1538" i="24"/>
  <c r="L1414" i="24"/>
  <c r="L1482" i="24"/>
  <c r="L1413" i="24"/>
  <c r="L4326" i="24"/>
  <c r="L169" i="24"/>
  <c r="L177" i="24"/>
  <c r="L176" i="24"/>
  <c r="L1227" i="24"/>
  <c r="L2459" i="24"/>
  <c r="L4080" i="24"/>
  <c r="L4081" i="24"/>
  <c r="L4082" i="24"/>
  <c r="L2859" i="24"/>
  <c r="L574" i="24"/>
  <c r="L499" i="24"/>
  <c r="L974" i="24"/>
  <c r="L1540" i="24"/>
  <c r="L3157" i="24"/>
  <c r="L3153" i="24"/>
  <c r="L4104" i="24"/>
  <c r="L1871" i="24"/>
  <c r="L4011" i="24"/>
  <c r="L4043" i="24"/>
  <c r="L4014" i="24"/>
  <c r="L4050" i="24"/>
  <c r="L4033" i="24"/>
  <c r="L576" i="24"/>
  <c r="L4038" i="24"/>
  <c r="L4036" i="24"/>
  <c r="L4040" i="24"/>
  <c r="L4034" i="24"/>
  <c r="L4039" i="24"/>
  <c r="L3642" i="24"/>
  <c r="L3620" i="24"/>
  <c r="L3619" i="24"/>
  <c r="L3618" i="24"/>
  <c r="L577" i="24"/>
  <c r="L578" i="24"/>
  <c r="L4102" i="24"/>
  <c r="L4101" i="24"/>
  <c r="L4083" i="24"/>
  <c r="L4078" i="24"/>
  <c r="L2843" i="24"/>
  <c r="L573" i="24"/>
  <c r="L4137" i="24"/>
  <c r="L4138" i="24"/>
  <c r="L4139" i="24"/>
  <c r="L4140" i="24"/>
  <c r="L4141" i="24"/>
  <c r="L3243" i="24"/>
  <c r="L2871" i="24"/>
  <c r="L3608" i="24"/>
  <c r="L350" i="24"/>
  <c r="L932" i="24"/>
  <c r="L1160" i="24"/>
  <c r="L1159" i="24"/>
  <c r="L1635" i="24"/>
  <c r="L218" i="24"/>
  <c r="L2862" i="24"/>
  <c r="L3396" i="24"/>
  <c r="L579" i="24"/>
  <c r="L425" i="24"/>
  <c r="L845" i="24"/>
  <c r="L844" i="24"/>
  <c r="L4535" i="24"/>
  <c r="L4536" i="24"/>
  <c r="L4537" i="24"/>
  <c r="L205" i="24"/>
  <c r="L3530" i="24"/>
  <c r="L3009" i="24"/>
  <c r="L3010" i="24"/>
  <c r="L3011" i="24"/>
  <c r="L3012" i="24"/>
  <c r="L3013" i="24"/>
  <c r="L3014" i="24"/>
  <c r="L250" i="24"/>
  <c r="L642" i="24"/>
  <c r="L1158" i="24"/>
  <c r="L973" i="24"/>
  <c r="L643" i="24"/>
  <c r="L758" i="24"/>
  <c r="L4230" i="24"/>
  <c r="L4103" i="24"/>
  <c r="L84" i="24"/>
  <c r="L3598" i="24"/>
  <c r="L3597" i="24"/>
  <c r="L3596" i="24"/>
  <c r="L3595" i="24"/>
  <c r="L3594" i="24"/>
  <c r="L3593" i="24"/>
  <c r="L3519" i="24"/>
  <c r="L3518" i="24"/>
  <c r="L426" i="24"/>
  <c r="L927" i="24"/>
  <c r="L928" i="24"/>
  <c r="L1155" i="24"/>
  <c r="L721" i="24"/>
  <c r="L720" i="24"/>
  <c r="L498" i="24"/>
  <c r="L497" i="24"/>
  <c r="L4533" i="24"/>
  <c r="L4532" i="24"/>
  <c r="L4534" i="24"/>
  <c r="L4540" i="24"/>
  <c r="L2489" i="24"/>
  <c r="L2488" i="24"/>
  <c r="L2822" i="24"/>
  <c r="L71" i="24"/>
  <c r="L70" i="24"/>
  <c r="L4539" i="24"/>
  <c r="L4538" i="24"/>
  <c r="L1161" i="24"/>
  <c r="L575" i="24"/>
  <c r="L4353" i="24"/>
  <c r="L4354" i="24"/>
  <c r="L2335" i="24"/>
  <c r="L2286" i="24"/>
  <c r="L3020" i="24"/>
  <c r="L3021" i="24"/>
  <c r="L3022" i="24"/>
  <c r="L3023" i="24"/>
  <c r="L3024" i="24"/>
  <c r="L3018" i="24"/>
  <c r="L3017" i="24"/>
  <c r="L3025" i="24"/>
  <c r="L3019" i="24"/>
  <c r="L3026" i="24"/>
  <c r="L1085" i="24"/>
  <c r="L3784" i="24"/>
  <c r="L4607" i="24"/>
  <c r="L4608" i="24"/>
  <c r="L4609" i="24"/>
  <c r="L4610" i="24"/>
  <c r="L4611" i="24"/>
  <c r="L1229" i="24"/>
  <c r="L1228" i="24"/>
  <c r="L1259" i="24"/>
  <c r="L2683" i="24"/>
  <c r="L3440" i="24"/>
  <c r="L2342" i="24"/>
  <c r="L2288" i="24"/>
  <c r="L3785" i="24"/>
  <c r="L424" i="24"/>
  <c r="L1035" i="24"/>
  <c r="L1083" i="24"/>
  <c r="L1084" i="24"/>
  <c r="L1082" i="24"/>
  <c r="L1037" i="24"/>
  <c r="L1036" i="24"/>
  <c r="L1033" i="24"/>
  <c r="L1034" i="24"/>
  <c r="L2287" i="24"/>
  <c r="L2317" i="24"/>
  <c r="L2318" i="24"/>
  <c r="L1882" i="24"/>
  <c r="L1881" i="24"/>
  <c r="L1880" i="24"/>
  <c r="L1879" i="24"/>
  <c r="L2297" i="24"/>
  <c r="L2295" i="24"/>
  <c r="L2294" i="24"/>
  <c r="L4224" i="24"/>
  <c r="L4258" i="24"/>
  <c r="L4220" i="24"/>
  <c r="L4221" i="24"/>
  <c r="L4222" i="24"/>
  <c r="L4223" i="24"/>
  <c r="L3783" i="24"/>
  <c r="L3195" i="24"/>
  <c r="L3468" i="24"/>
  <c r="L4241" i="24"/>
  <c r="L763" i="24"/>
  <c r="L4166" i="24"/>
  <c r="L4218" i="24"/>
  <c r="L4219" i="24"/>
  <c r="L3520" i="24"/>
  <c r="L1345" i="24"/>
  <c r="L1630" i="24"/>
  <c r="L1631" i="24"/>
  <c r="L2680" i="24"/>
  <c r="L2682" i="24"/>
  <c r="L2684" i="24"/>
  <c r="L210" i="24"/>
  <c r="L209" i="24"/>
  <c r="L208" i="24"/>
  <c r="L207" i="24"/>
  <c r="L206" i="24"/>
  <c r="L173" i="24"/>
  <c r="L3587" i="24"/>
  <c r="L2676" i="24"/>
  <c r="L2677" i="24"/>
  <c r="L3781" i="24"/>
  <c r="L3662" i="24"/>
  <c r="L1942" i="24"/>
  <c r="L171" i="24"/>
  <c r="L172" i="24"/>
  <c r="L1029" i="24"/>
  <c r="L1939" i="24"/>
  <c r="L1940" i="24"/>
  <c r="L1328" i="24"/>
  <c r="L3218" i="24"/>
  <c r="L3216" i="24"/>
  <c r="L3217" i="24"/>
  <c r="L580" i="24"/>
  <c r="L4374" i="24"/>
  <c r="L4261" i="24"/>
  <c r="L4260" i="24"/>
  <c r="L4259" i="24"/>
  <c r="L3282" i="24"/>
  <c r="L3283" i="24"/>
  <c r="L3287" i="24"/>
  <c r="L3288" i="24"/>
  <c r="L3391" i="24"/>
  <c r="L3392" i="24"/>
  <c r="L3273" i="24"/>
  <c r="L3274" i="24"/>
  <c r="L3272" i="24"/>
  <c r="L3284" i="24"/>
  <c r="L3286" i="24"/>
  <c r="L3393" i="24"/>
  <c r="L3355" i="24"/>
  <c r="L3275" i="24"/>
  <c r="L3277" i="24"/>
  <c r="L3276" i="24"/>
  <c r="L230" i="24"/>
  <c r="L1231" i="24"/>
  <c r="L4242" i="24"/>
  <c r="L2616" i="24"/>
  <c r="L4225" i="24"/>
  <c r="L4226" i="24"/>
  <c r="L1157" i="24"/>
  <c r="L1156" i="24"/>
  <c r="L4575" i="24"/>
  <c r="L174" i="24"/>
  <c r="L175" i="24"/>
  <c r="L976" i="24"/>
  <c r="L349" i="24"/>
  <c r="L975" i="24"/>
  <c r="L849" i="24"/>
  <c r="L848" i="24"/>
  <c r="L847" i="24"/>
  <c r="L846" i="24"/>
  <c r="L2583" i="24"/>
  <c r="L2545" i="24"/>
  <c r="L2549" i="24"/>
  <c r="L2548" i="24"/>
  <c r="L2552" i="24"/>
  <c r="L2547" i="24"/>
  <c r="L2546" i="24"/>
  <c r="L2542" i="24"/>
  <c r="L2543" i="24"/>
  <c r="L2551" i="24"/>
  <c r="L2550" i="24"/>
  <c r="L2544" i="24"/>
  <c r="L3806" i="24"/>
  <c r="L4228" i="24"/>
  <c r="L3617" i="24"/>
  <c r="L1535" i="24"/>
  <c r="L2840" i="24"/>
  <c r="L3521" i="24"/>
  <c r="L3592" i="24"/>
  <c r="L3591" i="24"/>
  <c r="L3590" i="24"/>
  <c r="L3589" i="24"/>
  <c r="L3588" i="24"/>
  <c r="L269" i="24"/>
  <c r="L270" i="24"/>
  <c r="L271" i="24"/>
  <c r="L272" i="24"/>
  <c r="L273" i="24"/>
  <c r="L274" i="24"/>
  <c r="L275" i="24"/>
  <c r="L647" i="24"/>
  <c r="L4227" i="24"/>
  <c r="L1325" i="24"/>
  <c r="L3621" i="24"/>
  <c r="L108" i="24"/>
  <c r="L4229" i="24"/>
  <c r="L4580" i="24"/>
  <c r="L4581" i="24"/>
  <c r="L4582" i="24"/>
  <c r="L4583" i="24"/>
  <c r="L4585" i="24"/>
  <c r="L4584" i="24"/>
  <c r="L4408" i="24"/>
  <c r="L4404" i="24"/>
  <c r="L4409" i="24"/>
  <c r="L4411" i="24"/>
  <c r="L4410" i="24"/>
  <c r="L4405" i="24"/>
  <c r="L4406" i="24"/>
  <c r="L4407" i="24"/>
  <c r="L4579" i="24"/>
  <c r="L4433" i="24"/>
  <c r="L3988" i="24"/>
  <c r="L3987" i="24"/>
  <c r="L4434" i="24"/>
  <c r="L4436" i="24"/>
  <c r="L4435" i="24"/>
  <c r="L929" i="24"/>
  <c r="L3787" i="24"/>
  <c r="L3788" i="24"/>
  <c r="L4573" i="24"/>
  <c r="L4574" i="24"/>
  <c r="L4572" i="24"/>
  <c r="L4431" i="24"/>
  <c r="L4430" i="24"/>
  <c r="L4429" i="24"/>
  <c r="L4428" i="24"/>
  <c r="L4588" i="24"/>
  <c r="L4432" i="24"/>
  <c r="L3015" i="24"/>
  <c r="L3016" i="24"/>
  <c r="L4135" i="24"/>
  <c r="L4136" i="24"/>
  <c r="L4084" i="24"/>
  <c r="L4085" i="24"/>
  <c r="L4086" i="24"/>
  <c r="L4526" i="24"/>
  <c r="L4527" i="24"/>
  <c r="L4528" i="24"/>
  <c r="L4529" i="24"/>
  <c r="L4606" i="24"/>
  <c r="L4612" i="24"/>
  <c r="L4591" i="24"/>
  <c r="L2427" i="24"/>
  <c r="L646" i="24"/>
  <c r="L645" i="24"/>
  <c r="L581" i="24"/>
  <c r="L931" i="24"/>
  <c r="L930" i="24"/>
  <c r="L921" i="24"/>
  <c r="L353" i="24"/>
  <c r="L569" i="24"/>
  <c r="L570" i="24"/>
  <c r="L420" i="24"/>
  <c r="L421" i="24"/>
  <c r="L422" i="24"/>
  <c r="L489" i="24"/>
  <c r="L717" i="24"/>
  <c r="L354" i="24"/>
  <c r="L727" i="24"/>
  <c r="L490" i="24"/>
  <c r="L843" i="24"/>
  <c r="L925" i="24"/>
  <c r="L753" i="24"/>
  <c r="L754" i="24"/>
  <c r="L21" i="24"/>
  <c r="L491" i="24"/>
  <c r="L492" i="24"/>
  <c r="L493" i="24"/>
  <c r="L494" i="24"/>
  <c r="L3236" i="24"/>
  <c r="L4423" i="24"/>
  <c r="L4424" i="24"/>
  <c r="L4425" i="24"/>
  <c r="L4426" i="24"/>
  <c r="L4427" i="24"/>
  <c r="L2617" i="24"/>
  <c r="L3578" i="24"/>
  <c r="L4167" i="24"/>
  <c r="L755" i="24"/>
  <c r="L3522" i="24"/>
  <c r="L3574" i="24"/>
  <c r="L3573" i="24"/>
  <c r="L3572" i="24"/>
  <c r="L3571" i="24"/>
  <c r="L2674" i="24"/>
  <c r="L2675" i="24"/>
  <c r="L1946" i="24"/>
  <c r="L2365" i="24"/>
  <c r="L2276" i="24"/>
  <c r="L1947" i="24"/>
  <c r="L639" i="24"/>
  <c r="L417" i="24"/>
  <c r="L418" i="24"/>
  <c r="L487" i="24"/>
  <c r="L488" i="24"/>
  <c r="L716" i="24"/>
  <c r="L640" i="24"/>
  <c r="L923" i="24"/>
  <c r="L924" i="24"/>
  <c r="L562" i="24"/>
  <c r="L563" i="24"/>
  <c r="L564" i="24"/>
  <c r="L565" i="24"/>
  <c r="L566" i="24"/>
  <c r="L4420" i="24"/>
  <c r="L3003" i="24"/>
  <c r="L3004" i="24"/>
  <c r="L3005" i="24"/>
  <c r="L3006" i="24"/>
  <c r="L3007" i="24"/>
  <c r="L3008" i="24"/>
  <c r="L4421" i="24"/>
  <c r="L4422" i="24"/>
  <c r="L2668" i="24"/>
  <c r="L2669" i="24"/>
  <c r="L2670" i="24"/>
  <c r="L2671" i="24"/>
  <c r="L2672" i="24"/>
  <c r="L2673" i="24"/>
  <c r="L2214" i="24"/>
  <c r="L2215" i="24"/>
  <c r="L2216" i="24"/>
  <c r="L2622" i="24"/>
  <c r="L27" i="24"/>
  <c r="L3927" i="24"/>
  <c r="L4418" i="24"/>
  <c r="L4419" i="24"/>
  <c r="L2842" i="24"/>
  <c r="L3651" i="24"/>
  <c r="L3983" i="24"/>
  <c r="L3129" i="24"/>
  <c r="L3127" i="24"/>
  <c r="L3128" i="24"/>
  <c r="L3126" i="24"/>
  <c r="L240" i="24"/>
  <c r="L238" i="24"/>
  <c r="L239" i="24"/>
  <c r="L4587" i="24"/>
  <c r="L185" i="24"/>
  <c r="L186" i="24"/>
  <c r="L203" i="24"/>
  <c r="L202" i="24"/>
  <c r="L201" i="24"/>
  <c r="L200" i="24"/>
  <c r="L199" i="24"/>
  <c r="L198" i="24"/>
  <c r="L197" i="24"/>
  <c r="L3377" i="24"/>
  <c r="L3376" i="24"/>
  <c r="L3375" i="24"/>
  <c r="L3374" i="24"/>
  <c r="L3373" i="24"/>
  <c r="L3380" i="24"/>
  <c r="L3379" i="24"/>
  <c r="L3378" i="24"/>
  <c r="L3371" i="24"/>
  <c r="L3372" i="24"/>
  <c r="L3381" i="24"/>
  <c r="L3382" i="24"/>
  <c r="L3383" i="24"/>
  <c r="L3369" i="24"/>
  <c r="L3370" i="24"/>
  <c r="L1689" i="24"/>
  <c r="L1698" i="24"/>
  <c r="L1708" i="24"/>
  <c r="L1694" i="24"/>
  <c r="L1641" i="24"/>
  <c r="L1626" i="24"/>
  <c r="L1627" i="24"/>
  <c r="L1628" i="24"/>
  <c r="L1629" i="24"/>
  <c r="L1869" i="24"/>
  <c r="L1828" i="24"/>
  <c r="L1827" i="24"/>
  <c r="L1829" i="24"/>
  <c r="L1826" i="24"/>
  <c r="L1830" i="24"/>
  <c r="L1695" i="24"/>
  <c r="L1696" i="24"/>
  <c r="L1697" i="24"/>
  <c r="L1687" i="24"/>
  <c r="L1688" i="24"/>
  <c r="L1656" i="24"/>
  <c r="L1657" i="24"/>
  <c r="L1690" i="24"/>
  <c r="L1578" i="24"/>
  <c r="L3122" i="24"/>
  <c r="L3121" i="24"/>
  <c r="L3120" i="24"/>
  <c r="L3119" i="24"/>
  <c r="L3118" i="24"/>
  <c r="L2820" i="24"/>
  <c r="L1579" i="24"/>
  <c r="L1580" i="24"/>
  <c r="L1581" i="24"/>
  <c r="L1518" i="24"/>
  <c r="L1521" i="24"/>
  <c r="L1517" i="24"/>
  <c r="L1519" i="24"/>
  <c r="L1378" i="24"/>
  <c r="L1411" i="24"/>
  <c r="L1410" i="24"/>
  <c r="L1537" i="24"/>
  <c r="L1536" i="24"/>
  <c r="L1412" i="24"/>
  <c r="L1454" i="24"/>
  <c r="L1455" i="24"/>
  <c r="L1456" i="24"/>
  <c r="L1451" i="24"/>
  <c r="L1452" i="24"/>
  <c r="L1453" i="24"/>
  <c r="L1478" i="24"/>
  <c r="L1477" i="24"/>
  <c r="L1479" i="24"/>
  <c r="L1480" i="24"/>
  <c r="L1481" i="24"/>
  <c r="L1376" i="24"/>
  <c r="L4385" i="24"/>
  <c r="L4324" i="24"/>
  <c r="L1814" i="24"/>
  <c r="L2540" i="24"/>
  <c r="L2250" i="24"/>
  <c r="L1295" i="24"/>
  <c r="L1346" i="24"/>
  <c r="L1347" i="24"/>
  <c r="L1277" i="24"/>
  <c r="L1285" i="24"/>
  <c r="L1284" i="24"/>
  <c r="L1294" i="24"/>
  <c r="L1279" i="24"/>
  <c r="L966" i="24"/>
  <c r="L967" i="24"/>
  <c r="L1343" i="24"/>
  <c r="L968" i="24"/>
  <c r="L969" i="24"/>
  <c r="L970" i="24"/>
  <c r="L971" i="24"/>
  <c r="L2681" i="24"/>
  <c r="L419" i="24"/>
  <c r="L1344" i="24"/>
  <c r="L3577" i="24"/>
  <c r="L3561" i="24"/>
  <c r="L3528" i="24"/>
  <c r="L3529" i="24"/>
  <c r="L3527" i="24"/>
  <c r="L4531" i="24"/>
  <c r="L318" i="24"/>
  <c r="L3498" i="24"/>
  <c r="L1141" i="24"/>
  <c r="L1144" i="24"/>
  <c r="L1143" i="24"/>
  <c r="L1142" i="24"/>
  <c r="L2232" i="24"/>
  <c r="L2233" i="24"/>
  <c r="L2307" i="24"/>
  <c r="L2308" i="24"/>
  <c r="L2301" i="24"/>
  <c r="L2324" i="24"/>
  <c r="L2319" i="24"/>
  <c r="L2325" i="24"/>
  <c r="L2327" i="24"/>
  <c r="L2326" i="24"/>
  <c r="L2309" i="24"/>
  <c r="L2310" i="24"/>
  <c r="L2311" i="24"/>
  <c r="L2241" i="24"/>
  <c r="L2242" i="24"/>
  <c r="L2243" i="24"/>
  <c r="L1945" i="24"/>
  <c r="L1906" i="24"/>
  <c r="L1944" i="24"/>
  <c r="L1943" i="24"/>
  <c r="L244" i="24"/>
  <c r="L245" i="24"/>
  <c r="L249" i="24"/>
  <c r="L246" i="24"/>
  <c r="L247" i="24"/>
  <c r="L248" i="24"/>
  <c r="L2313" i="24"/>
  <c r="L2314" i="24"/>
  <c r="L2312" i="24"/>
  <c r="L2306" i="24"/>
  <c r="L3654" i="24"/>
  <c r="L3653" i="24"/>
  <c r="L2347" i="24"/>
  <c r="L3570" i="24"/>
  <c r="L3569" i="24"/>
  <c r="L4142" i="24"/>
  <c r="L4129" i="24"/>
  <c r="L4127" i="24"/>
  <c r="L4134" i="24"/>
  <c r="L4133" i="24"/>
  <c r="L4132" i="24"/>
  <c r="L4131" i="24"/>
  <c r="L4130" i="24"/>
  <c r="L2370" i="24"/>
  <c r="L2244" i="24"/>
  <c r="L2245" i="24"/>
  <c r="L2246" i="24"/>
  <c r="L2247" i="24"/>
  <c r="L1924" i="24"/>
  <c r="L2322" i="24"/>
  <c r="L2323" i="24"/>
  <c r="L2321" i="24"/>
  <c r="L2265" i="24"/>
  <c r="L2267" i="24"/>
  <c r="L2266" i="24"/>
  <c r="L2268" i="24"/>
  <c r="L2269" i="24"/>
  <c r="L2270" i="24"/>
  <c r="L2271" i="24"/>
  <c r="L2217" i="24"/>
  <c r="L2272" i="24"/>
  <c r="L2234" i="24"/>
  <c r="L2235" i="24"/>
  <c r="L2236" i="24"/>
  <c r="L2237" i="24"/>
  <c r="L2238" i="24"/>
  <c r="L2218" i="24"/>
  <c r="L2239" i="24"/>
  <c r="L2240" i="24"/>
  <c r="L2252" i="24"/>
  <c r="L2253" i="24"/>
  <c r="L262" i="24"/>
  <c r="L263" i="24"/>
  <c r="L264" i="24"/>
  <c r="L265" i="24"/>
  <c r="L261" i="24"/>
  <c r="L2254" i="24"/>
  <c r="L2219" i="24"/>
  <c r="L2220" i="24"/>
  <c r="L2255" i="24"/>
  <c r="L2256" i="24"/>
  <c r="L13" i="24"/>
  <c r="L2257" i="24"/>
  <c r="L2258" i="24"/>
  <c r="L2259" i="24"/>
  <c r="L2260" i="24"/>
  <c r="L2261" i="24"/>
  <c r="L2262" i="24"/>
  <c r="L2251" i="24"/>
  <c r="L1916" i="24"/>
  <c r="L2397" i="24"/>
  <c r="L1876" i="24"/>
  <c r="L2221" i="24"/>
  <c r="L2222" i="24"/>
  <c r="L2223" i="24"/>
  <c r="L2224" i="24"/>
  <c r="L2248" i="24"/>
  <c r="L1920" i="24"/>
  <c r="L1923" i="24"/>
  <c r="L1922" i="24"/>
  <c r="L1921" i="24"/>
  <c r="L2451" i="24"/>
  <c r="L1230" i="24"/>
  <c r="L3386" i="24"/>
  <c r="L3359" i="24"/>
  <c r="L3366" i="24"/>
  <c r="L3360" i="24"/>
  <c r="L4076" i="24"/>
  <c r="L3395" i="24"/>
  <c r="L3333" i="24"/>
  <c r="L3362" i="24"/>
  <c r="L3387" i="24"/>
  <c r="L3363" i="24"/>
  <c r="L3358" i="24"/>
  <c r="L3390" i="24"/>
  <c r="L2858" i="24"/>
  <c r="L2857" i="24"/>
  <c r="L3499" i="24"/>
  <c r="L4158" i="24"/>
  <c r="L572" i="24"/>
  <c r="L4215" i="24"/>
  <c r="L3470" i="24"/>
  <c r="L3469" i="24"/>
  <c r="L3472" i="24"/>
  <c r="L4214" i="24"/>
  <c r="L1816" i="24"/>
  <c r="L1817" i="24"/>
  <c r="L3641" i="24"/>
  <c r="L4160" i="24"/>
  <c r="L4159" i="24"/>
  <c r="L3339" i="24"/>
  <c r="L3384" i="24"/>
  <c r="L3350" i="24"/>
  <c r="L3351" i="24"/>
  <c r="L3352" i="24"/>
  <c r="L1226" i="24"/>
  <c r="L1232" i="24"/>
  <c r="L2663" i="24"/>
  <c r="L243" i="24"/>
  <c r="L242" i="24"/>
  <c r="L241" i="24"/>
  <c r="L2479" i="24"/>
  <c r="L2679" i="24"/>
  <c r="L3490" i="24"/>
  <c r="L3431" i="24"/>
  <c r="L3430" i="24"/>
  <c r="L3466" i="24"/>
  <c r="L3986" i="24"/>
  <c r="L3985" i="24"/>
  <c r="L972" i="24"/>
  <c r="L3221" i="24"/>
  <c r="L4325" i="24"/>
  <c r="L2664" i="24"/>
  <c r="L2667" i="24"/>
  <c r="L2666" i="24"/>
  <c r="L2665" i="24"/>
  <c r="L1257" i="24"/>
  <c r="L1258" i="24"/>
  <c r="L1225" i="24"/>
  <c r="L1031" i="24"/>
  <c r="L302" i="24"/>
  <c r="L2487" i="24"/>
  <c r="L4257" i="24"/>
  <c r="L4213" i="24"/>
  <c r="L4046" i="24"/>
  <c r="L4025" i="24"/>
  <c r="L2280" i="24"/>
  <c r="L2279" i="24"/>
  <c r="L2278" i="24"/>
  <c r="L2277" i="24"/>
  <c r="L3584" i="24"/>
  <c r="L3585" i="24"/>
  <c r="L3586" i="24"/>
  <c r="L3531" i="24"/>
  <c r="L1030" i="24"/>
  <c r="L3648" i="24"/>
  <c r="L3659" i="24"/>
  <c r="L2678" i="24"/>
  <c r="L1327" i="24"/>
  <c r="L1269" i="24"/>
  <c r="L3389" i="24"/>
  <c r="L3356" i="24"/>
  <c r="L3338" i="24"/>
  <c r="L3323" i="24"/>
  <c r="L3385" i="24"/>
  <c r="L3340" i="24"/>
  <c r="L3364" i="24"/>
  <c r="L3349" i="24"/>
  <c r="L3388" i="24"/>
  <c r="L3328" i="24"/>
  <c r="L3361" i="24"/>
  <c r="L3334" i="24"/>
  <c r="L3337" i="24"/>
  <c r="L3394" i="24"/>
  <c r="L3367" i="24"/>
  <c r="L4371" i="24"/>
  <c r="L4388" i="24"/>
  <c r="L4372" i="24"/>
  <c r="L4373" i="24"/>
  <c r="L2574" i="24"/>
  <c r="L2561" i="24"/>
  <c r="L2602" i="24"/>
  <c r="L2592" i="24"/>
  <c r="L3616" i="24"/>
  <c r="L3834" i="24"/>
  <c r="L3835" i="24"/>
  <c r="L3915" i="24"/>
  <c r="L3826" i="24"/>
  <c r="L3920" i="24"/>
  <c r="L3853" i="24"/>
  <c r="L3918" i="24"/>
  <c r="L3813" i="24"/>
  <c r="L3907" i="24"/>
  <c r="L3917" i="24"/>
  <c r="L3916" i="24"/>
  <c r="L3908" i="24"/>
  <c r="L3906" i="24"/>
  <c r="L3914" i="24"/>
  <c r="L3862" i="24"/>
  <c r="L2856" i="24"/>
  <c r="L110" i="24"/>
  <c r="L3133" i="24"/>
  <c r="L3836" i="24"/>
  <c r="L3922" i="24"/>
  <c r="L3912" i="24"/>
  <c r="L3911" i="24"/>
  <c r="L3913" i="24"/>
  <c r="L3905" i="24"/>
  <c r="L3921" i="24"/>
  <c r="L81" i="24"/>
  <c r="L95" i="24"/>
  <c r="L3978" i="24"/>
  <c r="L3481" i="24"/>
  <c r="L4162" i="24"/>
  <c r="L3625" i="24"/>
  <c r="L2575" i="24"/>
  <c r="L2562" i="24"/>
  <c r="L3248" i="24"/>
  <c r="L4604" i="24"/>
  <c r="L4613" i="24"/>
  <c r="L252" i="24"/>
  <c r="L4614" i="24"/>
  <c r="L4605" i="24"/>
  <c r="L2434" i="24"/>
  <c r="L4615" i="24"/>
  <c r="L268" i="24"/>
  <c r="L4298" i="24"/>
  <c r="L4301" i="24"/>
  <c r="L4302" i="24"/>
  <c r="L4300" i="24"/>
  <c r="L4299" i="24"/>
  <c r="L2428" i="24"/>
  <c r="L266" i="24"/>
  <c r="L267" i="24"/>
  <c r="L67" i="24"/>
  <c r="L68" i="24"/>
  <c r="L69" i="24"/>
  <c r="L167" i="24"/>
  <c r="L166" i="24"/>
  <c r="L2086" i="24"/>
  <c r="L111" i="24"/>
  <c r="L3984" i="24"/>
  <c r="L926" i="24"/>
  <c r="L718" i="24"/>
  <c r="L719" i="24"/>
  <c r="L496" i="24"/>
  <c r="L495" i="24"/>
  <c r="L757" i="24"/>
  <c r="L756" i="24"/>
  <c r="L571" i="24"/>
  <c r="L641" i="24"/>
  <c r="L1146" i="24"/>
  <c r="L1147" i="24"/>
  <c r="L1148" i="24"/>
  <c r="L1149" i="24"/>
  <c r="L1150" i="24"/>
  <c r="L1151" i="24"/>
  <c r="L1152" i="24"/>
  <c r="L1153" i="24"/>
  <c r="L1154" i="24"/>
  <c r="L568" i="24"/>
  <c r="L348" i="24"/>
  <c r="L1145" i="24"/>
  <c r="L24" i="24"/>
  <c r="L25" i="24"/>
  <c r="L26" i="24"/>
  <c r="L23" i="24"/>
  <c r="L22" i="24"/>
  <c r="L3" i="24"/>
  <c r="L1032" i="24"/>
  <c r="L165" i="24"/>
  <c r="L164" i="24"/>
  <c r="L3515" i="24"/>
  <c r="L17" i="24"/>
  <c r="L14" i="24"/>
  <c r="L2848" i="24"/>
  <c r="L162" i="24"/>
  <c r="L163" i="24"/>
  <c r="L3441" i="24"/>
  <c r="L1081" i="24"/>
  <c r="L413" i="24"/>
  <c r="L482" i="24"/>
  <c r="L2658" i="24"/>
  <c r="L2661" i="24"/>
  <c r="L2657" i="24"/>
  <c r="L2659" i="24"/>
  <c r="L2660" i="24"/>
  <c r="L161" i="24"/>
  <c r="L2497" i="24"/>
  <c r="L558" i="24"/>
  <c r="L557" i="24"/>
  <c r="L713" i="24"/>
  <c r="L412" i="24"/>
  <c r="L636" i="24"/>
  <c r="L411" i="24"/>
  <c r="L4530" i="24"/>
  <c r="L919" i="24"/>
  <c r="L634" i="24"/>
  <c r="L635" i="24"/>
  <c r="L556" i="24"/>
  <c r="L483" i="24"/>
  <c r="L920" i="24"/>
  <c r="L840" i="24"/>
  <c r="L841" i="24"/>
  <c r="L638" i="24"/>
  <c r="L416" i="24"/>
  <c r="L712" i="24"/>
  <c r="L922" i="24"/>
  <c r="L414" i="24"/>
  <c r="L484" i="24"/>
  <c r="L559" i="24"/>
  <c r="L415" i="24"/>
  <c r="L485" i="24"/>
  <c r="L560" i="24"/>
  <c r="L637" i="24"/>
  <c r="L561" i="24"/>
  <c r="L714" i="24"/>
  <c r="L486" i="24"/>
  <c r="L715" i="24"/>
  <c r="L347" i="24"/>
  <c r="L842" i="24"/>
  <c r="L964" i="24"/>
  <c r="L965" i="24"/>
  <c r="L1140" i="24"/>
  <c r="L3780" i="24"/>
  <c r="L3692" i="24"/>
  <c r="L3779" i="24"/>
  <c r="L1024" i="24"/>
  <c r="L1136" i="24"/>
  <c r="L410" i="24"/>
  <c r="L18" i="24"/>
  <c r="L3516" i="24"/>
  <c r="L1256" i="24"/>
  <c r="L2606" i="24"/>
  <c r="L1476" i="24"/>
  <c r="L1025" i="24"/>
  <c r="L1028" i="24"/>
  <c r="L1027" i="24"/>
  <c r="L1026" i="24"/>
  <c r="L1137" i="24"/>
  <c r="L752" i="24"/>
  <c r="L1138" i="24"/>
  <c r="L1139" i="24"/>
  <c r="L917" i="24"/>
  <c r="L918" i="24"/>
  <c r="L3207" i="24"/>
  <c r="L3156" i="24"/>
  <c r="L3135" i="24"/>
  <c r="L3096" i="24"/>
  <c r="L537" i="24"/>
  <c r="L2" i="24"/>
  <c r="L2834" i="24"/>
  <c r="L1526" i="24"/>
  <c r="L1475" i="24"/>
  <c r="L1533" i="24"/>
  <c r="L1534" i="24"/>
  <c r="L1617" i="24"/>
  <c r="L1616" i="24"/>
  <c r="L3167" i="24"/>
  <c r="L3161" i="24"/>
  <c r="L3109" i="24"/>
  <c r="L3095" i="24"/>
  <c r="L3107" i="24"/>
  <c r="L3171" i="24"/>
  <c r="L2847" i="24"/>
  <c r="L1614" i="24"/>
  <c r="L1615" i="24"/>
  <c r="L1473" i="24"/>
  <c r="L1474" i="24"/>
  <c r="L1764" i="24"/>
  <c r="L1725" i="24"/>
  <c r="L1726" i="24"/>
  <c r="L1728" i="24"/>
  <c r="L1729" i="24"/>
  <c r="L1693" i="24"/>
  <c r="L1457" i="24"/>
  <c r="L1377" i="24"/>
  <c r="L1449" i="24"/>
  <c r="L1516" i="24"/>
  <c r="L1503" i="24"/>
  <c r="L1448" i="24"/>
  <c r="L1831" i="24"/>
  <c r="L1832" i="24"/>
  <c r="L1833" i="24"/>
  <c r="L1397" i="24"/>
  <c r="L1398" i="24"/>
  <c r="L1861" i="24"/>
  <c r="L1860" i="24"/>
  <c r="L1859" i="24"/>
  <c r="L1858" i="24"/>
  <c r="L1465" i="24"/>
  <c r="L3685" i="24"/>
  <c r="L3951" i="24"/>
  <c r="L3952" i="24"/>
  <c r="L2724" i="24"/>
  <c r="L2723" i="24"/>
  <c r="L1692" i="24"/>
  <c r="L505" i="24"/>
  <c r="L2610" i="24"/>
  <c r="L2612" i="24"/>
  <c r="L2614" i="24"/>
  <c r="L3581" i="24"/>
  <c r="L4586" i="24"/>
  <c r="L4028" i="24"/>
  <c r="L4510" i="24"/>
  <c r="L4511" i="24"/>
  <c r="L3220" i="24"/>
  <c r="L3646" i="24"/>
  <c r="L65" i="24"/>
  <c r="L66" i="24"/>
  <c r="L63" i="24"/>
  <c r="L64" i="24"/>
  <c r="L3923" i="24"/>
  <c r="L3219" i="24"/>
  <c r="L3942" i="24"/>
  <c r="L4619" i="24"/>
  <c r="L4618" i="24"/>
  <c r="L16" i="24"/>
  <c r="L19" i="24"/>
  <c r="L2650" i="24"/>
  <c r="L2655" i="24"/>
  <c r="L2870" i="24"/>
  <c r="L2654" i="24"/>
  <c r="L2662" i="24"/>
  <c r="L3582" i="24"/>
  <c r="L3575" i="24"/>
  <c r="L3579" i="24"/>
  <c r="L3580" i="24"/>
  <c r="L3583" i="24"/>
  <c r="L3931" i="24"/>
  <c r="L2986" i="24"/>
  <c r="L4525" i="24"/>
  <c r="L4524" i="24"/>
  <c r="L4523" i="24"/>
  <c r="L106" i="24"/>
  <c r="L105" i="24"/>
  <c r="L2988" i="24"/>
  <c r="L2987" i="24"/>
  <c r="L837" i="24"/>
  <c r="L4176" i="24"/>
  <c r="L838" i="24"/>
  <c r="L839" i="24"/>
  <c r="L962" i="24"/>
  <c r="L963" i="24"/>
  <c r="L4207" i="24"/>
  <c r="L3002" i="24"/>
  <c r="L3001" i="24"/>
  <c r="L3000" i="24"/>
  <c r="L2999" i="24"/>
  <c r="L2998" i="24"/>
  <c r="L2997" i="24"/>
  <c r="L2996" i="24"/>
  <c r="L2995" i="24"/>
  <c r="L2994" i="24"/>
  <c r="L2993" i="24"/>
  <c r="L2992" i="24"/>
  <c r="L2991" i="24"/>
  <c r="L2990" i="24"/>
  <c r="L2989" i="24"/>
  <c r="L3465" i="24"/>
  <c r="L3473" i="24"/>
  <c r="L2229" i="24"/>
  <c r="L1930" i="24"/>
  <c r="L2303" i="24"/>
  <c r="L2305" i="24"/>
  <c r="L2304" i="24"/>
  <c r="L2302" i="24"/>
  <c r="L1934" i="24"/>
  <c r="L1933" i="24"/>
  <c r="L1932" i="24"/>
  <c r="L1931" i="24"/>
  <c r="L4296" i="24"/>
  <c r="L4297" i="24"/>
  <c r="L3194" i="24"/>
  <c r="L2228" i="24"/>
  <c r="L2227" i="24"/>
  <c r="L2226" i="24"/>
  <c r="L2225" i="24"/>
  <c r="L4617" i="24"/>
  <c r="L1080" i="24"/>
  <c r="L1079" i="24"/>
  <c r="L1078" i="24"/>
  <c r="L1077" i="24"/>
  <c r="L1018" i="24"/>
  <c r="L1020" i="24"/>
  <c r="L1019" i="24"/>
  <c r="L1021" i="24"/>
  <c r="L1023" i="24"/>
  <c r="L1016" i="24"/>
  <c r="L4209" i="24"/>
  <c r="L4208" i="24"/>
  <c r="L4255" i="24"/>
  <c r="L4256" i="24"/>
  <c r="L4370" i="24"/>
  <c r="L1248" i="24"/>
  <c r="L1247" i="24"/>
  <c r="L195" i="24"/>
  <c r="L196" i="24"/>
  <c r="L3647" i="24"/>
  <c r="L3652" i="24"/>
  <c r="L1218" i="24"/>
  <c r="L4164" i="24"/>
  <c r="L325" i="24"/>
  <c r="L4626" i="24"/>
  <c r="L4623" i="24"/>
  <c r="L157" i="24"/>
  <c r="L156" i="24"/>
  <c r="L317" i="24"/>
  <c r="L316" i="24"/>
  <c r="L3639" i="24"/>
  <c r="L3803" i="24"/>
  <c r="L2949" i="24"/>
  <c r="L2948" i="24"/>
  <c r="L2947" i="24"/>
  <c r="L2478" i="24"/>
  <c r="L2477" i="24"/>
  <c r="L2476" i="24"/>
  <c r="L2475" i="24"/>
  <c r="L2474" i="24"/>
  <c r="L2473" i="24"/>
  <c r="L2509" i="24"/>
  <c r="L2508" i="24"/>
  <c r="L2507" i="24"/>
  <c r="L2506" i="24"/>
  <c r="L1163" i="24"/>
  <c r="L104" i="24"/>
  <c r="L103" i="24"/>
  <c r="L4010" i="24"/>
  <c r="L3778" i="24"/>
  <c r="L160" i="24"/>
  <c r="L159" i="24"/>
  <c r="L158" i="24"/>
  <c r="L3526" i="24"/>
  <c r="L1214" i="24"/>
  <c r="L2649" i="24"/>
  <c r="L2643" i="24"/>
  <c r="L3624" i="24"/>
  <c r="L3610" i="24"/>
  <c r="L1017" i="24"/>
  <c r="L1244" i="24"/>
  <c r="L1217" i="24"/>
  <c r="L2605" i="24"/>
  <c r="L76" i="24"/>
  <c r="L1323" i="24"/>
  <c r="L1324" i="24"/>
  <c r="L4351" i="24"/>
  <c r="L4350" i="24"/>
  <c r="L4352" i="24"/>
  <c r="L4349" i="24"/>
  <c r="L3645" i="24"/>
  <c r="L3655" i="24"/>
  <c r="L3649" i="24"/>
  <c r="L3658" i="24"/>
  <c r="L3657" i="24"/>
  <c r="L3656" i="24"/>
  <c r="L2581" i="24"/>
  <c r="L2571" i="24"/>
  <c r="L626" i="24"/>
  <c r="L2656" i="24"/>
  <c r="L630" i="24"/>
  <c r="L632" i="24"/>
  <c r="L631" i="24"/>
  <c r="L478" i="24"/>
  <c r="L633" i="24"/>
  <c r="L709" i="24"/>
  <c r="L710" i="24"/>
  <c r="L711" i="24"/>
  <c r="L552" i="24"/>
  <c r="L553" i="24"/>
  <c r="L555" i="24"/>
  <c r="L916" i="24"/>
  <c r="L750" i="24"/>
  <c r="L751" i="24"/>
  <c r="L914" i="24"/>
  <c r="L915" i="24"/>
  <c r="L479" i="24"/>
  <c r="L480" i="24"/>
  <c r="L481" i="24"/>
  <c r="L1135" i="24"/>
  <c r="L708" i="24"/>
  <c r="L707" i="24"/>
  <c r="L913" i="24"/>
  <c r="L551" i="24"/>
  <c r="L550" i="24"/>
  <c r="L554" i="24"/>
  <c r="L2838" i="24"/>
  <c r="L2538" i="24"/>
  <c r="L472" i="24"/>
  <c r="L4168" i="24"/>
  <c r="L477" i="24"/>
  <c r="L224" i="24"/>
  <c r="L475" i="24"/>
  <c r="L910" i="24"/>
  <c r="L911" i="24"/>
  <c r="L938" i="24"/>
  <c r="L705" i="24"/>
  <c r="L706" i="24"/>
  <c r="L628" i="24"/>
  <c r="L476" i="24"/>
  <c r="L3482" i="24"/>
  <c r="L3489" i="24"/>
  <c r="L1936" i="24"/>
  <c r="L821" i="24"/>
  <c r="L4205" i="24"/>
  <c r="L982" i="24"/>
  <c r="L1625" i="24"/>
  <c r="L1624" i="24"/>
  <c r="L3609" i="24"/>
  <c r="L4023" i="24"/>
  <c r="L4016" i="24"/>
  <c r="L4019" i="24"/>
  <c r="L4018" i="24"/>
  <c r="L4027" i="24"/>
  <c r="L3462" i="24"/>
  <c r="L3444" i="24"/>
  <c r="L3443" i="24"/>
  <c r="L3458" i="24"/>
  <c r="L3459" i="24"/>
  <c r="L3445" i="24"/>
  <c r="L346" i="24"/>
  <c r="L3214" i="24"/>
  <c r="L1408" i="24"/>
  <c r="L3777" i="24"/>
  <c r="L3776" i="24"/>
  <c r="L3775" i="24"/>
  <c r="L1249" i="24"/>
  <c r="L1255" i="24"/>
  <c r="L1254" i="24"/>
  <c r="L1253" i="24"/>
  <c r="L1252" i="24"/>
  <c r="L1251" i="24"/>
  <c r="L1250" i="24"/>
  <c r="L1407" i="24"/>
  <c r="L1406" i="24"/>
  <c r="L1405" i="24"/>
  <c r="L2652" i="24"/>
  <c r="L1419" i="24"/>
  <c r="L1532" i="24"/>
  <c r="L1531" i="24"/>
  <c r="L2597" i="24"/>
  <c r="L1472" i="24"/>
  <c r="L1471" i="24"/>
  <c r="L1470" i="24"/>
  <c r="L1469" i="24"/>
  <c r="L3486" i="24"/>
  <c r="L1447" i="24"/>
  <c r="L1446" i="24"/>
  <c r="L1445" i="24"/>
  <c r="L1444" i="24"/>
  <c r="L1443" i="24"/>
  <c r="L1450" i="24"/>
  <c r="L1442" i="24"/>
  <c r="L1441" i="24"/>
  <c r="L1440" i="24"/>
  <c r="L1834" i="24"/>
  <c r="L1835" i="24"/>
  <c r="L1582" i="24"/>
  <c r="L1553" i="24"/>
  <c r="L1374" i="24"/>
  <c r="L1515" i="24"/>
  <c r="L1514" i="24"/>
  <c r="L1502" i="24"/>
  <c r="L1501" i="24"/>
  <c r="L833" i="24"/>
  <c r="L1403" i="24"/>
  <c r="L1530" i="24"/>
  <c r="L1404" i="24"/>
  <c r="L1342" i="24"/>
  <c r="L2204" i="24"/>
  <c r="L3326" i="24"/>
  <c r="L3312" i="24"/>
  <c r="L3353" i="24"/>
  <c r="L3336" i="24"/>
  <c r="L3330" i="24"/>
  <c r="L3335" i="24"/>
  <c r="L3329" i="24"/>
  <c r="L3332" i="24"/>
  <c r="L3331" i="24"/>
  <c r="L1621" i="24"/>
  <c r="L1622" i="24"/>
  <c r="L1620" i="24"/>
  <c r="L1619" i="24"/>
  <c r="L1618" i="24"/>
  <c r="L880" i="24"/>
  <c r="L321" i="24"/>
  <c r="L2846" i="24"/>
  <c r="L2930" i="24"/>
  <c r="L2931" i="24"/>
  <c r="L300" i="24"/>
  <c r="L2483" i="24"/>
  <c r="L2484" i="24"/>
  <c r="L2485" i="24"/>
  <c r="L3112" i="24"/>
  <c r="L3148" i="24"/>
  <c r="L3130" i="24"/>
  <c r="L3124" i="24"/>
  <c r="L3149" i="24"/>
  <c r="L3125" i="24"/>
  <c r="L3151" i="24"/>
  <c r="L3117" i="24"/>
  <c r="L3073" i="24"/>
  <c r="L1011" i="24"/>
  <c r="L3071" i="24"/>
  <c r="L3980" i="24"/>
  <c r="L3979" i="24"/>
  <c r="L3116" i="24"/>
  <c r="L1071" i="24"/>
  <c r="L3114" i="24"/>
  <c r="L1070" i="24"/>
  <c r="L57" i="24"/>
  <c r="L2145" i="24"/>
  <c r="L2146" i="24"/>
  <c r="L2147" i="24"/>
  <c r="L2148" i="24"/>
  <c r="L2149" i="24"/>
  <c r="L56" i="24"/>
  <c r="L3187" i="24"/>
  <c r="L3190" i="24"/>
  <c r="L3191" i="24"/>
  <c r="L3189" i="24"/>
  <c r="L3188" i="24"/>
  <c r="L2720" i="24"/>
  <c r="L2721" i="24"/>
  <c r="L979" i="24"/>
  <c r="L2588" i="24"/>
  <c r="L2579" i="24"/>
  <c r="L2569" i="24"/>
  <c r="L2580" i="24"/>
  <c r="L403" i="24"/>
  <c r="L3208" i="24"/>
  <c r="L385" i="24"/>
  <c r="L2957" i="24"/>
  <c r="L2956" i="24"/>
  <c r="L2955" i="24"/>
  <c r="L2954" i="24"/>
  <c r="L2953" i="24"/>
  <c r="L2952" i="24"/>
  <c r="L2951" i="24"/>
  <c r="L2950" i="24"/>
  <c r="L2960" i="24"/>
  <c r="L2959" i="24"/>
  <c r="L2958" i="24"/>
  <c r="L2808" i="24"/>
  <c r="L2807" i="24"/>
  <c r="L2861" i="24"/>
  <c r="L2722" i="24"/>
  <c r="L3565" i="24"/>
  <c r="L3564" i="24"/>
  <c r="L3563" i="24"/>
  <c r="L3562" i="24"/>
  <c r="L3163" i="24"/>
  <c r="L466" i="24"/>
  <c r="L882" i="24"/>
  <c r="L884" i="24"/>
  <c r="L887" i="24"/>
  <c r="L886" i="24"/>
  <c r="L885" i="24"/>
  <c r="L881" i="24"/>
  <c r="L883" i="24"/>
  <c r="L4206" i="24"/>
  <c r="L220" i="24"/>
  <c r="L2170" i="24"/>
  <c r="L2169" i="24"/>
  <c r="L2570" i="24"/>
  <c r="L3239" i="24"/>
  <c r="L3238" i="24"/>
  <c r="L1326" i="24"/>
  <c r="L2167" i="24"/>
  <c r="L2946" i="24"/>
  <c r="L2945" i="24"/>
  <c r="L2944" i="24"/>
  <c r="L2943" i="24"/>
  <c r="L2942" i="24"/>
  <c r="L2941" i="24"/>
  <c r="L2940" i="24"/>
  <c r="L2939" i="24"/>
  <c r="L2938" i="24"/>
  <c r="L2937" i="24"/>
  <c r="L2936" i="24"/>
  <c r="L2935" i="24"/>
  <c r="L2934" i="24"/>
  <c r="L2933" i="24"/>
  <c r="L2932" i="24"/>
  <c r="L3638" i="24"/>
  <c r="L3637" i="24"/>
  <c r="L2866" i="24"/>
  <c r="L2803" i="24"/>
  <c r="L2559" i="24"/>
  <c r="L4295" i="24"/>
  <c r="L4294" i="24"/>
  <c r="L4293" i="24"/>
  <c r="L4292" i="24"/>
  <c r="L4291" i="24"/>
  <c r="L4348" i="24"/>
  <c r="L303" i="24"/>
  <c r="L2486" i="24"/>
  <c r="L301" i="24"/>
  <c r="L305" i="24"/>
  <c r="L1213" i="24"/>
  <c r="L2806" i="24"/>
  <c r="L2805" i="24"/>
  <c r="L2804" i="24"/>
  <c r="L315" i="24"/>
  <c r="L4486" i="24"/>
  <c r="L3497" i="24"/>
  <c r="L3215" i="24"/>
  <c r="L3670" i="24"/>
  <c r="L1926" i="24"/>
  <c r="L2421" i="24"/>
  <c r="L2819" i="24"/>
  <c r="L2818" i="24"/>
  <c r="L1222" i="24"/>
  <c r="L1221" i="24"/>
  <c r="L1220" i="24"/>
  <c r="L1219" i="24"/>
  <c r="L2426" i="24"/>
  <c r="L2211" i="24"/>
  <c r="L409" i="24"/>
  <c r="L408" i="24"/>
  <c r="L407" i="24"/>
  <c r="L549" i="24"/>
  <c r="L629" i="24"/>
  <c r="L912" i="24"/>
  <c r="L749" i="24"/>
  <c r="L1379" i="24"/>
  <c r="L1717" i="24"/>
  <c r="L2601" i="24"/>
  <c r="L2600" i="24"/>
  <c r="L1715" i="24"/>
  <c r="L1712" i="24"/>
  <c r="L1716" i="24"/>
  <c r="L1713" i="24"/>
  <c r="L748" i="24"/>
  <c r="L2438" i="24"/>
  <c r="L2437" i="24"/>
  <c r="L2573" i="24"/>
  <c r="L2591" i="24"/>
  <c r="L2582" i="24"/>
  <c r="L2590" i="24"/>
  <c r="L2599" i="24"/>
  <c r="L2598" i="24"/>
  <c r="L2496" i="24"/>
  <c r="L2539" i="24"/>
  <c r="L2495" i="24"/>
  <c r="L2817" i="24"/>
  <c r="L2816" i="24"/>
  <c r="L2653" i="24"/>
  <c r="L548" i="24"/>
  <c r="L4417" i="24"/>
  <c r="L1500" i="24"/>
  <c r="L1513" i="24"/>
  <c r="L1373" i="24"/>
  <c r="L1718" i="24"/>
  <c r="L1439" i="24"/>
  <c r="L1719" i="24"/>
  <c r="L1438" i="24"/>
  <c r="L1836" i="24"/>
  <c r="L1837" i="24"/>
  <c r="L1437" i="24"/>
  <c r="L1436" i="24"/>
  <c r="L1076" i="24"/>
  <c r="L2651" i="24"/>
  <c r="L1686" i="24"/>
  <c r="L1685" i="24"/>
  <c r="L2203" i="24"/>
  <c r="L2815" i="24"/>
  <c r="L2985" i="24"/>
  <c r="L2984" i="24"/>
  <c r="L2983" i="24"/>
  <c r="L2982" i="24"/>
  <c r="L2981" i="24"/>
  <c r="L2980" i="24"/>
  <c r="L2979" i="24"/>
  <c r="L2589" i="24"/>
  <c r="L1365" i="24"/>
  <c r="L1721" i="24"/>
  <c r="L1838" i="24"/>
  <c r="L1839" i="24"/>
  <c r="L2978" i="24"/>
  <c r="L2977" i="24"/>
  <c r="L2976" i="24"/>
  <c r="L2975" i="24"/>
  <c r="L2974" i="24"/>
  <c r="L2973" i="24"/>
  <c r="L2202" i="24"/>
  <c r="L2201" i="24"/>
  <c r="L2972" i="24"/>
  <c r="L1341" i="24"/>
  <c r="L2200" i="24"/>
  <c r="L2199" i="24"/>
  <c r="L2596" i="24"/>
  <c r="L2560" i="24"/>
  <c r="L2572" i="24"/>
  <c r="L2198" i="24"/>
  <c r="L2197" i="24"/>
  <c r="L4323" i="24"/>
  <c r="L1768" i="24"/>
  <c r="L1767" i="24"/>
  <c r="L909" i="24"/>
  <c r="L4622" i="24"/>
  <c r="L2814" i="24"/>
  <c r="L2813" i="24"/>
  <c r="L2812" i="24"/>
  <c r="L2811" i="24"/>
  <c r="L2810" i="24"/>
  <c r="L2196" i="24"/>
  <c r="L2195" i="24"/>
  <c r="L2194" i="24"/>
  <c r="L2193" i="24"/>
  <c r="L2192" i="24"/>
  <c r="L2191" i="24"/>
  <c r="L908" i="24"/>
  <c r="L907" i="24"/>
  <c r="L836" i="24"/>
  <c r="L981" i="24"/>
  <c r="L906" i="24"/>
  <c r="L905" i="24"/>
  <c r="L904" i="24"/>
  <c r="L903" i="24"/>
  <c r="L902" i="24"/>
  <c r="L901" i="24"/>
  <c r="L747" i="24"/>
  <c r="L746" i="24"/>
  <c r="L745" i="24"/>
  <c r="L3800" i="24"/>
  <c r="L835" i="24"/>
  <c r="L4522" i="24"/>
  <c r="L4521" i="24"/>
  <c r="L4520" i="24"/>
  <c r="L4519" i="24"/>
  <c r="L4518" i="24"/>
  <c r="L4517" i="24"/>
  <c r="L4516" i="24"/>
  <c r="L4515" i="24"/>
  <c r="L900" i="24"/>
  <c r="L726" i="24"/>
  <c r="L1727" i="24"/>
  <c r="L1840" i="24"/>
  <c r="L1554" i="24"/>
  <c r="L1555" i="24"/>
  <c r="L1556" i="24"/>
  <c r="L1658" i="24"/>
  <c r="L1659" i="24"/>
  <c r="L1557" i="24"/>
  <c r="L1660" i="24"/>
  <c r="L1558" i="24"/>
  <c r="L1559" i="24"/>
  <c r="L1560" i="24"/>
  <c r="L1561" i="24"/>
  <c r="L2190" i="24"/>
  <c r="L899" i="24"/>
  <c r="L1714" i="24"/>
  <c r="L1711" i="24"/>
  <c r="L1710" i="24"/>
  <c r="L1730" i="24"/>
  <c r="L2971" i="24"/>
  <c r="L2970" i="24"/>
  <c r="L2969" i="24"/>
  <c r="L2968" i="24"/>
  <c r="L2967" i="24"/>
  <c r="L2966" i="24"/>
  <c r="L898" i="24"/>
  <c r="L2965" i="24"/>
  <c r="L3421" i="24"/>
  <c r="L3420" i="24"/>
  <c r="L3419" i="24"/>
  <c r="L4561" i="24"/>
  <c r="L4560" i="24"/>
  <c r="L4559" i="24"/>
  <c r="L4558" i="24"/>
  <c r="L4557" i="24"/>
  <c r="L4556" i="24"/>
  <c r="L3418" i="24"/>
  <c r="L3417" i="24"/>
  <c r="L3416" i="24"/>
  <c r="L2189" i="24"/>
  <c r="L2188" i="24"/>
  <c r="L3415" i="24"/>
  <c r="L3414" i="24"/>
  <c r="L3413" i="24"/>
  <c r="L3412" i="24"/>
  <c r="L2187" i="24"/>
  <c r="L2186" i="24"/>
  <c r="L547" i="24"/>
  <c r="L4514" i="24"/>
  <c r="L474" i="24"/>
  <c r="L2185" i="24"/>
  <c r="L4513" i="24"/>
  <c r="L4512" i="24"/>
  <c r="L1092" i="24"/>
  <c r="L473" i="24"/>
  <c r="L546" i="24"/>
  <c r="L545" i="24"/>
  <c r="L544" i="24"/>
  <c r="L725" i="24"/>
  <c r="L961" i="24"/>
  <c r="L960" i="24"/>
  <c r="L959" i="24"/>
  <c r="L237" i="24"/>
  <c r="L897" i="24"/>
  <c r="L896" i="24"/>
  <c r="L1134" i="24"/>
  <c r="L627" i="24"/>
  <c r="L406" i="24"/>
  <c r="L405" i="24"/>
  <c r="L895" i="24"/>
  <c r="L894" i="24"/>
  <c r="L893" i="24"/>
  <c r="L892" i="24"/>
  <c r="L1133" i="24"/>
  <c r="L2809" i="24"/>
  <c r="L1731" i="24"/>
  <c r="L1732" i="24"/>
  <c r="L1841" i="24"/>
  <c r="L1842" i="24"/>
  <c r="L1765" i="24"/>
  <c r="L1766" i="24"/>
  <c r="L4384" i="24"/>
  <c r="L4416" i="24"/>
  <c r="L4415" i="24"/>
  <c r="L4414" i="24"/>
  <c r="L4413" i="24"/>
  <c r="L4412" i="24"/>
  <c r="L2964" i="24"/>
  <c r="L2963" i="24"/>
  <c r="L2962" i="24"/>
  <c r="L2961" i="24"/>
  <c r="L404" i="24"/>
  <c r="L1928" i="24"/>
  <c r="L4369" i="24"/>
  <c r="L2184" i="24"/>
  <c r="L2183" i="24"/>
  <c r="L4308" i="24"/>
  <c r="L958" i="24"/>
  <c r="L957" i="24"/>
  <c r="L345" i="24"/>
  <c r="L543" i="24"/>
  <c r="L956" i="24"/>
  <c r="L542" i="24"/>
  <c r="L955" i="24"/>
  <c r="L954" i="24"/>
  <c r="L1132" i="24"/>
  <c r="L704" i="24"/>
  <c r="L344" i="24"/>
  <c r="L343" i="24"/>
  <c r="L342" i="24"/>
  <c r="L341" i="24"/>
  <c r="L340" i="24"/>
  <c r="L625" i="24"/>
  <c r="L891" i="24"/>
  <c r="L890" i="24"/>
  <c r="L889" i="24"/>
  <c r="L888" i="24"/>
  <c r="L3213" i="24"/>
  <c r="L326" i="24"/>
  <c r="L3212" i="24"/>
  <c r="L3211" i="24"/>
  <c r="L3210" i="24"/>
  <c r="L1761" i="24"/>
  <c r="L1303" i="24"/>
  <c r="L1291" i="24"/>
  <c r="L1760" i="24"/>
  <c r="L1759" i="24"/>
  <c r="L3678" i="24"/>
  <c r="L541" i="24"/>
  <c r="L703" i="24"/>
  <c r="L702" i="24"/>
  <c r="L701" i="24"/>
  <c r="L1215" i="24"/>
  <c r="L62" i="24"/>
  <c r="L61" i="24"/>
  <c r="L60" i="24"/>
  <c r="L4307" i="24"/>
  <c r="L59" i="24"/>
  <c r="L58" i="24"/>
  <c r="L2530" i="24"/>
  <c r="L2284" i="24"/>
  <c r="L236" i="24"/>
  <c r="L4509" i="24"/>
  <c r="L471" i="24"/>
  <c r="L4271" i="24"/>
  <c r="L624" i="24"/>
  <c r="L852" i="24"/>
  <c r="L834" i="24"/>
  <c r="L2648" i="24"/>
  <c r="L3209" i="24"/>
  <c r="L953" i="24"/>
  <c r="L952" i="24"/>
  <c r="L951" i="24"/>
  <c r="L4368" i="24"/>
  <c r="L4367" i="24"/>
  <c r="L4366" i="24"/>
  <c r="L2174" i="24"/>
  <c r="L1868" i="24"/>
  <c r="L1878" i="24"/>
  <c r="L744" i="24"/>
  <c r="L743" i="24"/>
  <c r="L742" i="24"/>
  <c r="L741" i="24"/>
  <c r="L740" i="24"/>
  <c r="L739" i="24"/>
  <c r="L738" i="24"/>
  <c r="L470" i="24"/>
  <c r="L540" i="24"/>
  <c r="L469" i="24"/>
  <c r="L468" i="24"/>
  <c r="L467" i="24"/>
  <c r="L1013" i="24"/>
  <c r="L1012" i="24"/>
  <c r="L217" i="24"/>
  <c r="L216" i="24"/>
  <c r="L2173" i="24"/>
  <c r="L539" i="24"/>
  <c r="L2647" i="24"/>
  <c r="L2646" i="24"/>
  <c r="L2645" i="24"/>
  <c r="L2644" i="24"/>
  <c r="L1322" i="24"/>
  <c r="L1321" i="24"/>
  <c r="L1758" i="24"/>
  <c r="L1757" i="24"/>
  <c r="L1756" i="24"/>
  <c r="L1755" i="24"/>
  <c r="L1754" i="24"/>
  <c r="L1753" i="24"/>
  <c r="L1752" i="24"/>
  <c r="L1751" i="24"/>
  <c r="L1750" i="24"/>
  <c r="L1749" i="24"/>
  <c r="L1748" i="24"/>
  <c r="L1867" i="24"/>
  <c r="L1866" i="24"/>
  <c r="L1865" i="24"/>
  <c r="L1864" i="24"/>
  <c r="L1468" i="24"/>
  <c r="L1467" i="24"/>
  <c r="L1466" i="24"/>
  <c r="L1402" i="24"/>
  <c r="L1747" i="24"/>
  <c r="L1746" i="24"/>
  <c r="L1745" i="24"/>
  <c r="L700" i="24"/>
  <c r="L538" i="24"/>
  <c r="L623" i="24"/>
  <c r="L879" i="24"/>
  <c r="L878" i="24"/>
  <c r="L877" i="24"/>
  <c r="L1529" i="24"/>
  <c r="L1401" i="24"/>
  <c r="L1863" i="24"/>
  <c r="L1862" i="24"/>
  <c r="L1283" i="24"/>
  <c r="L1290" i="24"/>
  <c r="L2802" i="24"/>
  <c r="L2801" i="24"/>
  <c r="L1320" i="24"/>
  <c r="L339" i="24"/>
  <c r="L728" i="24"/>
  <c r="L876" i="24"/>
  <c r="L1268" i="24"/>
  <c r="L1319" i="24"/>
  <c r="L1267" i="24"/>
  <c r="L1811" i="24"/>
  <c r="L1355" i="24"/>
  <c r="L1276" i="24"/>
  <c r="L1528" i="24"/>
  <c r="L1527" i="24"/>
  <c r="L1400" i="24"/>
  <c r="L1399" i="24"/>
  <c r="L1810" i="24"/>
  <c r="L1809" i="24"/>
  <c r="L1720" i="24"/>
  <c r="L2929" i="24"/>
  <c r="L2928" i="24"/>
  <c r="L2927" i="24"/>
  <c r="L2800" i="24"/>
  <c r="L2799" i="24"/>
  <c r="L2798" i="24"/>
  <c r="L2164" i="24"/>
  <c r="L2163" i="24"/>
  <c r="L2162" i="24"/>
  <c r="L2161" i="24"/>
  <c r="L2160" i="24"/>
  <c r="L2159" i="24"/>
  <c r="L2158" i="24"/>
  <c r="L2157" i="24"/>
  <c r="L2156" i="24"/>
  <c r="L2155" i="24"/>
  <c r="L2154" i="24"/>
  <c r="L2153" i="24"/>
  <c r="L2152" i="24"/>
  <c r="L2151" i="24"/>
  <c r="L2150" i="24"/>
  <c r="L2797" i="24"/>
  <c r="L2642" i="24"/>
  <c r="L2641" i="24"/>
  <c r="L3227" i="24"/>
  <c r="L2585" i="24"/>
  <c r="L2587" i="24"/>
  <c r="L2578" i="24"/>
  <c r="L2558" i="24"/>
  <c r="L2568" i="24"/>
  <c r="L2557" i="24"/>
  <c r="L2556" i="24"/>
  <c r="L2595" i="24"/>
  <c r="L2144" i="24"/>
  <c r="L2143" i="24"/>
  <c r="L2142" i="24"/>
  <c r="L2141" i="24"/>
  <c r="L2140" i="24"/>
  <c r="L2139" i="24"/>
  <c r="L2138" i="24"/>
  <c r="L2137" i="24"/>
  <c r="L2136" i="24"/>
  <c r="L2135" i="24"/>
  <c r="L2796" i="24"/>
  <c r="L2795" i="24"/>
  <c r="L2134" i="24"/>
  <c r="L55" i="24"/>
  <c r="L54" i="24"/>
  <c r="L314" i="24"/>
  <c r="L4321" i="24"/>
  <c r="L2719" i="24"/>
  <c r="L1843" i="24"/>
  <c r="L622" i="24"/>
  <c r="L699" i="24"/>
  <c r="L402" i="24"/>
  <c r="L875" i="24"/>
  <c r="L698" i="24"/>
  <c r="L2794" i="24"/>
  <c r="L2793" i="24"/>
  <c r="L2792" i="24"/>
  <c r="L2791" i="24"/>
  <c r="L2790" i="24"/>
  <c r="L1261" i="24"/>
  <c r="L1351" i="24"/>
  <c r="L2833" i="24"/>
  <c r="L536" i="24"/>
  <c r="L338" i="24"/>
  <c r="L874" i="24"/>
  <c r="L873" i="24"/>
  <c r="L4508" i="24"/>
  <c r="L320" i="24"/>
  <c r="L872" i="24"/>
  <c r="L2718" i="24"/>
  <c r="L2717" i="24"/>
  <c r="L2716" i="24"/>
  <c r="L2715" i="24"/>
  <c r="L2640" i="24"/>
  <c r="L2639" i="24"/>
  <c r="L2638" i="24"/>
  <c r="L1212" i="24"/>
  <c r="L2567" i="24"/>
  <c r="L2555" i="24"/>
  <c r="L2714" i="24"/>
  <c r="L1525" i="24"/>
  <c r="L2472" i="24"/>
  <c r="L235" i="24"/>
  <c r="L1844" i="24"/>
  <c r="L1372" i="24"/>
  <c r="L3789" i="24"/>
  <c r="L1131" i="24"/>
  <c r="L1211" i="24"/>
  <c r="L1282" i="24"/>
  <c r="L535" i="24"/>
  <c r="L697" i="24"/>
  <c r="L621" i="24"/>
  <c r="L1352" i="24"/>
  <c r="L1266" i="24"/>
  <c r="L1265" i="24"/>
  <c r="L1289" i="24"/>
  <c r="L1288" i="24"/>
  <c r="L1275" i="24"/>
  <c r="L1272" i="24"/>
  <c r="L1210" i="24"/>
  <c r="L1209" i="24"/>
  <c r="L1130" i="24"/>
  <c r="L4347" i="24"/>
  <c r="L1613" i="24"/>
  <c r="L1744" i="24"/>
  <c r="L2528" i="24"/>
  <c r="L871" i="24"/>
  <c r="L337" i="24"/>
  <c r="L1010" i="24"/>
  <c r="L336" i="24"/>
  <c r="L1318" i="24"/>
  <c r="L2133" i="24"/>
  <c r="L2132" i="24"/>
  <c r="L2131" i="24"/>
  <c r="L4320" i="24"/>
  <c r="L2130" i="24"/>
  <c r="L2129" i="24"/>
  <c r="L335" i="24"/>
  <c r="L334" i="24"/>
  <c r="L333" i="24"/>
  <c r="L332" i="24"/>
  <c r="L1208" i="24"/>
  <c r="L2128" i="24"/>
  <c r="L2527" i="24"/>
  <c r="L1009" i="24"/>
  <c r="L2127" i="24"/>
  <c r="L2789" i="24"/>
  <c r="L2637" i="24"/>
  <c r="L2788" i="24"/>
  <c r="L4319" i="24"/>
  <c r="L1207" i="24"/>
  <c r="L1206" i="24"/>
  <c r="L534" i="24"/>
  <c r="L234" i="24"/>
  <c r="L1396" i="24"/>
  <c r="L233" i="24"/>
  <c r="L3496" i="24"/>
  <c r="L401" i="24"/>
  <c r="L4290" i="24"/>
  <c r="L4289" i="24"/>
  <c r="L2126" i="24"/>
  <c r="L2125" i="24"/>
  <c r="L400" i="24"/>
  <c r="L399" i="24"/>
  <c r="L1743" i="24"/>
  <c r="L1069" i="24"/>
  <c r="L1068" i="24"/>
  <c r="L229" i="24"/>
  <c r="L228" i="24"/>
  <c r="L2124" i="24"/>
  <c r="L4628" i="24"/>
  <c r="L2713" i="24"/>
  <c r="L2712" i="24"/>
  <c r="L2711" i="24"/>
  <c r="L1808" i="24"/>
  <c r="L1807" i="24"/>
  <c r="L2710" i="24"/>
  <c r="L2709" i="24"/>
  <c r="L1317" i="24"/>
  <c r="L1271" i="24"/>
  <c r="L1270" i="24"/>
  <c r="L1340" i="24"/>
  <c r="L1339" i="24"/>
  <c r="L2123" i="24"/>
  <c r="L398" i="24"/>
  <c r="L397" i="24"/>
  <c r="L2526" i="24"/>
  <c r="L832" i="24"/>
  <c r="L831" i="24"/>
  <c r="L830" i="24"/>
  <c r="L1857" i="24"/>
  <c r="L1742" i="24"/>
  <c r="L1741" i="24"/>
  <c r="L215" i="24"/>
  <c r="L696" i="24"/>
  <c r="L1338" i="24"/>
  <c r="L4254" i="24"/>
  <c r="L1205" i="24"/>
  <c r="L829" i="24"/>
  <c r="L828" i="24"/>
  <c r="L1008" i="24"/>
  <c r="L4318" i="24"/>
  <c r="L1316" i="24"/>
  <c r="L1301" i="24"/>
  <c r="L1806" i="24"/>
  <c r="L1805" i="24"/>
  <c r="L1804" i="24"/>
  <c r="L2636" i="24"/>
  <c r="L2635" i="24"/>
  <c r="L2634" i="24"/>
  <c r="L2869" i="24"/>
  <c r="L2633" i="24"/>
  <c r="L1949" i="24"/>
  <c r="L2405" i="24"/>
  <c r="L2708" i="24"/>
  <c r="L533" i="24"/>
  <c r="L695" i="24"/>
  <c r="L1264" i="24"/>
  <c r="L1315" i="24"/>
  <c r="L1314" i="24"/>
  <c r="L1287" i="24"/>
  <c r="L1260" i="24"/>
  <c r="L694" i="24"/>
  <c r="L2707" i="24"/>
  <c r="L2706" i="24"/>
  <c r="L1129" i="24"/>
  <c r="L1128" i="24"/>
  <c r="L1127" i="24"/>
  <c r="L1126" i="24"/>
  <c r="L1125" i="24"/>
  <c r="L1124" i="24"/>
  <c r="L1123" i="24"/>
  <c r="L1122" i="24"/>
  <c r="L1121" i="24"/>
  <c r="L1856" i="24"/>
  <c r="L214" i="24"/>
  <c r="L1204" i="24"/>
  <c r="L870" i="24"/>
  <c r="L827" i="24"/>
  <c r="L826" i="24"/>
  <c r="L825" i="24"/>
  <c r="L824" i="24"/>
  <c r="L2618" i="24"/>
  <c r="L1067" i="24"/>
  <c r="L1066" i="24"/>
  <c r="L1740" i="24"/>
  <c r="L2632" i="24"/>
  <c r="L232" i="24"/>
  <c r="L2631" i="24"/>
  <c r="L2630" i="24"/>
  <c r="L1203" i="24"/>
  <c r="L2787" i="24"/>
  <c r="L869" i="24"/>
  <c r="L737" i="24"/>
  <c r="L465" i="24"/>
  <c r="L736" i="24"/>
  <c r="L396" i="24"/>
  <c r="L868" i="24"/>
  <c r="L867" i="24"/>
  <c r="L735" i="24"/>
  <c r="L395" i="24"/>
  <c r="L304" i="24"/>
  <c r="L313" i="24"/>
  <c r="L312" i="24"/>
  <c r="L693" i="24"/>
  <c r="L532" i="24"/>
  <c r="L692" i="24"/>
  <c r="L691" i="24"/>
  <c r="L620" i="24"/>
  <c r="L464" i="24"/>
  <c r="L2786" i="24"/>
  <c r="L2785" i="24"/>
  <c r="L1202" i="24"/>
  <c r="L1201" i="24"/>
  <c r="L1200" i="24"/>
  <c r="L1199" i="24"/>
  <c r="L1198" i="24"/>
  <c r="L823" i="24"/>
  <c r="L1197" i="24"/>
  <c r="L1196" i="24"/>
  <c r="L1195" i="24"/>
  <c r="L1194" i="24"/>
  <c r="L1193" i="24"/>
  <c r="L1192" i="24"/>
  <c r="L2122" i="24"/>
  <c r="L2121" i="24"/>
  <c r="L2120" i="24"/>
  <c r="L4346" i="24"/>
  <c r="L1929" i="24"/>
  <c r="L1191" i="24"/>
  <c r="L394" i="24"/>
  <c r="L393" i="24"/>
  <c r="L392" i="24"/>
  <c r="L531" i="24"/>
  <c r="L463" i="24"/>
  <c r="L462" i="24"/>
  <c r="L391" i="24"/>
  <c r="L1739" i="24"/>
  <c r="L1684" i="24"/>
  <c r="L1007" i="24"/>
  <c r="L1065" i="24"/>
  <c r="L1120" i="24"/>
  <c r="L1006" i="24"/>
  <c r="L1005" i="24"/>
  <c r="L1004" i="24"/>
  <c r="L1003" i="24"/>
  <c r="L1064" i="24"/>
  <c r="L1063" i="24"/>
  <c r="L4253" i="24"/>
  <c r="L390" i="24"/>
  <c r="L619" i="24"/>
  <c r="L690" i="24"/>
  <c r="L461" i="24"/>
  <c r="L460" i="24"/>
  <c r="L4252" i="24"/>
  <c r="L4251" i="24"/>
  <c r="L2837" i="24"/>
  <c r="L1350" i="24"/>
  <c r="L2784" i="24"/>
  <c r="L1190" i="24"/>
  <c r="L1189" i="24"/>
  <c r="L1062" i="24"/>
  <c r="L1803" i="24"/>
  <c r="L1002" i="24"/>
  <c r="L1683" i="24"/>
  <c r="L866" i="24"/>
  <c r="L222" i="24"/>
  <c r="L2868" i="24"/>
  <c r="L2464" i="24"/>
  <c r="L822" i="24"/>
  <c r="L4338" i="24"/>
  <c r="L4337" i="24"/>
  <c r="L1612" i="24"/>
  <c r="L1611" i="24"/>
  <c r="L1610" i="24"/>
  <c r="L4403" i="24"/>
  <c r="L4402" i="24"/>
  <c r="L2119" i="24"/>
  <c r="L2118" i="24"/>
  <c r="L2117" i="24"/>
  <c r="L2116" i="24"/>
  <c r="L2450" i="24"/>
  <c r="L2449" i="24"/>
  <c r="L2448" i="24"/>
  <c r="L2115" i="24"/>
  <c r="L1738" i="24"/>
  <c r="L1737" i="24"/>
  <c r="L1682" i="24"/>
  <c r="L2114" i="24"/>
  <c r="L2783" i="24"/>
  <c r="L2782" i="24"/>
  <c r="L2781" i="24"/>
  <c r="L2780" i="24"/>
  <c r="L2779" i="24"/>
  <c r="L2778" i="24"/>
  <c r="L2777" i="24"/>
  <c r="L2113" i="24"/>
  <c r="L2112" i="24"/>
  <c r="L2111" i="24"/>
  <c r="L2110" i="24"/>
  <c r="L2109" i="24"/>
  <c r="L2108" i="24"/>
  <c r="L53" i="24"/>
  <c r="L1001" i="24"/>
  <c r="L689" i="24"/>
  <c r="L2776" i="24"/>
  <c r="L1802" i="24"/>
  <c r="L4507" i="24"/>
  <c r="L4506" i="24"/>
  <c r="L4505" i="24"/>
  <c r="L4504" i="24"/>
  <c r="L4503" i="24"/>
  <c r="L4502" i="24"/>
  <c r="L4401" i="24"/>
  <c r="L4400" i="24"/>
  <c r="L4501" i="24"/>
  <c r="L4399" i="24"/>
  <c r="L4398" i="24"/>
  <c r="L2107" i="24"/>
  <c r="L2106" i="24"/>
  <c r="L2105" i="24"/>
  <c r="L1609" i="24"/>
  <c r="L1608" i="24"/>
  <c r="L1435" i="24"/>
  <c r="L1434" i="24"/>
  <c r="L950" i="24"/>
  <c r="L1499" i="24"/>
  <c r="L4625" i="24"/>
  <c r="L2463" i="24"/>
  <c r="L221" i="24"/>
  <c r="L311" i="24"/>
  <c r="L310" i="24"/>
  <c r="L309" i="24"/>
  <c r="L865" i="24"/>
  <c r="L1061" i="24"/>
  <c r="L389" i="24"/>
  <c r="L4397" i="24"/>
  <c r="L688" i="24"/>
  <c r="L2104" i="24"/>
  <c r="L734" i="24"/>
  <c r="L733" i="24"/>
  <c r="L3793" i="24"/>
  <c r="L3411" i="24"/>
  <c r="L1000" i="24"/>
  <c r="L687" i="24"/>
  <c r="L2425" i="24"/>
  <c r="L2103" i="24"/>
  <c r="L3206" i="24"/>
  <c r="L4317" i="24"/>
  <c r="L4316" i="24"/>
  <c r="L4315" i="24"/>
  <c r="L2471" i="24"/>
  <c r="L949" i="24"/>
  <c r="L948" i="24"/>
  <c r="L947" i="24"/>
  <c r="L946" i="24"/>
  <c r="L945" i="24"/>
  <c r="L331" i="24"/>
  <c r="L944" i="24"/>
  <c r="L943" i="24"/>
  <c r="L999" i="24"/>
  <c r="L2424" i="24"/>
  <c r="L2775" i="24"/>
  <c r="L2774" i="24"/>
  <c r="L2423" i="24"/>
  <c r="L2525" i="24"/>
  <c r="L1188" i="24"/>
  <c r="L2773" i="24"/>
  <c r="L3410" i="24"/>
  <c r="L618" i="24"/>
  <c r="L388" i="24"/>
  <c r="L617" i="24"/>
  <c r="L686" i="24"/>
  <c r="L1060" i="24"/>
  <c r="L1059" i="24"/>
  <c r="L998" i="24"/>
  <c r="L459" i="24"/>
  <c r="L997" i="24"/>
  <c r="L1119" i="24"/>
  <c r="L1118" i="24"/>
  <c r="L1117" i="24"/>
  <c r="L996" i="24"/>
  <c r="L1116" i="24"/>
  <c r="L4500" i="24"/>
  <c r="L4499" i="24"/>
  <c r="L4498" i="24"/>
  <c r="L4497" i="24"/>
  <c r="L3232" i="24"/>
  <c r="L2839" i="24"/>
  <c r="L2102" i="24"/>
  <c r="L2101" i="24"/>
  <c r="L2100" i="24"/>
  <c r="L2099" i="24"/>
  <c r="L2098" i="24"/>
  <c r="L2097" i="24"/>
  <c r="L2772" i="24"/>
  <c r="L2771" i="24"/>
  <c r="L995" i="24"/>
  <c r="L1115" i="24"/>
  <c r="L387" i="24"/>
  <c r="L685" i="24"/>
  <c r="L386" i="24"/>
  <c r="L616" i="24"/>
  <c r="L615" i="24"/>
  <c r="L458" i="24"/>
  <c r="L530" i="24"/>
  <c r="L2447" i="24"/>
  <c r="L2446" i="24"/>
  <c r="L2445" i="24"/>
  <c r="L2444" i="24"/>
  <c r="L2443" i="24"/>
  <c r="L2096" i="24"/>
  <c r="L2095" i="24"/>
  <c r="L2094" i="24"/>
  <c r="L2093" i="24"/>
  <c r="L2422" i="24"/>
  <c r="L2092" i="24"/>
  <c r="L2442" i="24"/>
  <c r="L2441" i="24"/>
  <c r="L2629" i="24"/>
  <c r="L1187" i="24"/>
  <c r="L1114" i="24"/>
  <c r="L4555" i="24"/>
  <c r="L4554" i="24"/>
  <c r="L4396" i="24"/>
  <c r="L4395" i="24"/>
  <c r="L3698" i="24"/>
  <c r="L1224" i="24"/>
  <c r="L2440" i="24"/>
  <c r="L1801" i="24"/>
  <c r="L1800" i="24"/>
  <c r="L1855" i="24"/>
  <c r="L1681" i="24"/>
  <c r="L1680" i="24"/>
  <c r="L1607" i="24"/>
  <c r="L1606" i="24"/>
  <c r="L1854" i="24"/>
  <c r="L1853" i="24"/>
  <c r="L4288" i="24"/>
  <c r="L4287" i="24"/>
  <c r="L4286" i="24"/>
  <c r="L4285" i="24"/>
  <c r="L194" i="24"/>
  <c r="L193" i="24"/>
  <c r="L192" i="24"/>
  <c r="L191" i="24"/>
  <c r="L2091" i="24"/>
  <c r="L1799" i="24"/>
  <c r="L4314" i="24"/>
  <c r="L4313" i="24"/>
  <c r="L190" i="24"/>
  <c r="L189" i="24"/>
  <c r="L2090" i="24"/>
  <c r="L2089" i="24"/>
  <c r="L2088" i="24"/>
  <c r="L3368" i="24"/>
  <c r="L2087" i="24"/>
  <c r="L52" i="24"/>
  <c r="L2085" i="24"/>
  <c r="L3193" i="24"/>
  <c r="L2084" i="24"/>
  <c r="L1562" i="24"/>
  <c r="L1563" i="24"/>
  <c r="L1113" i="24"/>
  <c r="L1464" i="24"/>
  <c r="L1463" i="24"/>
  <c r="L1491" i="24"/>
  <c r="L2505" i="24"/>
  <c r="L3192" i="24"/>
  <c r="L227" i="24"/>
  <c r="L2083" i="24"/>
  <c r="L308" i="24"/>
  <c r="L1395" i="24"/>
  <c r="L1462" i="24"/>
  <c r="L1461" i="24"/>
  <c r="L1394" i="24"/>
  <c r="L1852" i="24"/>
  <c r="L1851" i="24"/>
  <c r="L1850" i="24"/>
  <c r="L1605" i="24"/>
  <c r="L1604" i="24"/>
  <c r="L1433" i="24"/>
  <c r="L1432" i="24"/>
  <c r="L1431" i="24"/>
  <c r="L1460" i="24"/>
  <c r="L1393" i="24"/>
  <c r="L2082" i="24"/>
  <c r="L2081" i="24"/>
  <c r="L2080" i="24"/>
  <c r="L2079" i="24"/>
  <c r="L2078" i="24"/>
  <c r="L2077" i="24"/>
  <c r="L2076" i="24"/>
  <c r="L2075" i="24"/>
  <c r="L2074" i="24"/>
  <c r="L2073" i="24"/>
  <c r="L2072" i="24"/>
  <c r="L2071" i="24"/>
  <c r="L2070" i="24"/>
  <c r="L2069" i="24"/>
  <c r="L2068" i="24"/>
  <c r="L2067" i="24"/>
  <c r="L2066" i="24"/>
  <c r="L2065" i="24"/>
  <c r="L2064" i="24"/>
  <c r="L2063" i="24"/>
  <c r="L2062" i="24"/>
  <c r="L2061" i="24"/>
  <c r="L2060" i="24"/>
  <c r="L2059" i="24"/>
  <c r="L4312" i="24"/>
  <c r="L1603" i="24"/>
  <c r="L1602" i="24"/>
  <c r="L1601" i="24"/>
  <c r="L3409" i="24"/>
  <c r="L3408" i="24"/>
  <c r="L3407" i="24"/>
  <c r="L3406" i="24"/>
  <c r="L3405" i="24"/>
  <c r="L3404" i="24"/>
  <c r="L3403" i="24"/>
  <c r="L3402" i="24"/>
  <c r="L226" i="24"/>
  <c r="L51" i="24"/>
  <c r="L50" i="24"/>
  <c r="L49" i="24"/>
  <c r="L48" i="24"/>
  <c r="L2628" i="24"/>
  <c r="L864" i="24"/>
  <c r="L1112" i="24"/>
  <c r="L457" i="24"/>
  <c r="L384" i="24"/>
  <c r="L1111" i="24"/>
  <c r="L383" i="24"/>
  <c r="L614" i="24"/>
  <c r="L324" i="24"/>
  <c r="L382" i="24"/>
  <c r="L1110" i="24"/>
  <c r="L684" i="24"/>
  <c r="L1109" i="24"/>
  <c r="L820" i="24"/>
  <c r="L819" i="24"/>
  <c r="L818" i="24"/>
  <c r="L683" i="24"/>
  <c r="L2058" i="24"/>
  <c r="L2057" i="24"/>
  <c r="L2056" i="24"/>
  <c r="L4345" i="24"/>
  <c r="L4344" i="24"/>
  <c r="L4343" i="24"/>
  <c r="L4383" i="24"/>
  <c r="L2439" i="24"/>
  <c r="L2055" i="24"/>
  <c r="L2054" i="24"/>
  <c r="L1392" i="24"/>
  <c r="L1391" i="24"/>
  <c r="L1524" i="24"/>
  <c r="L1736" i="24"/>
  <c r="L1735" i="24"/>
  <c r="L1734" i="24"/>
  <c r="L1733" i="24"/>
  <c r="L1600" i="24"/>
  <c r="L1599" i="24"/>
  <c r="L1598" i="24"/>
  <c r="L1597" i="24"/>
  <c r="L1596" i="24"/>
  <c r="L1595" i="24"/>
  <c r="L1594" i="24"/>
  <c r="L1593" i="24"/>
  <c r="L1623" i="24"/>
  <c r="L1592" i="24"/>
  <c r="L1591" i="24"/>
  <c r="L1590" i="24"/>
  <c r="L1589" i="24"/>
  <c r="L1588" i="24"/>
  <c r="L1058" i="24"/>
  <c r="L1430" i="24"/>
  <c r="L1429" i="24"/>
  <c r="L1428" i="24"/>
  <c r="L1427" i="24"/>
  <c r="L2053" i="24"/>
  <c r="L2052" i="24"/>
  <c r="L2051" i="24"/>
  <c r="L2050" i="24"/>
  <c r="L2049" i="24"/>
  <c r="L1366" i="24"/>
  <c r="L1661" i="24"/>
  <c r="L1662" i="24"/>
  <c r="L1663" i="24"/>
  <c r="L1798" i="24"/>
  <c r="L225" i="24"/>
  <c r="L1390" i="24"/>
  <c r="L1512" i="24"/>
  <c r="L4342" i="24"/>
  <c r="L188" i="24"/>
  <c r="L1426" i="24"/>
  <c r="L47" i="24"/>
  <c r="L4394" i="24"/>
  <c r="L4393" i="24"/>
  <c r="L4392" i="24"/>
  <c r="L1364" i="24"/>
  <c r="L1498" i="24"/>
  <c r="L1363" i="24"/>
  <c r="L1511" i="24"/>
  <c r="L1510" i="24"/>
  <c r="L1369" i="24"/>
  <c r="L1186" i="24"/>
  <c r="L1679" i="24"/>
  <c r="L1678" i="24"/>
  <c r="L1108" i="24"/>
  <c r="L4336" i="24"/>
  <c r="L4335" i="24"/>
  <c r="L2429" i="24"/>
  <c r="L3401" i="24"/>
  <c r="L46" i="24"/>
  <c r="L1797" i="24"/>
  <c r="L1925" i="24"/>
  <c r="L2470" i="24"/>
  <c r="L817" i="24"/>
  <c r="L1723" i="24"/>
  <c r="L1722" i="24"/>
  <c r="L816" i="24"/>
  <c r="L1700" i="24"/>
  <c r="L1699" i="24"/>
  <c r="L1583" i="24"/>
  <c r="L1724" i="24"/>
  <c r="L1796" i="24"/>
  <c r="L4365" i="24"/>
  <c r="L2048" i="24"/>
  <c r="L650" i="24"/>
  <c r="L682" i="24"/>
  <c r="L613" i="24"/>
  <c r="L381" i="24"/>
  <c r="L681" i="24"/>
  <c r="L380" i="24"/>
  <c r="L2047" i="24"/>
  <c r="L2046" i="24"/>
  <c r="L1577" i="24"/>
  <c r="L2045" i="24"/>
  <c r="L2044" i="24"/>
  <c r="L2043" i="24"/>
  <c r="L529" i="24"/>
  <c r="L1057" i="24"/>
  <c r="L213" i="24"/>
  <c r="L379" i="24"/>
  <c r="L2042" i="24"/>
  <c r="L1703" i="24"/>
  <c r="L1845" i="24"/>
  <c r="L1846" i="24"/>
  <c r="L1664" i="24"/>
  <c r="L1564" i="24"/>
  <c r="L1565" i="24"/>
  <c r="L863" i="24"/>
  <c r="L862" i="24"/>
  <c r="L1107" i="24"/>
  <c r="L1566" i="24"/>
  <c r="L1567" i="24"/>
  <c r="L528" i="24"/>
  <c r="L612" i="24"/>
  <c r="L680" i="24"/>
  <c r="L611" i="24"/>
  <c r="L1056" i="24"/>
  <c r="L2770" i="24"/>
  <c r="L1106" i="24"/>
  <c r="L1847" i="24"/>
  <c r="L1497" i="24"/>
  <c r="L1362" i="24"/>
  <c r="L1496" i="24"/>
  <c r="L1371" i="24"/>
  <c r="L1370" i="24"/>
  <c r="L1361" i="24"/>
  <c r="L2537" i="24"/>
  <c r="L1185" i="24"/>
  <c r="L1184" i="24"/>
  <c r="L378" i="24"/>
  <c r="L377" i="24"/>
  <c r="L651" i="24"/>
  <c r="L942" i="24"/>
  <c r="L456" i="24"/>
  <c r="L376" i="24"/>
  <c r="L375" i="24"/>
  <c r="L455" i="24"/>
  <c r="L3242" i="24"/>
  <c r="L724" i="24"/>
  <c r="L4496" i="24"/>
  <c r="L1568" i="24"/>
  <c r="L1569" i="24"/>
  <c r="L2541" i="24"/>
  <c r="L1570" i="24"/>
  <c r="L1571" i="24"/>
  <c r="L994" i="24"/>
  <c r="L1572" i="24"/>
  <c r="L1509" i="24"/>
  <c r="L1508" i="24"/>
  <c r="L1773" i="24"/>
  <c r="L1774" i="24"/>
  <c r="L1573" i="24"/>
  <c r="L1574" i="24"/>
  <c r="L679" i="24"/>
  <c r="L1375" i="24"/>
  <c r="L2836" i="24"/>
  <c r="L610" i="24"/>
  <c r="L3241" i="24"/>
  <c r="L993" i="24"/>
  <c r="L1523" i="24"/>
  <c r="L1425" i="24"/>
  <c r="L1424" i="24"/>
  <c r="L1665" i="24"/>
  <c r="L454" i="24"/>
  <c r="L678" i="24"/>
  <c r="L1706" i="24"/>
  <c r="L1707" i="24"/>
  <c r="L1769" i="24"/>
  <c r="L1770" i="24"/>
  <c r="L1091" i="24"/>
  <c r="L2420" i="24"/>
  <c r="L732" i="24"/>
  <c r="L2494" i="24"/>
  <c r="L3926" i="24"/>
  <c r="L1575" i="24"/>
  <c r="L1542" i="24"/>
  <c r="L1543" i="24"/>
  <c r="L1544" i="24"/>
  <c r="L1701" i="24"/>
  <c r="L1702" i="24"/>
  <c r="L1507" i="24"/>
  <c r="L1506" i="24"/>
  <c r="L1495" i="24"/>
  <c r="L1772" i="24"/>
  <c r="L1505" i="24"/>
  <c r="L1105" i="24"/>
  <c r="L2769" i="24"/>
  <c r="L2768" i="24"/>
  <c r="L2767" i="24"/>
  <c r="L861" i="24"/>
  <c r="L4306" i="24"/>
  <c r="L2705" i="24"/>
  <c r="L2704" i="24"/>
  <c r="L1459" i="24"/>
  <c r="L1183" i="24"/>
  <c r="L2292" i="24"/>
  <c r="L4245" i="24"/>
  <c r="L4495" i="24"/>
  <c r="L4494" i="24"/>
  <c r="L453" i="24"/>
  <c r="L2766" i="24"/>
  <c r="L2765" i="24"/>
  <c r="L2764" i="24"/>
  <c r="L2763" i="24"/>
  <c r="L527" i="24"/>
  <c r="L2762" i="24"/>
  <c r="L2703" i="24"/>
  <c r="L2702" i="24"/>
  <c r="L2041" i="24"/>
  <c r="L2701" i="24"/>
  <c r="L2700" i="24"/>
  <c r="L526" i="24"/>
  <c r="L2040" i="24"/>
  <c r="L1389" i="24"/>
  <c r="L1104" i="24"/>
  <c r="L1103" i="24"/>
  <c r="L1494" i="24"/>
  <c r="L1704" i="24"/>
  <c r="L1705" i="24"/>
  <c r="L1368" i="24"/>
  <c r="L1360" i="24"/>
  <c r="L1423" i="24"/>
  <c r="L1492" i="24"/>
  <c r="L860" i="24"/>
  <c r="L859" i="24"/>
  <c r="L4284" i="24"/>
  <c r="L374" i="24"/>
  <c r="L2536" i="24"/>
  <c r="L1358" i="24"/>
  <c r="L1587" i="24"/>
  <c r="L1586" i="24"/>
  <c r="L2699" i="24"/>
  <c r="L373" i="24"/>
  <c r="L2698" i="24"/>
  <c r="L4616" i="24"/>
  <c r="L1216" i="24"/>
  <c r="L2493" i="24"/>
  <c r="L731" i="24"/>
  <c r="L2469" i="24"/>
  <c r="L2039" i="24"/>
  <c r="L1182" i="24"/>
  <c r="L4244" i="24"/>
  <c r="L2419" i="24"/>
  <c r="L2418" i="24"/>
  <c r="L1181" i="24"/>
  <c r="L2038" i="24"/>
  <c r="L2037" i="24"/>
  <c r="L2036" i="24"/>
  <c r="L2035" i="24"/>
  <c r="L2034" i="24"/>
  <c r="L2033" i="24"/>
  <c r="L452" i="24"/>
  <c r="L3240" i="24"/>
  <c r="L2867" i="24"/>
  <c r="L2032" i="24"/>
  <c r="L815" i="24"/>
  <c r="L2031" i="24"/>
  <c r="L1576" i="24"/>
  <c r="L992" i="24"/>
  <c r="L451" i="24"/>
  <c r="L1055" i="24"/>
  <c r="L2697" i="24"/>
  <c r="L3400" i="24"/>
  <c r="L3399" i="24"/>
  <c r="L3398" i="24"/>
  <c r="L1180" i="24"/>
  <c r="L2411" i="24"/>
  <c r="L991" i="24"/>
  <c r="L1102" i="24"/>
  <c r="L814" i="24"/>
  <c r="L858" i="24"/>
  <c r="L1101" i="24"/>
  <c r="L525" i="24"/>
  <c r="L730" i="24"/>
  <c r="L330" i="24"/>
  <c r="L2761" i="24"/>
  <c r="L2760" i="24"/>
  <c r="L2759" i="24"/>
  <c r="L2758" i="24"/>
  <c r="L1388" i="24"/>
  <c r="L1585" i="24"/>
  <c r="L1458" i="24"/>
  <c r="L1522" i="24"/>
  <c r="L4493" i="24"/>
  <c r="L4492" i="24"/>
  <c r="L4491" i="24"/>
  <c r="L4490" i="24"/>
  <c r="L4489" i="24"/>
  <c r="L4488" i="24"/>
  <c r="L4487" i="24"/>
  <c r="L4485" i="24"/>
  <c r="L1387" i="24"/>
  <c r="L2417" i="24"/>
  <c r="L1281" i="24"/>
  <c r="L2627" i="24"/>
  <c r="L2436" i="24"/>
  <c r="L1179" i="24"/>
  <c r="L1178" i="24"/>
  <c r="L1177" i="24"/>
  <c r="L1176" i="24"/>
  <c r="L4364" i="24"/>
  <c r="L857" i="24"/>
  <c r="L990" i="24"/>
  <c r="L856" i="24"/>
  <c r="L2696" i="24"/>
  <c r="L1795" i="24"/>
  <c r="L1386" i="24"/>
  <c r="L1794" i="24"/>
  <c r="L2695" i="24"/>
  <c r="L2030" i="24"/>
  <c r="L1677" i="24"/>
  <c r="L1385" i="24"/>
  <c r="L2468" i="24"/>
  <c r="L1545" i="24"/>
  <c r="L1546" i="24"/>
  <c r="L609" i="24"/>
  <c r="L2029" i="24"/>
  <c r="L2028" i="24"/>
  <c r="L2289" i="24"/>
  <c r="L2027" i="24"/>
  <c r="L2026" i="24"/>
  <c r="L2025" i="24"/>
  <c r="L2024" i="24"/>
  <c r="L2023" i="24"/>
  <c r="L608" i="24"/>
  <c r="L813" i="24"/>
  <c r="L812" i="24"/>
  <c r="L811" i="24"/>
  <c r="L809" i="24"/>
  <c r="L804" i="24"/>
  <c r="L4387" i="24"/>
  <c r="L2890" i="24"/>
  <c r="L2889" i="24"/>
  <c r="L2887" i="24"/>
  <c r="L2886" i="24"/>
  <c r="L2885" i="24"/>
  <c r="L2881" i="24"/>
  <c r="L2878" i="24"/>
  <c r="L2876" i="24"/>
  <c r="L4161" i="24"/>
  <c r="L1941" i="24"/>
  <c r="L3807" i="24"/>
  <c r="L3782" i="24"/>
  <c r="L3517" i="24"/>
  <c r="L4210" i="24"/>
  <c r="L4212" i="24"/>
  <c r="L4211" i="24"/>
  <c r="L4204" i="24"/>
  <c r="L4238" i="24"/>
  <c r="L4163" i="24"/>
  <c r="L4056" i="24"/>
  <c r="L4059" i="24"/>
  <c r="L4146" i="24"/>
  <c r="L4075" i="24"/>
  <c r="L4061" i="24"/>
  <c r="L4057" i="24"/>
  <c r="L4145" i="24"/>
  <c r="L4062" i="24"/>
  <c r="L3791" i="24"/>
  <c r="L4054" i="24"/>
  <c r="L4053" i="24"/>
  <c r="L4052" i="24"/>
  <c r="L3992" i="24"/>
  <c r="L3831" i="24"/>
  <c r="L3839" i="24"/>
  <c r="L3837" i="24"/>
  <c r="L3829" i="24"/>
  <c r="L3824" i="24"/>
  <c r="L3827" i="24"/>
  <c r="L3838" i="24"/>
  <c r="L3812" i="24"/>
  <c r="L3612" i="24"/>
  <c r="L3611" i="24"/>
  <c r="L3613" i="24"/>
  <c r="L3615" i="24"/>
  <c r="L3514" i="24"/>
  <c r="L3502" i="24"/>
  <c r="L3495" i="24"/>
  <c r="L3494" i="24"/>
  <c r="L3432" i="24"/>
  <c r="L3429" i="24"/>
  <c r="L2926" i="24"/>
  <c r="L1100" i="24"/>
  <c r="L450" i="24"/>
  <c r="L1175" i="24"/>
  <c r="L1793" i="24"/>
  <c r="L2022" i="24"/>
  <c r="L372" i="24"/>
  <c r="L4382" i="24"/>
  <c r="L371" i="24"/>
  <c r="L323" i="24"/>
  <c r="L941" i="24"/>
  <c r="L2021" i="24"/>
  <c r="L2020" i="24"/>
  <c r="L307" i="24"/>
  <c r="L2524" i="24"/>
  <c r="L3804" i="24"/>
  <c r="L607" i="24"/>
  <c r="L810" i="24"/>
  <c r="L1099" i="24"/>
  <c r="L2615" i="24"/>
  <c r="L2613" i="24"/>
  <c r="L2019" i="24"/>
  <c r="L2018" i="24"/>
  <c r="L2017" i="24"/>
  <c r="L2504" i="24"/>
  <c r="L1792" i="24"/>
  <c r="L370" i="24"/>
  <c r="L4283" i="24"/>
  <c r="L2016" i="24"/>
  <c r="L2015" i="24"/>
  <c r="L2925" i="24"/>
  <c r="L2014" i="24"/>
  <c r="L1547" i="24"/>
  <c r="L2924" i="24"/>
  <c r="L677" i="24"/>
  <c r="L808" i="24"/>
  <c r="L676" i="24"/>
  <c r="L4282" i="24"/>
  <c r="L4281" i="24"/>
  <c r="L369" i="24"/>
  <c r="L368" i="24"/>
  <c r="L4621" i="24"/>
  <c r="L606" i="24"/>
  <c r="L4484" i="24"/>
  <c r="L4483" i="24"/>
  <c r="L4482" i="24"/>
  <c r="L4481" i="24"/>
  <c r="L4480" i="24"/>
  <c r="L4479" i="24"/>
  <c r="L4478" i="24"/>
  <c r="L4477" i="24"/>
  <c r="L807" i="24"/>
  <c r="L329" i="24"/>
  <c r="L2865" i="24"/>
  <c r="L449" i="24"/>
  <c r="L2013" i="24"/>
  <c r="L2757" i="24"/>
  <c r="L367" i="24"/>
  <c r="L366" i="24"/>
  <c r="L2922" i="24"/>
  <c r="L365" i="24"/>
  <c r="L4476" i="24"/>
  <c r="L4475" i="24"/>
  <c r="L4243" i="24"/>
  <c r="L1174" i="24"/>
  <c r="L2523" i="24"/>
  <c r="L2012" i="24"/>
  <c r="L1173" i="24"/>
  <c r="L1172" i="24"/>
  <c r="L806" i="24"/>
  <c r="L805" i="24"/>
  <c r="L448" i="24"/>
  <c r="L364" i="24"/>
  <c r="L363" i="24"/>
  <c r="L675" i="24"/>
  <c r="L524" i="24"/>
  <c r="L362" i="24"/>
  <c r="L523" i="24"/>
  <c r="L2011" i="24"/>
  <c r="L803" i="24"/>
  <c r="L2010" i="24"/>
  <c r="L674" i="24"/>
  <c r="L2009" i="24"/>
  <c r="L447" i="24"/>
  <c r="L2008" i="24"/>
  <c r="L802" i="24"/>
  <c r="L2864" i="24"/>
  <c r="L1791" i="24"/>
  <c r="L989" i="24"/>
  <c r="L988" i="24"/>
  <c r="L4391" i="24"/>
  <c r="L1359" i="24"/>
  <c r="L4390" i="24"/>
  <c r="L4240" i="24"/>
  <c r="L4239" i="24"/>
  <c r="L2007" i="24"/>
  <c r="L2006" i="24"/>
  <c r="L2005" i="24"/>
  <c r="L4624" i="24"/>
  <c r="L2921" i="24"/>
  <c r="L1337" i="24"/>
  <c r="L361" i="24"/>
  <c r="L2004" i="24"/>
  <c r="L446" i="24"/>
  <c r="L360" i="24"/>
  <c r="L2003" i="24"/>
  <c r="L855" i="24"/>
  <c r="L445" i="24"/>
  <c r="L522" i="24"/>
  <c r="L2920" i="24"/>
  <c r="L1171" i="24"/>
  <c r="L2522" i="24"/>
  <c r="L219" i="24"/>
  <c r="L1286" i="24"/>
  <c r="L801" i="24"/>
  <c r="L2002" i="24"/>
  <c r="L2001" i="24"/>
  <c r="L4389" i="24"/>
  <c r="L444" i="24"/>
  <c r="L45" i="24"/>
  <c r="L1313" i="24"/>
  <c r="L443" i="24"/>
  <c r="L2000" i="24"/>
  <c r="L800" i="24"/>
  <c r="L2919" i="24"/>
  <c r="L2328" i="24"/>
  <c r="L2299" i="24"/>
  <c r="L2756" i="24"/>
  <c r="L673" i="24"/>
  <c r="L1790" i="24"/>
  <c r="L1789" i="24"/>
  <c r="L4334" i="24"/>
  <c r="L2918" i="24"/>
  <c r="L2917" i="24"/>
  <c r="L2916" i="24"/>
  <c r="L1170" i="24"/>
  <c r="L4280" i="24"/>
  <c r="L4279" i="24"/>
  <c r="L2416" i="24"/>
  <c r="L2415" i="24"/>
  <c r="L672" i="24"/>
  <c r="L2915" i="24"/>
  <c r="L2914" i="24"/>
  <c r="L4474" i="24"/>
  <c r="L2913" i="24"/>
  <c r="L1999" i="24"/>
  <c r="L1676" i="24"/>
  <c r="L1305" i="24"/>
  <c r="L1169" i="24"/>
  <c r="L799" i="24"/>
  <c r="L2911" i="24"/>
  <c r="L2910" i="24"/>
  <c r="L2909" i="24"/>
  <c r="L2908" i="24"/>
  <c r="L2907" i="24"/>
  <c r="L1998" i="24"/>
  <c r="L2906" i="24"/>
  <c r="L2905" i="24"/>
  <c r="L671" i="24"/>
  <c r="L605" i="24"/>
  <c r="L670" i="24"/>
  <c r="L442" i="24"/>
  <c r="L441" i="24"/>
  <c r="L2904" i="24"/>
  <c r="L604" i="24"/>
  <c r="L328" i="24"/>
  <c r="L2903" i="24"/>
  <c r="L2902" i="24"/>
  <c r="L4363" i="24"/>
  <c r="L2901" i="24"/>
  <c r="L2900" i="24"/>
  <c r="L798" i="24"/>
  <c r="L797" i="24"/>
  <c r="L2899" i="24"/>
  <c r="L796" i="24"/>
  <c r="L4278" i="24"/>
  <c r="L851" i="24"/>
  <c r="L4473" i="24"/>
  <c r="L4472" i="24"/>
  <c r="L2898" i="24"/>
  <c r="L1098" i="24"/>
  <c r="L2897" i="24"/>
  <c r="L987" i="24"/>
  <c r="L2521" i="24"/>
  <c r="L4311" i="24"/>
  <c r="L1384" i="24"/>
  <c r="L2896" i="24"/>
  <c r="L4471" i="24"/>
  <c r="L1997" i="24"/>
  <c r="L4470" i="24"/>
  <c r="L1278" i="24"/>
  <c r="L1336" i="24"/>
  <c r="L1788" i="24"/>
  <c r="L2694" i="24"/>
  <c r="L4310" i="24"/>
  <c r="L4333" i="24"/>
  <c r="L4332" i="24"/>
  <c r="L603" i="24"/>
  <c r="L1383" i="24"/>
  <c r="L669" i="24"/>
  <c r="L440" i="24"/>
  <c r="L439" i="24"/>
  <c r="L602" i="24"/>
  <c r="L2503" i="24"/>
  <c r="L3245" i="24"/>
  <c r="L1335" i="24"/>
  <c r="L4341" i="24"/>
  <c r="L1996" i="24"/>
  <c r="L795" i="24"/>
  <c r="L794" i="24"/>
  <c r="L793" i="24"/>
  <c r="L792" i="24"/>
  <c r="L791" i="24"/>
  <c r="L790" i="24"/>
  <c r="L4277" i="24"/>
  <c r="L789" i="24"/>
  <c r="L788" i="24"/>
  <c r="L787" i="24"/>
  <c r="L1995" i="24"/>
  <c r="L1994" i="24"/>
  <c r="L601" i="24"/>
  <c r="L786" i="24"/>
  <c r="L785" i="24"/>
  <c r="L784" i="24"/>
  <c r="L783" i="24"/>
  <c r="L782" i="24"/>
  <c r="L781" i="24"/>
  <c r="L780" i="24"/>
  <c r="L438" i="24"/>
  <c r="L779" i="24"/>
  <c r="L4381" i="24"/>
  <c r="L600" i="24"/>
  <c r="L599" i="24"/>
  <c r="L1168" i="24"/>
  <c r="L1993" i="24"/>
  <c r="L1787" i="24"/>
  <c r="L2608" i="24"/>
  <c r="L4469" i="24"/>
  <c r="L4276" i="24"/>
  <c r="L4275" i="24"/>
  <c r="L1992" i="24"/>
  <c r="L1991" i="24"/>
  <c r="L4331" i="24"/>
  <c r="L1990" i="24"/>
  <c r="L2895" i="24"/>
  <c r="L1989" i="24"/>
  <c r="L778" i="24"/>
  <c r="L2337" i="24"/>
  <c r="L1988" i="24"/>
  <c r="L1987" i="24"/>
  <c r="L4305" i="24"/>
  <c r="L1382" i="24"/>
  <c r="L1331" i="24"/>
  <c r="L1849" i="24"/>
  <c r="L1675" i="24"/>
  <c r="L1674" i="24"/>
  <c r="L1986" i="24"/>
  <c r="L1300" i="24"/>
  <c r="L4309" i="24"/>
  <c r="L777" i="24"/>
  <c r="L1673" i="24"/>
  <c r="L776" i="24"/>
  <c r="L2462" i="24"/>
  <c r="L1334" i="24"/>
  <c r="L1097" i="24"/>
  <c r="L986" i="24"/>
  <c r="L327" i="24"/>
  <c r="L359" i="24"/>
  <c r="L358" i="24"/>
  <c r="L2414" i="24"/>
  <c r="L1167" i="24"/>
  <c r="L2586" i="24"/>
  <c r="L1985" i="24"/>
  <c r="L2755" i="24"/>
  <c r="L1984" i="24"/>
  <c r="L4380" i="24"/>
  <c r="L2754" i="24"/>
  <c r="L2821" i="24"/>
  <c r="L2753" i="24"/>
  <c r="L2752" i="24"/>
  <c r="L985" i="24"/>
  <c r="L775" i="24"/>
  <c r="L1273" i="24"/>
  <c r="L3644" i="24"/>
  <c r="L774" i="24"/>
  <c r="L598" i="24"/>
  <c r="L437" i="24"/>
  <c r="L597" i="24"/>
  <c r="L773" i="24"/>
  <c r="L772" i="24"/>
  <c r="L1771" i="24"/>
  <c r="L771" i="24"/>
  <c r="L2751" i="24"/>
  <c r="L2750" i="24"/>
  <c r="L4250" i="24"/>
  <c r="L4249" i="24"/>
  <c r="L4248" i="24"/>
  <c r="L1504" i="24"/>
  <c r="L1367" i="24"/>
  <c r="L2894" i="24"/>
  <c r="L1983" i="24"/>
  <c r="L4247" i="24"/>
  <c r="L4246" i="24"/>
  <c r="L2893" i="24"/>
  <c r="L1982" i="24"/>
  <c r="L2749" i="24"/>
  <c r="L4304" i="24"/>
  <c r="L1981" i="24"/>
  <c r="L1980" i="24"/>
  <c r="L2748" i="24"/>
  <c r="L2747" i="24"/>
  <c r="L2746" i="24"/>
  <c r="L2745" i="24"/>
  <c r="L2744" i="24"/>
  <c r="L2743" i="24"/>
  <c r="L2742" i="24"/>
  <c r="L668" i="24"/>
  <c r="L521" i="24"/>
  <c r="L1786" i="24"/>
  <c r="L1785" i="24"/>
  <c r="L2741" i="24"/>
  <c r="L1381" i="24"/>
  <c r="L1784" i="24"/>
  <c r="L1783" i="24"/>
  <c r="L187" i="24"/>
  <c r="L770" i="24"/>
  <c r="L769" i="24"/>
  <c r="L768" i="24"/>
  <c r="L767" i="24"/>
  <c r="L520" i="24"/>
  <c r="L519" i="24"/>
  <c r="L436" i="24"/>
  <c r="L435" i="24"/>
  <c r="L1548" i="24"/>
  <c r="L1493" i="24"/>
  <c r="L2519" i="24"/>
  <c r="L518" i="24"/>
  <c r="L1312" i="24"/>
  <c r="L2502" i="24"/>
  <c r="L2566" i="24"/>
  <c r="L2461" i="24"/>
  <c r="L1584" i="24"/>
  <c r="L1979" i="24"/>
  <c r="L517" i="24"/>
  <c r="L516" i="24"/>
  <c r="L515" i="24"/>
  <c r="L514" i="24"/>
  <c r="L596" i="24"/>
  <c r="L357" i="24"/>
  <c r="L513" i="24"/>
  <c r="L4379" i="24"/>
  <c r="L2518" i="24"/>
  <c r="L512" i="24"/>
  <c r="L595" i="24"/>
  <c r="L2626" i="24"/>
  <c r="L667" i="24"/>
  <c r="L511" i="24"/>
  <c r="L666" i="24"/>
  <c r="L1782" i="24"/>
  <c r="L2693" i="24"/>
  <c r="L2692" i="24"/>
  <c r="L2691" i="24"/>
  <c r="L1096" i="24"/>
  <c r="L594" i="24"/>
  <c r="L940" i="24"/>
  <c r="L1781" i="24"/>
  <c r="L2892" i="24"/>
  <c r="L2891" i="24"/>
  <c r="L1903" i="24"/>
  <c r="L2873" i="24"/>
  <c r="L2501" i="24"/>
  <c r="L665" i="24"/>
  <c r="L4270" i="24"/>
  <c r="L4362" i="24"/>
  <c r="L664" i="24"/>
  <c r="L663" i="24"/>
  <c r="L4330" i="24"/>
  <c r="L593" i="24"/>
  <c r="L592" i="24"/>
  <c r="L591" i="24"/>
  <c r="L510" i="24"/>
  <c r="L590" i="24"/>
  <c r="L589" i="24"/>
  <c r="L662" i="24"/>
  <c r="L4269" i="24"/>
  <c r="L434" i="24"/>
  <c r="L433" i="24"/>
  <c r="L432" i="24"/>
  <c r="L588" i="24"/>
  <c r="L587" i="24"/>
  <c r="L1978" i="24"/>
  <c r="L1095" i="24"/>
  <c r="L1977" i="24"/>
  <c r="L2888" i="24"/>
  <c r="L2832" i="24"/>
  <c r="L4361" i="24"/>
  <c r="L3205" i="24"/>
  <c r="L2517" i="24"/>
  <c r="L766" i="24"/>
  <c r="L661" i="24"/>
  <c r="L660" i="24"/>
  <c r="L1672" i="24"/>
  <c r="L659" i="24"/>
  <c r="L658" i="24"/>
  <c r="L657" i="24"/>
  <c r="L2625" i="24"/>
  <c r="L1304" i="24"/>
  <c r="L2624" i="24"/>
  <c r="L1550" i="24"/>
  <c r="L509" i="24"/>
  <c r="L765" i="24"/>
  <c r="L984" i="24"/>
  <c r="L764" i="24"/>
  <c r="L2516" i="24"/>
  <c r="L2515" i="24"/>
  <c r="L2884" i="24"/>
  <c r="L1297" i="24"/>
  <c r="L1976" i="24"/>
  <c r="L2500" i="24"/>
  <c r="L2514" i="24"/>
  <c r="L1299" i="24"/>
  <c r="L1975" i="24"/>
  <c r="L1974" i="24"/>
  <c r="L1671" i="24"/>
  <c r="L1973" i="24"/>
  <c r="L1311" i="24"/>
  <c r="L1972" i="24"/>
  <c r="L1971" i="24"/>
  <c r="L1970" i="24"/>
  <c r="L1969" i="24"/>
  <c r="L1310" i="24"/>
  <c r="L1968" i="24"/>
  <c r="L1967" i="24"/>
  <c r="L1966" i="24"/>
  <c r="L1965" i="24"/>
  <c r="L1964" i="24"/>
  <c r="L1298" i="24"/>
  <c r="L1349" i="24"/>
  <c r="L3298" i="24"/>
  <c r="L1963" i="24"/>
  <c r="L1962" i="24"/>
  <c r="L1961" i="24"/>
  <c r="L1960" i="24"/>
  <c r="L1959" i="24"/>
  <c r="L1958" i="24"/>
  <c r="L2413" i="24"/>
  <c r="L1957" i="24"/>
  <c r="L1670" i="24"/>
  <c r="L2412" i="24"/>
  <c r="L1848" i="24"/>
  <c r="L3802" i="24"/>
  <c r="L2460" i="24"/>
  <c r="L1669" i="24"/>
  <c r="L1668" i="24"/>
  <c r="L2831" i="24"/>
  <c r="L1780" i="24"/>
  <c r="L656" i="24"/>
  <c r="L2499" i="24"/>
  <c r="L1333" i="24"/>
  <c r="L4378" i="24"/>
  <c r="L4002" i="24"/>
  <c r="L1054" i="24"/>
  <c r="L1053" i="24"/>
  <c r="L4274" i="24"/>
  <c r="L1779" i="24"/>
  <c r="L431" i="24"/>
  <c r="L1094" i="24"/>
  <c r="L1332" i="24"/>
  <c r="L1380" i="24"/>
  <c r="L2623" i="24"/>
  <c r="L4468" i="24"/>
  <c r="L2492" i="24"/>
  <c r="L1549" i="24"/>
  <c r="L1552" i="24"/>
  <c r="L4377" i="24"/>
  <c r="L655" i="24"/>
  <c r="L2513" i="24"/>
  <c r="L2512" i="24"/>
  <c r="L2532" i="24"/>
  <c r="L4467" i="24"/>
  <c r="L3801" i="24"/>
  <c r="L430" i="24"/>
  <c r="L356" i="24"/>
  <c r="L355" i="24"/>
  <c r="L586" i="24"/>
  <c r="L508" i="24"/>
  <c r="L4273" i="24"/>
  <c r="L1956" i="24"/>
  <c r="L1709" i="24"/>
  <c r="L1955" i="24"/>
  <c r="L762" i="24"/>
  <c r="L2739" i="24"/>
  <c r="L2511" i="24"/>
  <c r="L2738" i="24"/>
  <c r="L322" i="24"/>
  <c r="L2737" i="24"/>
  <c r="L2882" i="24"/>
  <c r="L2880" i="24"/>
  <c r="L1263" i="24"/>
  <c r="L4466" i="24"/>
  <c r="L4465" i="24"/>
  <c r="L4464" i="24"/>
  <c r="L1778" i="24"/>
  <c r="L2535" i="24"/>
  <c r="L2565" i="24"/>
  <c r="L1309" i="24"/>
  <c r="L1354" i="24"/>
  <c r="L1293" i="24"/>
  <c r="L1292" i="24"/>
  <c r="L1166" i="24"/>
  <c r="L2736" i="24"/>
  <c r="L1777" i="24"/>
  <c r="L1165" i="24"/>
  <c r="L1954" i="24"/>
  <c r="L854" i="24"/>
  <c r="L4463" i="24"/>
  <c r="L1022" i="24"/>
  <c r="L2879" i="24"/>
  <c r="L1776" i="24"/>
  <c r="L3354" i="24"/>
  <c r="L2877" i="24"/>
  <c r="L4360" i="24"/>
  <c r="L4359" i="24"/>
  <c r="L1775" i="24"/>
  <c r="L4303" i="24"/>
  <c r="L1666" i="24"/>
  <c r="L2830" i="24"/>
  <c r="L3693" i="24"/>
  <c r="L654" i="24"/>
  <c r="L939" i="24"/>
  <c r="L2875" i="24"/>
  <c r="L853" i="24"/>
  <c r="L429" i="24"/>
  <c r="L4272" i="24"/>
  <c r="L507" i="24"/>
  <c r="L4268" i="24"/>
  <c r="L1093" i="24"/>
  <c r="L2491" i="24"/>
  <c r="L2874" i="24"/>
  <c r="L2467" i="24"/>
  <c r="L2466" i="24"/>
  <c r="L4329" i="24"/>
  <c r="L2490" i="24"/>
  <c r="L1952" i="24"/>
  <c r="L653" i="24"/>
  <c r="L652" i="24"/>
  <c r="L4328" i="24"/>
  <c r="L1164" i="24"/>
  <c r="L2510" i="24"/>
  <c r="L306" i="24"/>
  <c r="L4376" i="24"/>
  <c r="L2482" i="24"/>
  <c r="L506" i="24"/>
  <c r="L1951" i="24"/>
  <c r="L2735" i="24"/>
  <c r="L2498" i="24"/>
  <c r="L1667" i="24"/>
  <c r="L4462" i="24"/>
  <c r="L4461" i="24"/>
  <c r="L1551" i="24"/>
  <c r="L4460" i="24"/>
  <c r="L2923" i="24"/>
  <c r="L2912" i="24"/>
  <c r="L729" i="24"/>
  <c r="L2740" i="24"/>
  <c r="L1953" i="24"/>
  <c r="L2465" i="24"/>
  <c r="L2520" i="24"/>
  <c r="L3246" i="24"/>
  <c r="L2883" i="24"/>
  <c r="L3290" i="24"/>
  <c r="L3278" i="24"/>
  <c r="L3341" i="24"/>
  <c r="L3344" i="24"/>
  <c r="L3322" i="24"/>
  <c r="L3280" i="24"/>
  <c r="L3281" i="24"/>
  <c r="L3320" i="24"/>
  <c r="L3343" i="24"/>
  <c r="L3313" i="24"/>
  <c r="L3342" i="24"/>
  <c r="L3317" i="24"/>
  <c r="L3321" i="24"/>
  <c r="L3315" i="24"/>
  <c r="L3314" i="24"/>
  <c r="L3285" i="24"/>
  <c r="L3316" i="24"/>
  <c r="L3345" i="24"/>
  <c r="L3279" i="24"/>
  <c r="L3327" i="24"/>
  <c r="L3311" i="24"/>
  <c r="L3319" i="24"/>
  <c r="L2363" i="24"/>
  <c r="L3357" i="24"/>
  <c r="L2362" i="24"/>
  <c r="L2348" i="24"/>
  <c r="L2396" i="24"/>
  <c r="L1874" i="24"/>
  <c r="L2361" i="24"/>
  <c r="L3324" i="24"/>
  <c r="L3347" i="24"/>
  <c r="L3204" i="24"/>
  <c r="L3198" i="24"/>
  <c r="L3640" i="24"/>
  <c r="L3568" i="24"/>
  <c r="L183" i="24"/>
  <c r="L3982" i="24"/>
  <c r="L3567" i="24"/>
  <c r="L3566" i="24"/>
  <c r="L155" i="24"/>
  <c r="L154" i="24"/>
  <c r="L153" i="24"/>
  <c r="L152" i="24"/>
  <c r="L151" i="24"/>
  <c r="L184" i="24"/>
  <c r="L150" i="24"/>
  <c r="L149" i="24"/>
  <c r="L3484" i="24"/>
  <c r="L3981" i="24"/>
  <c r="L3464" i="24"/>
  <c r="L3919" i="24"/>
  <c r="L4203" i="24"/>
  <c r="L3560" i="24"/>
  <c r="L3559" i="24"/>
  <c r="L3774" i="24"/>
  <c r="L3977" i="24"/>
  <c r="L3492" i="24"/>
  <c r="L148" i="24"/>
  <c r="L147" i="24"/>
  <c r="L2854" i="24"/>
  <c r="L3910" i="24"/>
  <c r="L3909" i="24"/>
  <c r="L3636" i="24"/>
  <c r="L146" i="24"/>
  <c r="L3493" i="24"/>
  <c r="L145" i="24"/>
  <c r="L144" i="24"/>
  <c r="L143" i="24"/>
  <c r="L3558" i="24"/>
  <c r="L3488" i="24"/>
  <c r="L4202" i="24"/>
  <c r="L4201" i="24"/>
  <c r="L4200" i="24"/>
  <c r="L4199" i="24"/>
  <c r="L3773" i="24"/>
  <c r="L142" i="24"/>
  <c r="L4198" i="24"/>
  <c r="L4197" i="24"/>
  <c r="L4196" i="24"/>
  <c r="L4195" i="24"/>
  <c r="L3463" i="24"/>
  <c r="L3635" i="24"/>
  <c r="L141" i="24"/>
  <c r="L140" i="24"/>
  <c r="L4194" i="24"/>
  <c r="L4193" i="24"/>
  <c r="L3976" i="24"/>
  <c r="L3975" i="24"/>
  <c r="L3772" i="24"/>
  <c r="L3974" i="24"/>
  <c r="L4192" i="24"/>
  <c r="L91" i="24"/>
  <c r="L3557" i="24"/>
  <c r="L3688" i="24"/>
  <c r="L3680" i="24"/>
  <c r="L3770" i="24"/>
  <c r="L3769" i="24"/>
  <c r="L3790" i="24"/>
  <c r="L139" i="24"/>
  <c r="L3634" i="24"/>
  <c r="L138" i="24"/>
  <c r="L3556" i="24"/>
  <c r="L3555" i="24"/>
  <c r="L137" i="24"/>
  <c r="L3973" i="24"/>
  <c r="L3633" i="24"/>
  <c r="L3632" i="24"/>
  <c r="L136" i="24"/>
  <c r="L135" i="24"/>
  <c r="L3554" i="24"/>
  <c r="L3553" i="24"/>
  <c r="L4191" i="24"/>
  <c r="L3768" i="24"/>
  <c r="L134" i="24"/>
  <c r="L4128" i="24"/>
  <c r="L3552" i="24"/>
  <c r="L3460" i="24"/>
  <c r="L3457" i="24"/>
  <c r="L3456" i="24"/>
  <c r="L3455" i="24"/>
  <c r="L3454" i="24"/>
  <c r="L3631" i="24"/>
  <c r="L3630" i="24"/>
  <c r="L3629" i="24"/>
  <c r="L3551" i="24"/>
  <c r="L3550" i="24"/>
  <c r="L3904" i="24"/>
  <c r="L3767" i="24"/>
  <c r="L3799" i="24"/>
  <c r="L3549" i="24"/>
  <c r="L3548" i="24"/>
  <c r="L3547" i="24"/>
  <c r="L3546" i="24"/>
  <c r="L3766" i="24"/>
  <c r="L3765" i="24"/>
  <c r="L3764" i="24"/>
  <c r="L3763" i="24"/>
  <c r="L3691" i="24"/>
  <c r="L3762" i="24"/>
  <c r="L4126" i="24"/>
  <c r="L133" i="24"/>
  <c r="L132" i="24"/>
  <c r="L3972" i="24"/>
  <c r="L3971" i="24"/>
  <c r="L3628" i="24"/>
  <c r="L3970" i="24"/>
  <c r="L3969" i="24"/>
  <c r="L2853" i="24"/>
  <c r="L4125" i="24"/>
  <c r="L4190" i="24"/>
  <c r="L131" i="24"/>
  <c r="L130" i="24"/>
  <c r="L4049" i="24"/>
  <c r="L129" i="24"/>
  <c r="L3614" i="24"/>
  <c r="L3627" i="24"/>
  <c r="L128" i="24"/>
  <c r="L3626" i="24"/>
  <c r="L4189" i="24"/>
  <c r="L127" i="24"/>
  <c r="L3761" i="24"/>
  <c r="L3760" i="24"/>
  <c r="L3686" i="24"/>
  <c r="L3759" i="24"/>
  <c r="L3758" i="24"/>
  <c r="L3757" i="24"/>
  <c r="L4188" i="24"/>
  <c r="L3968" i="24"/>
  <c r="L3756" i="24"/>
  <c r="L3682" i="24"/>
  <c r="L3755" i="24"/>
  <c r="L3754" i="24"/>
  <c r="L3681" i="24"/>
  <c r="L3753" i="24"/>
  <c r="L3752" i="24"/>
  <c r="L3967" i="24"/>
  <c r="L3966" i="24"/>
  <c r="L4187" i="24"/>
  <c r="L3545" i="24"/>
  <c r="L3544" i="24"/>
  <c r="L3689" i="24"/>
  <c r="L3543" i="24"/>
  <c r="L4186" i="24"/>
  <c r="L4124" i="24"/>
  <c r="L4123" i="24"/>
  <c r="L4122" i="24"/>
  <c r="L4121" i="24"/>
  <c r="L4120" i="24"/>
  <c r="L4119" i="24"/>
  <c r="L567" i="24"/>
  <c r="L1815" i="24"/>
  <c r="L1812" i="24"/>
  <c r="L4118" i="24"/>
  <c r="L1813" i="24"/>
  <c r="L3751" i="24"/>
  <c r="L3750" i="24"/>
  <c r="L3749" i="24"/>
  <c r="L126" i="24"/>
  <c r="L125" i="24"/>
  <c r="L3748" i="24"/>
  <c r="L4065" i="24"/>
  <c r="L4117" i="24"/>
  <c r="L4116" i="24"/>
  <c r="L3747" i="24"/>
  <c r="L3746" i="24"/>
  <c r="L3745" i="24"/>
  <c r="L3903" i="24"/>
  <c r="L3744" i="24"/>
  <c r="L3743" i="24"/>
  <c r="L3742" i="24"/>
  <c r="L3741" i="24"/>
  <c r="L3740" i="24"/>
  <c r="L3739" i="24"/>
  <c r="L3832" i="24"/>
  <c r="L3542" i="24"/>
  <c r="L3822" i="24"/>
  <c r="L4157" i="24"/>
  <c r="L124" i="24"/>
  <c r="L3690" i="24"/>
  <c r="L3738" i="24"/>
  <c r="L3737" i="24"/>
  <c r="L3736" i="24"/>
  <c r="L3735" i="24"/>
  <c r="L3734" i="24"/>
  <c r="L3902" i="24"/>
  <c r="L3733" i="24"/>
  <c r="L3833" i="24"/>
  <c r="L3901" i="24"/>
  <c r="L3541" i="24"/>
  <c r="L3540" i="24"/>
  <c r="L3539" i="24"/>
  <c r="L3732" i="24"/>
  <c r="L3731" i="24"/>
  <c r="L3730" i="24"/>
  <c r="L3729" i="24"/>
  <c r="L3728" i="24"/>
  <c r="L3727" i="24"/>
  <c r="L3726" i="24"/>
  <c r="L3900" i="24"/>
  <c r="L3725" i="24"/>
  <c r="L3842" i="24"/>
  <c r="L123" i="24"/>
  <c r="L3538" i="24"/>
  <c r="L2852" i="24"/>
  <c r="L3724" i="24"/>
  <c r="L3723" i="24"/>
  <c r="L3722" i="24"/>
  <c r="L3823" i="24"/>
  <c r="L3721" i="24"/>
  <c r="L4185" i="24"/>
  <c r="L3821" i="24"/>
  <c r="L2851" i="24"/>
  <c r="L3817" i="24"/>
  <c r="L3501" i="24"/>
  <c r="L3899" i="24"/>
  <c r="L4115" i="24"/>
  <c r="L3537" i="24"/>
  <c r="L2329" i="24"/>
  <c r="L3898" i="24"/>
  <c r="L4114" i="24"/>
  <c r="L3720" i="24"/>
  <c r="L122" i="24"/>
  <c r="L109" i="24"/>
  <c r="L3719" i="24"/>
  <c r="L3840" i="24"/>
  <c r="L3436" i="24"/>
  <c r="L3718" i="24"/>
  <c r="L3717" i="24"/>
  <c r="L3716" i="24"/>
  <c r="L3715" i="24"/>
  <c r="L3697" i="24"/>
  <c r="L3714" i="24"/>
  <c r="L3684" i="24"/>
  <c r="L3809" i="24"/>
  <c r="L4048" i="24"/>
  <c r="L4184" i="24"/>
  <c r="L4047" i="24"/>
  <c r="L4045" i="24"/>
  <c r="L4044" i="24"/>
  <c r="L3897" i="24"/>
  <c r="L3896" i="24"/>
  <c r="L3895" i="24"/>
  <c r="L4042" i="24"/>
  <c r="L4000" i="24"/>
  <c r="L4041" i="24"/>
  <c r="L4037" i="24"/>
  <c r="L4012" i="24"/>
  <c r="L4035" i="24"/>
  <c r="L3894" i="24"/>
  <c r="L4032" i="24"/>
  <c r="L4031" i="24"/>
  <c r="L3819" i="24"/>
  <c r="L4030" i="24"/>
  <c r="L3893" i="24"/>
  <c r="L3892" i="24"/>
  <c r="L3891" i="24"/>
  <c r="L3963" i="24"/>
  <c r="L3841" i="24"/>
  <c r="L4029" i="24"/>
  <c r="L3890" i="24"/>
  <c r="L3814" i="24"/>
  <c r="L3811" i="24"/>
  <c r="L3808" i="24"/>
  <c r="L3925" i="24"/>
  <c r="L3965" i="24"/>
  <c r="L3964" i="24"/>
  <c r="L4026" i="24"/>
  <c r="L3818" i="24"/>
  <c r="L3889" i="24"/>
  <c r="L3888" i="24"/>
  <c r="L3887" i="24"/>
  <c r="L4024" i="24"/>
  <c r="L4013" i="24"/>
  <c r="L4022" i="24"/>
  <c r="L4021" i="24"/>
  <c r="L4020" i="24"/>
  <c r="L3810" i="24"/>
  <c r="L3997" i="24"/>
  <c r="L3886" i="24"/>
  <c r="L121" i="24"/>
  <c r="L3536" i="24"/>
  <c r="L3535" i="24"/>
  <c r="L4017" i="24"/>
  <c r="L4113" i="24"/>
  <c r="L4112" i="24"/>
  <c r="L4066" i="24"/>
  <c r="L4015" i="24"/>
  <c r="L3885" i="24"/>
  <c r="L3884" i="24"/>
  <c r="L4111" i="24"/>
  <c r="L4110" i="24"/>
  <c r="L2315" i="24"/>
  <c r="L3453" i="24"/>
  <c r="L2850" i="24"/>
  <c r="L3883" i="24"/>
  <c r="L3828" i="24"/>
  <c r="L3882" i="24"/>
  <c r="L3452" i="24"/>
  <c r="L3881" i="24"/>
  <c r="L3880" i="24"/>
  <c r="L4183" i="24"/>
  <c r="L4182" i="24"/>
  <c r="L3879" i="24"/>
  <c r="L3713" i="24"/>
  <c r="L3461" i="24"/>
  <c r="L3451" i="24"/>
  <c r="L3962" i="24"/>
  <c r="L3961" i="24"/>
  <c r="L3830" i="24"/>
  <c r="L3960" i="24"/>
  <c r="L3843" i="24"/>
  <c r="L3534" i="24"/>
  <c r="L3820" i="24"/>
  <c r="L3712" i="24"/>
  <c r="L3711" i="24"/>
  <c r="L3878" i="24"/>
  <c r="L3710" i="24"/>
  <c r="L3771" i="24"/>
  <c r="L3709" i="24"/>
  <c r="L3533" i="24"/>
  <c r="L3708" i="24"/>
  <c r="L3825" i="24"/>
  <c r="L120" i="24"/>
  <c r="L119" i="24"/>
  <c r="L118" i="24"/>
  <c r="L117" i="24"/>
  <c r="L3707" i="24"/>
  <c r="L3683" i="24"/>
  <c r="L116" i="24"/>
  <c r="L115" i="24"/>
  <c r="L3487" i="24"/>
  <c r="L3706" i="24"/>
  <c r="L3237" i="24"/>
  <c r="L3786" i="24"/>
  <c r="L4109" i="24"/>
  <c r="L3949" i="24"/>
  <c r="L4108" i="24"/>
  <c r="L4181" i="24"/>
  <c r="L3705" i="24"/>
  <c r="L3704" i="24"/>
  <c r="L3703" i="24"/>
  <c r="L3877" i="24"/>
  <c r="L3702" i="24"/>
  <c r="L3959" i="24"/>
  <c r="L114" i="24"/>
  <c r="L3532" i="24"/>
  <c r="L3876" i="24"/>
  <c r="L4180" i="24"/>
  <c r="L107" i="24"/>
  <c r="L3958" i="24"/>
  <c r="L4009" i="24"/>
  <c r="L113" i="24"/>
  <c r="L3805" i="24"/>
  <c r="L3701" i="24"/>
  <c r="L3957" i="24"/>
  <c r="L3875" i="24"/>
  <c r="L3874" i="24"/>
  <c r="L3856" i="24"/>
  <c r="L4179" i="24"/>
  <c r="L3873" i="24"/>
  <c r="L4008" i="24"/>
  <c r="L3450" i="24"/>
  <c r="L3872" i="24"/>
  <c r="L3449" i="24"/>
  <c r="L3956" i="24"/>
  <c r="L3871" i="24"/>
  <c r="L3448" i="24"/>
  <c r="L112" i="24"/>
  <c r="L3700" i="24"/>
  <c r="L3699" i="24"/>
  <c r="L3955" i="24"/>
  <c r="L4107" i="24"/>
  <c r="L4106" i="24"/>
  <c r="L4105" i="24"/>
  <c r="L3870" i="24"/>
  <c r="L3869" i="24"/>
  <c r="L3868" i="24"/>
  <c r="L3867" i="24"/>
  <c r="L3866" i="24"/>
  <c r="L3865" i="24"/>
  <c r="L3864" i="24"/>
  <c r="L3199" i="24"/>
  <c r="L102" i="24"/>
  <c r="L101" i="24"/>
  <c r="L100" i="24"/>
  <c r="L99" i="24"/>
  <c r="L3513" i="24"/>
  <c r="L3623" i="24"/>
  <c r="L98" i="24"/>
  <c r="L83" i="24"/>
  <c r="L2841" i="24"/>
  <c r="L4175" i="24"/>
  <c r="L4005" i="24"/>
  <c r="L4004" i="24"/>
  <c r="L3863" i="24"/>
  <c r="L97" i="24"/>
  <c r="L96" i="24"/>
  <c r="L4003" i="24"/>
  <c r="L3998" i="24"/>
  <c r="L4100" i="24"/>
  <c r="L4099" i="24"/>
  <c r="L4098" i="24"/>
  <c r="L94" i="24"/>
  <c r="L3696" i="24"/>
  <c r="L93" i="24"/>
  <c r="L4097" i="24"/>
  <c r="L92" i="24"/>
  <c r="L4096" i="24"/>
  <c r="L80" i="24"/>
  <c r="L90" i="24"/>
  <c r="L4095" i="24"/>
  <c r="L4094" i="24"/>
  <c r="L4093" i="24"/>
  <c r="L4092" i="24"/>
  <c r="L3954" i="24"/>
  <c r="L89" i="24"/>
  <c r="L2845" i="24"/>
  <c r="L79" i="24"/>
  <c r="L4006" i="24"/>
  <c r="L4001" i="24"/>
  <c r="L88" i="24"/>
  <c r="L3861" i="24"/>
  <c r="L4091" i="24"/>
  <c r="L4090" i="24"/>
  <c r="L3860" i="24"/>
  <c r="L3859" i="24"/>
  <c r="L3858" i="24"/>
  <c r="L2336" i="24"/>
  <c r="L3857" i="24"/>
  <c r="L4089" i="24"/>
  <c r="L4088" i="24"/>
  <c r="L4174" i="24"/>
  <c r="L3855" i="24"/>
  <c r="L4173" i="24"/>
  <c r="L3525" i="24"/>
  <c r="L3854" i="24"/>
  <c r="L3524" i="24"/>
  <c r="L3622" i="24"/>
  <c r="L3247" i="24"/>
  <c r="L3999" i="24"/>
  <c r="L4172" i="24"/>
  <c r="L4171" i="24"/>
  <c r="L3852" i="24"/>
  <c r="L3851" i="24"/>
  <c r="L3850" i="24"/>
  <c r="L4178" i="24"/>
  <c r="L3695" i="24"/>
  <c r="L3694" i="24"/>
  <c r="L2291" i="24"/>
  <c r="L3849" i="24"/>
  <c r="L3848" i="24"/>
  <c r="L3847" i="24"/>
  <c r="L3846" i="24"/>
  <c r="L3845" i="24"/>
  <c r="L3844" i="24"/>
  <c r="L4170" i="24"/>
  <c r="L3523" i="24"/>
  <c r="L4169" i="24"/>
  <c r="L3056" i="24"/>
  <c r="L2844" i="24"/>
  <c r="L3231" i="24"/>
  <c r="L2835" i="24"/>
  <c r="L2619" i="24"/>
  <c r="L3186" i="24"/>
  <c r="L3185" i="24"/>
  <c r="L3179" i="24"/>
  <c r="L3178" i="24"/>
  <c r="L3176" i="24"/>
  <c r="L3175" i="24"/>
  <c r="L3174" i="24"/>
  <c r="L3173" i="24"/>
  <c r="L3172" i="24"/>
  <c r="L3169" i="24"/>
  <c r="L2350" i="24"/>
  <c r="L1902" i="24"/>
  <c r="L3160" i="24"/>
  <c r="L3159" i="24"/>
  <c r="L3074" i="24"/>
  <c r="L3158" i="24"/>
  <c r="L2264" i="24"/>
  <c r="L1889" i="24"/>
  <c r="L2346" i="24"/>
  <c r="L2206" i="24"/>
  <c r="L3155" i="24"/>
  <c r="L3154" i="24"/>
  <c r="L2208" i="24"/>
  <c r="L2273" i="24"/>
  <c r="L3089" i="24"/>
  <c r="L2339" i="24"/>
  <c r="L3152" i="24"/>
  <c r="L4165" i="24"/>
  <c r="L2290" i="24"/>
  <c r="L2281" i="24"/>
  <c r="L2172" i="24"/>
  <c r="L3078" i="24"/>
  <c r="L3150" i="24"/>
  <c r="L2367" i="24"/>
  <c r="L2182" i="24"/>
  <c r="L1909" i="24"/>
  <c r="L2320" i="24"/>
  <c r="L3147" i="24"/>
  <c r="L3146" i="24"/>
  <c r="L3145" i="24"/>
  <c r="L2403" i="24"/>
  <c r="L3144" i="24"/>
  <c r="L2607" i="24"/>
  <c r="L3792" i="24"/>
  <c r="L2300" i="24"/>
  <c r="L3143" i="24"/>
  <c r="L3141" i="24"/>
  <c r="L3088" i="24"/>
  <c r="L3140" i="24"/>
  <c r="L3139" i="24"/>
  <c r="L2249" i="24"/>
  <c r="L3138" i="24"/>
  <c r="L1927" i="24"/>
  <c r="L3137" i="24"/>
  <c r="L3136" i="24"/>
  <c r="L2209" i="24"/>
  <c r="L3134" i="24"/>
  <c r="L2205" i="24"/>
  <c r="L3132" i="24"/>
  <c r="L2212" i="24"/>
  <c r="L3131" i="24"/>
  <c r="L2529" i="24"/>
  <c r="L3123" i="24"/>
  <c r="L3115" i="24"/>
  <c r="L3177" i="24"/>
  <c r="L3111" i="24"/>
  <c r="L3110" i="24"/>
  <c r="L2282" i="24"/>
  <c r="L3108" i="24"/>
  <c r="L2207" i="24"/>
  <c r="L3106" i="24"/>
  <c r="L3105" i="24"/>
  <c r="L3104" i="24"/>
  <c r="L1896" i="24"/>
  <c r="L2293" i="24"/>
  <c r="L3103" i="24"/>
  <c r="L3102" i="24"/>
  <c r="L1937" i="24"/>
  <c r="L2531" i="24"/>
  <c r="L3101" i="24"/>
  <c r="L2263" i="24"/>
  <c r="L3100" i="24"/>
  <c r="L3113" i="24"/>
  <c r="L2380" i="24"/>
  <c r="L2379" i="24"/>
  <c r="L1938" i="24"/>
  <c r="L3099" i="24"/>
  <c r="L3098" i="24"/>
  <c r="L3097" i="24"/>
  <c r="L2165" i="24"/>
  <c r="L2340" i="24"/>
  <c r="L1935" i="24"/>
  <c r="L3094" i="24"/>
  <c r="L3093" i="24"/>
  <c r="L3092" i="24"/>
  <c r="L3091" i="24"/>
  <c r="L2316" i="24"/>
  <c r="L3090" i="24"/>
  <c r="L3953" i="24"/>
  <c r="L82" i="24"/>
  <c r="L78" i="24"/>
  <c r="L77" i="24"/>
  <c r="L87" i="24"/>
  <c r="L86" i="24"/>
  <c r="L85" i="24"/>
  <c r="L44" i="24"/>
  <c r="L43" i="24"/>
  <c r="L42" i="24"/>
  <c r="L41" i="24"/>
  <c r="L40" i="24"/>
  <c r="L39" i="24"/>
  <c r="L38" i="24"/>
  <c r="L37" i="24"/>
  <c r="L36" i="24"/>
  <c r="L35" i="24"/>
  <c r="L34" i="24"/>
  <c r="L33" i="24"/>
  <c r="L32" i="24"/>
  <c r="L31" i="24"/>
  <c r="L20" i="24"/>
  <c r="L30" i="24"/>
  <c r="L29" i="24"/>
  <c r="L28" i="24"/>
  <c r="L4" i="24"/>
  <c r="L3447" i="24"/>
  <c r="L3446" i="24"/>
  <c r="L4087" i="24"/>
  <c r="L3200" i="24"/>
  <c r="L2283" i="24"/>
  <c r="L1948" i="24"/>
  <c r="L2231" i="24"/>
  <c r="L3442" i="24"/>
  <c r="L3235" i="24"/>
  <c r="L3996" i="24"/>
  <c r="L3643" i="24"/>
  <c r="L2298" i="24"/>
  <c r="L3348" i="24"/>
  <c r="L4077" i="24"/>
  <c r="L1919" i="24"/>
  <c r="L3950" i="24"/>
  <c r="L2863" i="24"/>
  <c r="L3234" i="24"/>
  <c r="L3485" i="24"/>
  <c r="L3687" i="24"/>
  <c r="L2275" i="24"/>
  <c r="L4074" i="24"/>
  <c r="L3948" i="24"/>
  <c r="L3087" i="24"/>
  <c r="L3086" i="24"/>
  <c r="L3085" i="24"/>
  <c r="L3182" i="24"/>
  <c r="L3084" i="24"/>
  <c r="L3083" i="24"/>
  <c r="L3947" i="24"/>
  <c r="L3082" i="24"/>
  <c r="L4073" i="24"/>
  <c r="L3946" i="24"/>
  <c r="L3511" i="24"/>
  <c r="L3945" i="24"/>
  <c r="L3944" i="24"/>
  <c r="L3483" i="24"/>
  <c r="L1915" i="24"/>
  <c r="L2554" i="24"/>
  <c r="L3995" i="24"/>
  <c r="L3512" i="24"/>
  <c r="L3943" i="24"/>
  <c r="L3081" i="24"/>
  <c r="L3080" i="24"/>
  <c r="L3079" i="24"/>
  <c r="L3941" i="24"/>
  <c r="L2349" i="24"/>
  <c r="L3325" i="24"/>
  <c r="L2353" i="24"/>
  <c r="L2230" i="24"/>
  <c r="L1877" i="24"/>
  <c r="L3077" i="24"/>
  <c r="L4072" i="24"/>
  <c r="L4071" i="24"/>
  <c r="L4070" i="24"/>
  <c r="L3076" i="24"/>
  <c r="L2621" i="24"/>
  <c r="L3940" i="24"/>
  <c r="L980" i="24"/>
  <c r="L4322" i="24"/>
  <c r="L2171" i="24"/>
  <c r="L3939" i="24"/>
  <c r="L2181" i="24"/>
  <c r="L2180" i="24"/>
  <c r="L2179" i="24"/>
  <c r="L2178" i="24"/>
  <c r="L2177" i="24"/>
  <c r="L2176" i="24"/>
  <c r="L2175" i="24"/>
  <c r="L2168" i="24"/>
  <c r="L4156" i="24"/>
  <c r="L2166" i="24"/>
  <c r="L1015" i="24"/>
  <c r="L1014" i="24"/>
  <c r="L1075" i="24"/>
  <c r="L1073" i="24"/>
  <c r="L1072" i="24"/>
  <c r="L1074" i="24"/>
  <c r="L2296" i="24"/>
  <c r="L2213" i="24"/>
  <c r="L2366" i="24"/>
  <c r="L2577" i="24"/>
  <c r="L2594" i="24"/>
  <c r="L2576" i="24"/>
  <c r="L2553" i="24"/>
  <c r="L2564" i="24"/>
  <c r="L2563" i="24"/>
  <c r="L2584" i="24"/>
  <c r="L2593" i="24"/>
  <c r="L1914" i="24"/>
  <c r="L1913" i="24"/>
  <c r="L2430" i="24"/>
  <c r="L1912" i="24"/>
  <c r="L1911" i="24"/>
  <c r="L1910" i="24"/>
  <c r="L3318" i="24"/>
  <c r="L4068" i="24"/>
  <c r="L1908" i="24"/>
  <c r="L1907" i="24"/>
  <c r="L3397" i="24"/>
  <c r="L1223" i="24"/>
  <c r="L4067" i="24"/>
  <c r="L3576" i="24"/>
  <c r="L2285" i="24"/>
  <c r="L3434" i="24"/>
  <c r="L3504" i="24"/>
  <c r="L4151" i="24"/>
  <c r="L3935" i="24"/>
  <c r="L4064" i="24"/>
  <c r="L4150" i="24"/>
  <c r="L3934" i="24"/>
  <c r="L1950" i="24"/>
  <c r="L2274" i="24"/>
  <c r="L4063" i="24"/>
  <c r="L3933" i="24"/>
  <c r="L4060" i="24"/>
  <c r="L3503" i="24"/>
  <c r="L3932" i="24"/>
  <c r="L4149" i="24"/>
  <c r="L4148" i="24"/>
  <c r="L4147" i="24"/>
  <c r="L204" i="24"/>
  <c r="L3930" i="24"/>
  <c r="L1875" i="24"/>
  <c r="L3500" i="24"/>
  <c r="L3507" i="24"/>
  <c r="L2210" i="24"/>
  <c r="L3679" i="24"/>
  <c r="L3929" i="24"/>
  <c r="L4055" i="24"/>
  <c r="L3928" i="24"/>
  <c r="L3994" i="24"/>
  <c r="L3072" i="24"/>
  <c r="AO32" i="7" l="1"/>
  <c r="AV32" i="7" s="1"/>
  <c r="AO33" i="7"/>
  <c r="AV33" i="7" s="1"/>
  <c r="AO34" i="7"/>
  <c r="AV34" i="7" s="1"/>
  <c r="AO35" i="7"/>
  <c r="AV35" i="7" s="1"/>
  <c r="AO36" i="7"/>
  <c r="AV36" i="7" s="1"/>
  <c r="AO37" i="7"/>
  <c r="AV37" i="7" s="1"/>
  <c r="AO38" i="7"/>
  <c r="AV38" i="7" s="1"/>
  <c r="AO39" i="7"/>
  <c r="AV39" i="7" s="1"/>
  <c r="AO40" i="7"/>
  <c r="AV40" i="7" s="1"/>
  <c r="AO41" i="7"/>
  <c r="AV41" i="7" s="1"/>
  <c r="AO42" i="7"/>
  <c r="AV42" i="7" s="1"/>
  <c r="AO43" i="7"/>
  <c r="AV43" i="7" s="1"/>
  <c r="AO44" i="7"/>
  <c r="AV44" i="7" s="1"/>
  <c r="AF112" i="7"/>
  <c r="AG112" i="7"/>
  <c r="AH112" i="7"/>
  <c r="AI112" i="7"/>
  <c r="AJ112" i="7"/>
  <c r="AK112" i="7"/>
  <c r="AL112" i="7"/>
  <c r="AO112" i="7"/>
  <c r="AV112" i="7" s="1"/>
  <c r="AF113" i="7"/>
  <c r="AG113" i="7"/>
  <c r="AH113" i="7"/>
  <c r="AI113" i="7"/>
  <c r="AJ113" i="7"/>
  <c r="AK113" i="7"/>
  <c r="AL113" i="7"/>
  <c r="AO113" i="7"/>
  <c r="AV113" i="7" s="1"/>
  <c r="AF114" i="7"/>
  <c r="AG114" i="7"/>
  <c r="AH114" i="7"/>
  <c r="AI114" i="7"/>
  <c r="AJ114" i="7"/>
  <c r="AK114" i="7"/>
  <c r="AL114" i="7"/>
  <c r="AO114" i="7"/>
  <c r="AV114" i="7" s="1"/>
  <c r="AF115" i="7"/>
  <c r="AG115" i="7"/>
  <c r="AH115" i="7"/>
  <c r="AI115" i="7"/>
  <c r="AJ115" i="7"/>
  <c r="AK115" i="7"/>
  <c r="AL115" i="7"/>
  <c r="AO115" i="7"/>
  <c r="AV115" i="7" s="1"/>
  <c r="AF116" i="7"/>
  <c r="AG116" i="7"/>
  <c r="AH116" i="7"/>
  <c r="AI116" i="7"/>
  <c r="AJ116" i="7"/>
  <c r="AK116" i="7"/>
  <c r="AL116" i="7"/>
  <c r="AO116" i="7"/>
  <c r="AV116" i="7" s="1"/>
  <c r="AF117" i="7"/>
  <c r="AG117" i="7"/>
  <c r="AH117" i="7"/>
  <c r="AI117" i="7"/>
  <c r="AJ117" i="7"/>
  <c r="AK117" i="7"/>
  <c r="AL117" i="7"/>
  <c r="AO117" i="7"/>
  <c r="AV117" i="7" s="1"/>
  <c r="AF118" i="7"/>
  <c r="AG118" i="7"/>
  <c r="AH118" i="7"/>
  <c r="AI118" i="7"/>
  <c r="AJ118" i="7"/>
  <c r="AK118" i="7"/>
  <c r="AL118" i="7"/>
  <c r="AO118" i="7"/>
  <c r="AV118" i="7" s="1"/>
  <c r="AF119" i="7"/>
  <c r="AG119" i="7"/>
  <c r="AH119" i="7"/>
  <c r="AI119" i="7"/>
  <c r="AJ119" i="7"/>
  <c r="AK119" i="7"/>
  <c r="AL119" i="7"/>
  <c r="AO119" i="7"/>
  <c r="AV119" i="7" s="1"/>
  <c r="AF120" i="7"/>
  <c r="AG120" i="7"/>
  <c r="AH120" i="7"/>
  <c r="AI120" i="7"/>
  <c r="AJ120" i="7"/>
  <c r="AK120" i="7"/>
  <c r="AL120" i="7"/>
  <c r="AO120" i="7"/>
  <c r="AV120" i="7" s="1"/>
  <c r="AF121" i="7"/>
  <c r="AG121" i="7"/>
  <c r="AH121" i="7"/>
  <c r="AI121" i="7"/>
  <c r="AJ121" i="7"/>
  <c r="AK121" i="7"/>
  <c r="AL121" i="7"/>
  <c r="AO121" i="7"/>
  <c r="AV121" i="7" s="1"/>
  <c r="AF122" i="7"/>
  <c r="AG122" i="7"/>
  <c r="AH122" i="7"/>
  <c r="AI122" i="7"/>
  <c r="AJ122" i="7"/>
  <c r="AK122" i="7"/>
  <c r="AL122" i="7"/>
  <c r="AO122" i="7"/>
  <c r="AV122" i="7" s="1"/>
  <c r="AF123" i="7"/>
  <c r="AG123" i="7"/>
  <c r="AH123" i="7"/>
  <c r="AI123" i="7"/>
  <c r="AJ123" i="7"/>
  <c r="AK123" i="7"/>
  <c r="AL123" i="7"/>
  <c r="AO123" i="7"/>
  <c r="AV123" i="7" s="1"/>
  <c r="AF124" i="7"/>
  <c r="AG124" i="7"/>
  <c r="AH124" i="7"/>
  <c r="AI124" i="7"/>
  <c r="AJ124" i="7"/>
  <c r="AK124" i="7"/>
  <c r="AL124" i="7"/>
  <c r="AO124" i="7"/>
  <c r="AV124" i="7" s="1"/>
  <c r="AF92" i="7"/>
  <c r="AG92" i="7"/>
  <c r="AH92" i="7"/>
  <c r="AI92" i="7"/>
  <c r="AJ92" i="7"/>
  <c r="AK92" i="7"/>
  <c r="AL92" i="7"/>
  <c r="AO92" i="7"/>
  <c r="AV92" i="7" s="1"/>
  <c r="AF93" i="7"/>
  <c r="AG93" i="7"/>
  <c r="AH93" i="7"/>
  <c r="AI93" i="7"/>
  <c r="AJ93" i="7"/>
  <c r="AK93" i="7"/>
  <c r="AL93" i="7"/>
  <c r="AO93" i="7"/>
  <c r="AV93" i="7" s="1"/>
  <c r="AF94" i="7"/>
  <c r="AG94" i="7"/>
  <c r="AH94" i="7"/>
  <c r="AI94" i="7"/>
  <c r="AJ94" i="7"/>
  <c r="AK94" i="7"/>
  <c r="AL94" i="7"/>
  <c r="AO94" i="7"/>
  <c r="AV94" i="7" s="1"/>
  <c r="AF95" i="7"/>
  <c r="AG95" i="7"/>
  <c r="AH95" i="7"/>
  <c r="AI95" i="7"/>
  <c r="AJ95" i="7"/>
  <c r="AK95" i="7"/>
  <c r="AL95" i="7"/>
  <c r="AO95" i="7"/>
  <c r="AV95" i="7" s="1"/>
  <c r="AF96" i="7"/>
  <c r="AG96" i="7"/>
  <c r="AH96" i="7"/>
  <c r="AI96" i="7"/>
  <c r="AJ96" i="7"/>
  <c r="AK96" i="7"/>
  <c r="AL96" i="7"/>
  <c r="AO96" i="7"/>
  <c r="AV96" i="7" s="1"/>
  <c r="AF97" i="7"/>
  <c r="AG97" i="7"/>
  <c r="AH97" i="7"/>
  <c r="AI97" i="7"/>
  <c r="AJ97" i="7"/>
  <c r="AK97" i="7"/>
  <c r="AL97" i="7"/>
  <c r="AO97" i="7"/>
  <c r="AV97" i="7" s="1"/>
  <c r="AF98" i="7"/>
  <c r="AG98" i="7"/>
  <c r="AH98" i="7"/>
  <c r="AI98" i="7"/>
  <c r="AJ98" i="7"/>
  <c r="AK98" i="7"/>
  <c r="AL98" i="7"/>
  <c r="AO98" i="7"/>
  <c r="AV98" i="7" s="1"/>
  <c r="AF99" i="7"/>
  <c r="AG99" i="7"/>
  <c r="AH99" i="7"/>
  <c r="AI99" i="7"/>
  <c r="AJ99" i="7"/>
  <c r="AK99" i="7"/>
  <c r="AL99" i="7"/>
  <c r="AO99" i="7"/>
  <c r="AV99" i="7" s="1"/>
  <c r="AF100" i="7"/>
  <c r="AG100" i="7"/>
  <c r="AH100" i="7"/>
  <c r="AI100" i="7"/>
  <c r="AJ100" i="7"/>
  <c r="AK100" i="7"/>
  <c r="AL100" i="7"/>
  <c r="AO100" i="7"/>
  <c r="AV100" i="7" s="1"/>
  <c r="AF101" i="7"/>
  <c r="AG101" i="7"/>
  <c r="AH101" i="7"/>
  <c r="AI101" i="7"/>
  <c r="AJ101" i="7"/>
  <c r="AK101" i="7"/>
  <c r="AL101" i="7"/>
  <c r="AO101" i="7"/>
  <c r="AV101" i="7" s="1"/>
  <c r="AF102" i="7"/>
  <c r="AG102" i="7"/>
  <c r="AH102" i="7"/>
  <c r="AI102" i="7"/>
  <c r="AJ102" i="7"/>
  <c r="AK102" i="7"/>
  <c r="AL102" i="7"/>
  <c r="AO102" i="7"/>
  <c r="AV102" i="7" s="1"/>
  <c r="AF103" i="7"/>
  <c r="AG103" i="7"/>
  <c r="AH103" i="7"/>
  <c r="AI103" i="7"/>
  <c r="AJ103" i="7"/>
  <c r="AK103" i="7"/>
  <c r="AL103" i="7"/>
  <c r="AO103" i="7"/>
  <c r="AV103" i="7" s="1"/>
  <c r="AF104" i="7"/>
  <c r="AG104" i="7"/>
  <c r="AH104" i="7"/>
  <c r="AI104" i="7"/>
  <c r="AJ104" i="7"/>
  <c r="AK104" i="7"/>
  <c r="AL104" i="7"/>
  <c r="AO104" i="7"/>
  <c r="AV104" i="7" s="1"/>
  <c r="AF72" i="7"/>
  <c r="AG72" i="7"/>
  <c r="AH72" i="7"/>
  <c r="AI72" i="7"/>
  <c r="AJ72" i="7"/>
  <c r="AK72" i="7"/>
  <c r="AL72" i="7"/>
  <c r="AO72" i="7"/>
  <c r="AV72" i="7" s="1"/>
  <c r="AF73" i="7"/>
  <c r="AG73" i="7"/>
  <c r="AH73" i="7"/>
  <c r="AI73" i="7"/>
  <c r="AJ73" i="7"/>
  <c r="AK73" i="7"/>
  <c r="AL73" i="7"/>
  <c r="AO73" i="7"/>
  <c r="AV73" i="7" s="1"/>
  <c r="AF74" i="7"/>
  <c r="AG74" i="7"/>
  <c r="AH74" i="7"/>
  <c r="AI74" i="7"/>
  <c r="AJ74" i="7"/>
  <c r="AK74" i="7"/>
  <c r="AL74" i="7"/>
  <c r="AO74" i="7"/>
  <c r="AV74" i="7" s="1"/>
  <c r="AF75" i="7"/>
  <c r="AG75" i="7"/>
  <c r="AH75" i="7"/>
  <c r="AI75" i="7"/>
  <c r="AJ75" i="7"/>
  <c r="AK75" i="7"/>
  <c r="AL75" i="7"/>
  <c r="AO75" i="7"/>
  <c r="AV75" i="7" s="1"/>
  <c r="AF76" i="7"/>
  <c r="AG76" i="7"/>
  <c r="AH76" i="7"/>
  <c r="AI76" i="7"/>
  <c r="AJ76" i="7"/>
  <c r="AK76" i="7"/>
  <c r="AL76" i="7"/>
  <c r="AO76" i="7"/>
  <c r="AV76" i="7" s="1"/>
  <c r="AF77" i="7"/>
  <c r="AG77" i="7"/>
  <c r="AH77" i="7"/>
  <c r="AI77" i="7"/>
  <c r="AJ77" i="7"/>
  <c r="AK77" i="7"/>
  <c r="AL77" i="7"/>
  <c r="AO77" i="7"/>
  <c r="AV77" i="7" s="1"/>
  <c r="AF78" i="7"/>
  <c r="AG78" i="7"/>
  <c r="AH78" i="7"/>
  <c r="AI78" i="7"/>
  <c r="AJ78" i="7"/>
  <c r="AK78" i="7"/>
  <c r="AL78" i="7"/>
  <c r="AO78" i="7"/>
  <c r="AV78" i="7" s="1"/>
  <c r="AF79" i="7"/>
  <c r="AG79" i="7"/>
  <c r="AH79" i="7"/>
  <c r="AI79" i="7"/>
  <c r="AJ79" i="7"/>
  <c r="AK79" i="7"/>
  <c r="AL79" i="7"/>
  <c r="AO79" i="7"/>
  <c r="AV79" i="7" s="1"/>
  <c r="AF80" i="7"/>
  <c r="AG80" i="7"/>
  <c r="AH80" i="7"/>
  <c r="AI80" i="7"/>
  <c r="AJ80" i="7"/>
  <c r="AK80" i="7"/>
  <c r="AL80" i="7"/>
  <c r="AO80" i="7"/>
  <c r="AV80" i="7" s="1"/>
  <c r="AF81" i="7"/>
  <c r="AG81" i="7"/>
  <c r="AH81" i="7"/>
  <c r="AI81" i="7"/>
  <c r="AJ81" i="7"/>
  <c r="AK81" i="7"/>
  <c r="AL81" i="7"/>
  <c r="AO81" i="7"/>
  <c r="AV81" i="7" s="1"/>
  <c r="AF82" i="7"/>
  <c r="AG82" i="7"/>
  <c r="AH82" i="7"/>
  <c r="AI82" i="7"/>
  <c r="AJ82" i="7"/>
  <c r="AK82" i="7"/>
  <c r="AL82" i="7"/>
  <c r="AO82" i="7"/>
  <c r="AV82" i="7" s="1"/>
  <c r="AF83" i="7"/>
  <c r="AG83" i="7"/>
  <c r="AH83" i="7"/>
  <c r="AI83" i="7"/>
  <c r="AJ83" i="7"/>
  <c r="AK83" i="7"/>
  <c r="AL83" i="7"/>
  <c r="AO83" i="7"/>
  <c r="AV83" i="7" s="1"/>
  <c r="AF84" i="7"/>
  <c r="AG84" i="7"/>
  <c r="AH84" i="7"/>
  <c r="AI84" i="7"/>
  <c r="AJ84" i="7"/>
  <c r="AK84" i="7"/>
  <c r="AL84" i="7"/>
  <c r="AO84" i="7"/>
  <c r="AV84" i="7" s="1"/>
  <c r="AO52" i="7"/>
  <c r="AV52" i="7" s="1"/>
  <c r="AO53" i="7"/>
  <c r="AV53" i="7" s="1"/>
  <c r="AO54" i="7"/>
  <c r="AV54" i="7" s="1"/>
  <c r="AO55" i="7"/>
  <c r="AV55" i="7" s="1"/>
  <c r="AO56" i="7"/>
  <c r="AV56" i="7" s="1"/>
  <c r="AO57" i="7"/>
  <c r="AV57" i="7" s="1"/>
  <c r="AO58" i="7"/>
  <c r="AV58" i="7" s="1"/>
  <c r="AO59" i="7"/>
  <c r="AV59" i="7" s="1"/>
  <c r="AO60" i="7"/>
  <c r="AV60" i="7" s="1"/>
  <c r="AO61" i="7"/>
  <c r="AV61" i="7" s="1"/>
  <c r="AO62" i="7"/>
  <c r="AV62" i="7" s="1"/>
  <c r="AO63" i="7"/>
  <c r="AV63" i="7" s="1"/>
  <c r="AO64" i="7"/>
  <c r="AV64" i="7" s="1"/>
  <c r="AF52" i="7"/>
  <c r="AG52" i="7"/>
  <c r="AH52" i="7"/>
  <c r="AI52" i="7"/>
  <c r="AJ52" i="7"/>
  <c r="AK52" i="7"/>
  <c r="AL52" i="7"/>
  <c r="AF53" i="7"/>
  <c r="AG53" i="7"/>
  <c r="AH53" i="7"/>
  <c r="AI53" i="7"/>
  <c r="AJ53" i="7"/>
  <c r="AK53" i="7"/>
  <c r="AL53" i="7"/>
  <c r="AF54" i="7"/>
  <c r="AG54" i="7"/>
  <c r="AH54" i="7"/>
  <c r="AI54" i="7"/>
  <c r="AJ54" i="7"/>
  <c r="AK54" i="7"/>
  <c r="AL54" i="7"/>
  <c r="AF55" i="7"/>
  <c r="AG55" i="7"/>
  <c r="AH55" i="7"/>
  <c r="AI55" i="7"/>
  <c r="AJ55" i="7"/>
  <c r="AK55" i="7"/>
  <c r="AL55" i="7"/>
  <c r="AF56" i="7"/>
  <c r="AG56" i="7"/>
  <c r="AH56" i="7"/>
  <c r="AI56" i="7"/>
  <c r="AJ56" i="7"/>
  <c r="AK56" i="7"/>
  <c r="AL56" i="7"/>
  <c r="AF57" i="7"/>
  <c r="AG57" i="7"/>
  <c r="AH57" i="7"/>
  <c r="AI57" i="7"/>
  <c r="AJ57" i="7"/>
  <c r="AK57" i="7"/>
  <c r="AL57" i="7"/>
  <c r="AF58" i="7"/>
  <c r="AG58" i="7"/>
  <c r="AH58" i="7"/>
  <c r="AI58" i="7"/>
  <c r="AJ58" i="7"/>
  <c r="AK58" i="7"/>
  <c r="AL58" i="7"/>
  <c r="AF59" i="7"/>
  <c r="AG59" i="7"/>
  <c r="AH59" i="7"/>
  <c r="AI59" i="7"/>
  <c r="AJ59" i="7"/>
  <c r="AK59" i="7"/>
  <c r="AL59" i="7"/>
  <c r="AF60" i="7"/>
  <c r="AG60" i="7"/>
  <c r="AH60" i="7"/>
  <c r="AI60" i="7"/>
  <c r="AJ60" i="7"/>
  <c r="AK60" i="7"/>
  <c r="AL60" i="7"/>
  <c r="AF61" i="7"/>
  <c r="AG61" i="7"/>
  <c r="AH61" i="7"/>
  <c r="AI61" i="7"/>
  <c r="AJ61" i="7"/>
  <c r="AK61" i="7"/>
  <c r="AL61" i="7"/>
  <c r="AF62" i="7"/>
  <c r="AG62" i="7"/>
  <c r="AH62" i="7"/>
  <c r="AI62" i="7"/>
  <c r="AJ62" i="7"/>
  <c r="AK62" i="7"/>
  <c r="AL62" i="7"/>
  <c r="AF63" i="7"/>
  <c r="AG63" i="7"/>
  <c r="AH63" i="7"/>
  <c r="AI63" i="7"/>
  <c r="AJ63" i="7"/>
  <c r="AK63" i="7"/>
  <c r="AL63" i="7"/>
  <c r="AF64" i="7"/>
  <c r="AG64" i="7"/>
  <c r="AH64" i="7"/>
  <c r="AI64" i="7"/>
  <c r="AJ64" i="7"/>
  <c r="AK64" i="7"/>
  <c r="AL64" i="7"/>
  <c r="AF32" i="7"/>
  <c r="AG32" i="7"/>
  <c r="AH32" i="7"/>
  <c r="AI32" i="7"/>
  <c r="AJ32" i="7"/>
  <c r="AK32" i="7"/>
  <c r="AF33" i="7"/>
  <c r="AG33" i="7"/>
  <c r="AH33" i="7"/>
  <c r="AI33" i="7"/>
  <c r="AJ33" i="7"/>
  <c r="AK33" i="7"/>
  <c r="AF34" i="7"/>
  <c r="AG34" i="7"/>
  <c r="AH34" i="7"/>
  <c r="AI34" i="7"/>
  <c r="AJ34" i="7"/>
  <c r="AK34" i="7"/>
  <c r="AF35" i="7"/>
  <c r="AG35" i="7"/>
  <c r="AH35" i="7"/>
  <c r="AI35" i="7"/>
  <c r="AJ35" i="7"/>
  <c r="AK35" i="7"/>
  <c r="AF36" i="7"/>
  <c r="AG36" i="7"/>
  <c r="AH36" i="7"/>
  <c r="AI36" i="7"/>
  <c r="AJ36" i="7"/>
  <c r="AK36" i="7"/>
  <c r="AF37" i="7"/>
  <c r="AG37" i="7"/>
  <c r="AH37" i="7"/>
  <c r="AI37" i="7"/>
  <c r="AJ37" i="7"/>
  <c r="AK37" i="7"/>
  <c r="AF38" i="7"/>
  <c r="AG38" i="7"/>
  <c r="AH38" i="7"/>
  <c r="AI38" i="7"/>
  <c r="AJ38" i="7"/>
  <c r="AK38" i="7"/>
  <c r="AF39" i="7"/>
  <c r="AG39" i="7"/>
  <c r="AH39" i="7"/>
  <c r="AI39" i="7"/>
  <c r="AJ39" i="7"/>
  <c r="AK39" i="7"/>
  <c r="AF40" i="7"/>
  <c r="AG40" i="7"/>
  <c r="AH40" i="7"/>
  <c r="AI40" i="7"/>
  <c r="AJ40" i="7"/>
  <c r="AK40" i="7"/>
  <c r="AF41" i="7"/>
  <c r="AG41" i="7"/>
  <c r="AH41" i="7"/>
  <c r="AI41" i="7"/>
  <c r="AJ41" i="7"/>
  <c r="AK41" i="7"/>
  <c r="AF42" i="7"/>
  <c r="AG42" i="7"/>
  <c r="AH42" i="7"/>
  <c r="AI42" i="7"/>
  <c r="AJ42" i="7"/>
  <c r="AK42" i="7"/>
  <c r="AF43" i="7"/>
  <c r="AG43" i="7"/>
  <c r="AH43" i="7"/>
  <c r="AI43" i="7"/>
  <c r="AJ43" i="7"/>
  <c r="AK43" i="7"/>
  <c r="AF44" i="7"/>
  <c r="AG44" i="7"/>
  <c r="AH44" i="7"/>
  <c r="AI44" i="7"/>
  <c r="AJ44" i="7"/>
  <c r="AK44" i="7"/>
  <c r="AF12" i="7"/>
  <c r="AG12" i="7"/>
  <c r="AH12" i="7"/>
  <c r="AI12" i="7"/>
  <c r="AJ12" i="7"/>
  <c r="AK12" i="7"/>
  <c r="AO12" i="7"/>
  <c r="AV12" i="7" s="1"/>
  <c r="AF13" i="7"/>
  <c r="AG13" i="7"/>
  <c r="AH13" i="7"/>
  <c r="AI13" i="7"/>
  <c r="AJ13" i="7"/>
  <c r="AK13" i="7"/>
  <c r="AO13" i="7"/>
  <c r="AV13" i="7" s="1"/>
  <c r="AF14" i="7"/>
  <c r="AG14" i="7"/>
  <c r="AH14" i="7"/>
  <c r="AI14" i="7"/>
  <c r="AJ14" i="7"/>
  <c r="AK14" i="7"/>
  <c r="AO14" i="7"/>
  <c r="AV14" i="7" s="1"/>
  <c r="AF15" i="7"/>
  <c r="AG15" i="7"/>
  <c r="AH15" i="7"/>
  <c r="AI15" i="7"/>
  <c r="AJ15" i="7"/>
  <c r="AK15" i="7"/>
  <c r="AO15" i="7"/>
  <c r="AV15" i="7" s="1"/>
  <c r="AF16" i="7"/>
  <c r="AG16" i="7"/>
  <c r="AH16" i="7"/>
  <c r="AI16" i="7"/>
  <c r="AJ16" i="7"/>
  <c r="AK16" i="7"/>
  <c r="AO16" i="7"/>
  <c r="AV16" i="7" s="1"/>
  <c r="AF17" i="7"/>
  <c r="AG17" i="7"/>
  <c r="AH17" i="7"/>
  <c r="AI17" i="7"/>
  <c r="AJ17" i="7"/>
  <c r="AK17" i="7"/>
  <c r="AO17" i="7"/>
  <c r="AV17" i="7" s="1"/>
  <c r="AF18" i="7"/>
  <c r="AG18" i="7"/>
  <c r="AH18" i="7"/>
  <c r="AI18" i="7"/>
  <c r="AJ18" i="7"/>
  <c r="AK18" i="7"/>
  <c r="AL18" i="7"/>
  <c r="AO18" i="7"/>
  <c r="AV18" i="7" s="1"/>
  <c r="AF19" i="7"/>
  <c r="AG19" i="7"/>
  <c r="AH19" i="7"/>
  <c r="AI19" i="7"/>
  <c r="AJ19" i="7"/>
  <c r="AK19" i="7"/>
  <c r="AL19" i="7"/>
  <c r="AO19" i="7"/>
  <c r="AV19" i="7" s="1"/>
  <c r="AF20" i="7"/>
  <c r="AG20" i="7"/>
  <c r="AH20" i="7"/>
  <c r="AI20" i="7"/>
  <c r="AJ20" i="7"/>
  <c r="AK20" i="7"/>
  <c r="AL20" i="7"/>
  <c r="AO20" i="7"/>
  <c r="AV20" i="7" s="1"/>
  <c r="AF21" i="7"/>
  <c r="AG21" i="7"/>
  <c r="AH21" i="7"/>
  <c r="AI21" i="7"/>
  <c r="AJ21" i="7"/>
  <c r="AK21" i="7"/>
  <c r="AL21" i="7"/>
  <c r="AO21" i="7"/>
  <c r="AV21" i="7" s="1"/>
  <c r="AF22" i="7"/>
  <c r="AG22" i="7"/>
  <c r="AH22" i="7"/>
  <c r="AI22" i="7"/>
  <c r="AJ22" i="7"/>
  <c r="AK22" i="7"/>
  <c r="AL22" i="7"/>
  <c r="AO22" i="7"/>
  <c r="AV22" i="7" s="1"/>
  <c r="AF23" i="7"/>
  <c r="AG23" i="7"/>
  <c r="AH23" i="7"/>
  <c r="AI23" i="7"/>
  <c r="AJ23" i="7"/>
  <c r="AK23" i="7"/>
  <c r="AL23" i="7"/>
  <c r="AO23" i="7"/>
  <c r="AV23" i="7" s="1"/>
  <c r="AF24" i="7"/>
  <c r="AG24" i="7"/>
  <c r="AH24" i="7"/>
  <c r="AI24" i="7"/>
  <c r="AJ24" i="7"/>
  <c r="AK24" i="7"/>
  <c r="AL24" i="7"/>
  <c r="AO24" i="7"/>
  <c r="AV24" i="7" s="1"/>
  <c r="AU1" i="7"/>
  <c r="BG10" i="7"/>
  <c r="BF10" i="7"/>
  <c r="BE10" i="7"/>
  <c r="BD10" i="7"/>
  <c r="BC10" i="7"/>
  <c r="BB10" i="7"/>
  <c r="BA10" i="7"/>
  <c r="AZ10" i="7"/>
  <c r="AY10" i="7"/>
  <c r="AX10" i="7"/>
  <c r="BH10" i="7"/>
  <c r="BH110" i="7"/>
  <c r="BH90" i="7"/>
  <c r="BH70" i="7"/>
  <c r="BH50" i="7"/>
  <c r="BH30" i="7"/>
  <c r="BG110" i="7"/>
  <c r="BG90" i="7"/>
  <c r="BG70" i="7"/>
  <c r="BG50" i="7"/>
  <c r="BG30" i="7"/>
  <c r="BF110" i="7"/>
  <c r="BF90" i="7"/>
  <c r="BF70" i="7"/>
  <c r="BF50" i="7"/>
  <c r="BF30" i="7"/>
  <c r="BE110" i="7"/>
  <c r="BE90" i="7"/>
  <c r="BE70" i="7"/>
  <c r="BE50" i="7"/>
  <c r="BE30" i="7"/>
  <c r="BD110" i="7"/>
  <c r="BD90" i="7"/>
  <c r="BD70" i="7"/>
  <c r="BD50" i="7"/>
  <c r="BD30" i="7"/>
  <c r="BC110" i="7"/>
  <c r="BC90" i="7"/>
  <c r="BC70" i="7"/>
  <c r="BC50" i="7"/>
  <c r="BC30" i="7"/>
  <c r="BB110" i="7"/>
  <c r="BB90" i="7"/>
  <c r="BB70" i="7"/>
  <c r="BB50" i="7"/>
  <c r="BB30" i="7"/>
  <c r="BA110" i="7"/>
  <c r="BA90" i="7"/>
  <c r="BA70" i="7"/>
  <c r="BA50" i="7"/>
  <c r="BA30" i="7"/>
  <c r="AZ110" i="7"/>
  <c r="AZ90" i="7"/>
  <c r="AZ70" i="7"/>
  <c r="AZ50" i="7"/>
  <c r="AZ30" i="7"/>
  <c r="AY110" i="7"/>
  <c r="AY90" i="7"/>
  <c r="AY70" i="7"/>
  <c r="AY50" i="7"/>
  <c r="AY30" i="7"/>
  <c r="AX110" i="7"/>
  <c r="AX90" i="7"/>
  <c r="AX70" i="7"/>
  <c r="AX50" i="7"/>
  <c r="AX30" i="7"/>
  <c r="W10" i="7"/>
  <c r="W110" i="7"/>
  <c r="W90" i="7"/>
  <c r="W70" i="7"/>
  <c r="W50" i="7"/>
  <c r="W30" i="7"/>
  <c r="V10" i="7"/>
  <c r="V110" i="7"/>
  <c r="V90" i="7"/>
  <c r="V70" i="7"/>
  <c r="V50" i="7"/>
  <c r="V30" i="7"/>
  <c r="N10" i="7"/>
  <c r="N110" i="7"/>
  <c r="N90" i="7"/>
  <c r="N70" i="7"/>
  <c r="N50" i="7"/>
  <c r="N30" i="7"/>
  <c r="M10" i="7"/>
  <c r="M110" i="7"/>
  <c r="M90" i="7"/>
  <c r="M70" i="7"/>
  <c r="M50" i="7"/>
  <c r="M30" i="7"/>
  <c r="J10" i="7"/>
  <c r="J110" i="7"/>
  <c r="J90" i="7"/>
  <c r="J70" i="7"/>
  <c r="J50" i="7"/>
  <c r="J30" i="7"/>
  <c r="I110" i="7"/>
  <c r="I90" i="7"/>
  <c r="I70" i="7"/>
  <c r="I50" i="7"/>
  <c r="I30" i="7"/>
  <c r="I10" i="7"/>
  <c r="H110" i="7"/>
  <c r="H90" i="7"/>
  <c r="H70" i="7"/>
  <c r="H50" i="7"/>
  <c r="H30" i="7"/>
  <c r="H10" i="7"/>
  <c r="G10" i="7"/>
  <c r="G110" i="7"/>
  <c r="G90" i="7"/>
  <c r="G70" i="7"/>
  <c r="G50" i="7"/>
  <c r="G30" i="7"/>
  <c r="AL40" i="7" l="1"/>
  <c r="AL41" i="7"/>
  <c r="AL42" i="7"/>
  <c r="AL44" i="7"/>
  <c r="AL39" i="7"/>
  <c r="AL17" i="7"/>
  <c r="AL16" i="7"/>
  <c r="AL14" i="7"/>
  <c r="AL13" i="7"/>
  <c r="AL12" i="7"/>
  <c r="AL37" i="7"/>
  <c r="AL36" i="7"/>
  <c r="AL35" i="7"/>
  <c r="AL34" i="7"/>
  <c r="AL33" i="7"/>
  <c r="AL32" i="7"/>
  <c r="AL43" i="7" l="1"/>
  <c r="AL15" i="7"/>
  <c r="AL38" i="7"/>
  <c r="L14" i="4"/>
  <c r="L12" i="4"/>
  <c r="AO31" i="7" l="1"/>
  <c r="AV31" i="7" s="1"/>
  <c r="AO111" i="7"/>
  <c r="AV111" i="7" s="1"/>
  <c r="AL111" i="7"/>
  <c r="AK111" i="7"/>
  <c r="AJ111" i="7"/>
  <c r="AI111" i="7"/>
  <c r="AH111" i="7"/>
  <c r="AG111" i="7"/>
  <c r="AF111" i="7"/>
  <c r="AO110" i="7"/>
  <c r="AV110" i="7" s="1"/>
  <c r="AL110" i="7"/>
  <c r="AK110" i="7"/>
  <c r="AJ110" i="7"/>
  <c r="AI110" i="7"/>
  <c r="AH110" i="7"/>
  <c r="AG110" i="7"/>
  <c r="AF110" i="7"/>
  <c r="T263" i="4"/>
  <c r="T262" i="4"/>
  <c r="T261" i="4"/>
  <c r="T260" i="4"/>
  <c r="T259" i="4"/>
  <c r="T258" i="4"/>
  <c r="T257" i="4"/>
  <c r="T256" i="4"/>
  <c r="T255" i="4"/>
  <c r="T254" i="4"/>
  <c r="T253" i="4"/>
  <c r="T252" i="4"/>
  <c r="T251" i="4"/>
  <c r="T250" i="4"/>
  <c r="T249" i="4"/>
  <c r="T310" i="4"/>
  <c r="T309" i="4"/>
  <c r="T308" i="4"/>
  <c r="T307" i="4"/>
  <c r="T306" i="4"/>
  <c r="T305" i="4"/>
  <c r="T304" i="4"/>
  <c r="T303" i="4"/>
  <c r="T302" i="4"/>
  <c r="T301" i="4"/>
  <c r="T300" i="4"/>
  <c r="T299" i="4"/>
  <c r="T298" i="4"/>
  <c r="T297" i="4"/>
  <c r="T296" i="4"/>
  <c r="T217" i="4"/>
  <c r="T216" i="4"/>
  <c r="T215" i="4"/>
  <c r="T214" i="4"/>
  <c r="T213" i="4"/>
  <c r="T212" i="4"/>
  <c r="T211" i="4"/>
  <c r="T210" i="4"/>
  <c r="T209" i="4"/>
  <c r="T208" i="4"/>
  <c r="T207" i="4"/>
  <c r="T206" i="4"/>
  <c r="T205" i="4"/>
  <c r="T204" i="4"/>
  <c r="T203" i="4"/>
  <c r="T170" i="4"/>
  <c r="T169" i="4"/>
  <c r="T168" i="4"/>
  <c r="T167" i="4"/>
  <c r="T166" i="4"/>
  <c r="T165" i="4"/>
  <c r="T164" i="4"/>
  <c r="T163" i="4"/>
  <c r="T162" i="4"/>
  <c r="T161" i="4"/>
  <c r="T160" i="4"/>
  <c r="T159" i="4"/>
  <c r="T158" i="4"/>
  <c r="T157" i="4"/>
  <c r="T156" i="4"/>
  <c r="AO10" i="7"/>
  <c r="AV10" i="7" s="1"/>
  <c r="S107" i="7"/>
  <c r="S87" i="7"/>
  <c r="S67" i="7"/>
  <c r="S47" i="7"/>
  <c r="V311" i="4"/>
  <c r="V310" i="4"/>
  <c r="O310" i="4"/>
  <c r="V309" i="4"/>
  <c r="O309" i="4"/>
  <c r="V308" i="4"/>
  <c r="O308" i="4"/>
  <c r="V307" i="4"/>
  <c r="O307" i="4"/>
  <c r="V306" i="4"/>
  <c r="O306" i="4"/>
  <c r="V305" i="4"/>
  <c r="O305" i="4"/>
  <c r="V304" i="4"/>
  <c r="O304" i="4"/>
  <c r="V303" i="4"/>
  <c r="O303" i="4"/>
  <c r="V302" i="4"/>
  <c r="O302" i="4"/>
  <c r="V301" i="4"/>
  <c r="O301" i="4"/>
  <c r="V300" i="4"/>
  <c r="O300" i="4"/>
  <c r="V299" i="4"/>
  <c r="O299" i="4"/>
  <c r="V298" i="4"/>
  <c r="O298" i="4"/>
  <c r="V297" i="4"/>
  <c r="O297" i="4"/>
  <c r="V296" i="4"/>
  <c r="O296" i="4"/>
  <c r="V295" i="4"/>
  <c r="V294" i="4"/>
  <c r="V293" i="4"/>
  <c r="V292" i="4"/>
  <c r="V291" i="4"/>
  <c r="V290" i="4"/>
  <c r="V287" i="4"/>
  <c r="V286" i="4"/>
  <c r="V285" i="4"/>
  <c r="V284" i="4"/>
  <c r="V283" i="4"/>
  <c r="V282" i="4"/>
  <c r="V281" i="4"/>
  <c r="V280" i="4"/>
  <c r="V279" i="4"/>
  <c r="V278" i="4"/>
  <c r="V277" i="4"/>
  <c r="V276" i="4"/>
  <c r="V275" i="4"/>
  <c r="V274" i="4"/>
  <c r="V273" i="4"/>
  <c r="V272" i="4"/>
  <c r="V271" i="4"/>
  <c r="V270" i="4"/>
  <c r="V269" i="4"/>
  <c r="V268" i="4"/>
  <c r="V267" i="4"/>
  <c r="V266" i="4"/>
  <c r="V265" i="4"/>
  <c r="V264" i="4"/>
  <c r="V263" i="4"/>
  <c r="O263" i="4"/>
  <c r="V262" i="4"/>
  <c r="O262" i="4"/>
  <c r="V261" i="4"/>
  <c r="O261" i="4"/>
  <c r="V260" i="4"/>
  <c r="O260" i="4"/>
  <c r="V259" i="4"/>
  <c r="O259" i="4"/>
  <c r="V258" i="4"/>
  <c r="O258" i="4"/>
  <c r="V257" i="4"/>
  <c r="O257" i="4"/>
  <c r="V256" i="4"/>
  <c r="O256" i="4"/>
  <c r="V255" i="4"/>
  <c r="O255" i="4"/>
  <c r="V254" i="4"/>
  <c r="O254" i="4"/>
  <c r="AE253" i="4"/>
  <c r="Z253" i="4"/>
  <c r="V253" i="4"/>
  <c r="O253" i="4"/>
  <c r="V252" i="4"/>
  <c r="O252" i="4"/>
  <c r="AD251" i="4"/>
  <c r="AE251" i="4" s="1"/>
  <c r="V251" i="4"/>
  <c r="O251" i="4"/>
  <c r="AF250" i="4"/>
  <c r="Z250" i="4"/>
  <c r="AD250" i="4" s="1"/>
  <c r="AE250" i="4" s="1"/>
  <c r="V250" i="4"/>
  <c r="O250" i="4"/>
  <c r="AE249" i="4"/>
  <c r="X249" i="4"/>
  <c r="W249" i="4"/>
  <c r="V249" i="4"/>
  <c r="O249" i="4"/>
  <c r="V218" i="4"/>
  <c r="V217" i="4"/>
  <c r="O217" i="4"/>
  <c r="V216" i="4"/>
  <c r="O216" i="4"/>
  <c r="V215" i="4"/>
  <c r="O215" i="4"/>
  <c r="V214" i="4"/>
  <c r="O214" i="4"/>
  <c r="V213" i="4"/>
  <c r="O213" i="4"/>
  <c r="V212" i="4"/>
  <c r="O212" i="4"/>
  <c r="V211" i="4"/>
  <c r="O211" i="4"/>
  <c r="V210" i="4"/>
  <c r="O210" i="4"/>
  <c r="V209" i="4"/>
  <c r="O209" i="4"/>
  <c r="V208" i="4"/>
  <c r="O208" i="4"/>
  <c r="V207" i="4"/>
  <c r="O207" i="4"/>
  <c r="V206" i="4"/>
  <c r="O206" i="4"/>
  <c r="V205" i="4"/>
  <c r="O205" i="4"/>
  <c r="V204" i="4"/>
  <c r="O204" i="4"/>
  <c r="V203" i="4"/>
  <c r="O203" i="4"/>
  <c r="V202" i="4"/>
  <c r="V201" i="4"/>
  <c r="V200" i="4"/>
  <c r="V199" i="4"/>
  <c r="V198" i="4"/>
  <c r="V197" i="4"/>
  <c r="V194" i="4"/>
  <c r="V193" i="4"/>
  <c r="V192" i="4"/>
  <c r="V191" i="4"/>
  <c r="V190" i="4"/>
  <c r="V189" i="4"/>
  <c r="V188" i="4"/>
  <c r="V187" i="4"/>
  <c r="V186" i="4"/>
  <c r="V185" i="4"/>
  <c r="V184" i="4"/>
  <c r="V183" i="4"/>
  <c r="V182" i="4"/>
  <c r="V181" i="4"/>
  <c r="V180" i="4"/>
  <c r="V179" i="4"/>
  <c r="V178" i="4"/>
  <c r="V177" i="4"/>
  <c r="V176" i="4"/>
  <c r="V175" i="4"/>
  <c r="V174" i="4"/>
  <c r="V173" i="4"/>
  <c r="V172" i="4"/>
  <c r="V171" i="4"/>
  <c r="V170" i="4"/>
  <c r="O170" i="4"/>
  <c r="V169" i="4"/>
  <c r="O169" i="4"/>
  <c r="V168" i="4"/>
  <c r="O168" i="4"/>
  <c r="V167" i="4"/>
  <c r="O167" i="4"/>
  <c r="V166" i="4"/>
  <c r="O166" i="4"/>
  <c r="V165" i="4"/>
  <c r="O165" i="4"/>
  <c r="V164" i="4"/>
  <c r="O164" i="4"/>
  <c r="V163" i="4"/>
  <c r="O163" i="4"/>
  <c r="V162" i="4"/>
  <c r="O162" i="4"/>
  <c r="V161" i="4"/>
  <c r="O161" i="4"/>
  <c r="AE160" i="4"/>
  <c r="Z160" i="4"/>
  <c r="V160" i="4"/>
  <c r="O160" i="4"/>
  <c r="V159" i="4"/>
  <c r="O159" i="4"/>
  <c r="AD158" i="4"/>
  <c r="AE158" i="4" s="1"/>
  <c r="V158" i="4"/>
  <c r="O158" i="4"/>
  <c r="AF157" i="4"/>
  <c r="Z157" i="4"/>
  <c r="AD157" i="4" s="1"/>
  <c r="AE157" i="4" s="1"/>
  <c r="V157" i="4"/>
  <c r="O157" i="4"/>
  <c r="AE156" i="4"/>
  <c r="X156" i="4"/>
  <c r="W156" i="4"/>
  <c r="V156" i="4"/>
  <c r="O156" i="4"/>
  <c r="E15" i="4"/>
  <c r="E17" i="4"/>
  <c r="T124" i="4"/>
  <c r="T123" i="4"/>
  <c r="T122" i="4"/>
  <c r="T121" i="4"/>
  <c r="T120" i="4"/>
  <c r="T119" i="4"/>
  <c r="T118" i="4"/>
  <c r="T117" i="4"/>
  <c r="T116" i="4"/>
  <c r="T115" i="4"/>
  <c r="T114" i="4"/>
  <c r="T113" i="4"/>
  <c r="T112" i="4"/>
  <c r="T111" i="4"/>
  <c r="T110" i="4"/>
  <c r="T65" i="4" l="1"/>
  <c r="T66" i="4"/>
  <c r="T67" i="4"/>
  <c r="T68" i="4"/>
  <c r="T69" i="4"/>
  <c r="T70" i="4"/>
  <c r="T71" i="4"/>
  <c r="T72" i="4"/>
  <c r="T73" i="4"/>
  <c r="T74" i="4"/>
  <c r="T75" i="4"/>
  <c r="T76" i="4"/>
  <c r="T77" i="4"/>
  <c r="T64" i="4"/>
  <c r="T63" i="4"/>
  <c r="V80" i="4"/>
  <c r="T2" i="5" l="1" a="1"/>
  <c r="T2" i="5" s="1"/>
  <c r="E31" i="4"/>
  <c r="E29" i="4"/>
  <c r="E27" i="4"/>
  <c r="E25" i="4"/>
  <c r="AO91" i="7"/>
  <c r="AV91" i="7" s="1"/>
  <c r="AL91" i="7"/>
  <c r="AK91" i="7"/>
  <c r="AJ91" i="7"/>
  <c r="AI91" i="7"/>
  <c r="AH91" i="7"/>
  <c r="AG91" i="7"/>
  <c r="AF91" i="7"/>
  <c r="AO90" i="7"/>
  <c r="AV90" i="7" s="1"/>
  <c r="AL90" i="7"/>
  <c r="AK90" i="7"/>
  <c r="AJ90" i="7"/>
  <c r="AI90" i="7"/>
  <c r="AH90" i="7"/>
  <c r="AG90" i="7"/>
  <c r="AF90" i="7"/>
  <c r="AO71" i="7"/>
  <c r="AV71" i="7" s="1"/>
  <c r="AL71" i="7"/>
  <c r="AK71" i="7"/>
  <c r="AJ71" i="7"/>
  <c r="AI71" i="7"/>
  <c r="AH71" i="7"/>
  <c r="AG71" i="7"/>
  <c r="AF71" i="7"/>
  <c r="AO70" i="7"/>
  <c r="AV70" i="7" s="1"/>
  <c r="AL70" i="7"/>
  <c r="AK70" i="7"/>
  <c r="AJ70" i="7"/>
  <c r="AI70" i="7"/>
  <c r="AH70" i="7"/>
  <c r="AG70" i="7"/>
  <c r="AF70" i="7"/>
  <c r="AO51" i="7"/>
  <c r="AV51" i="7" s="1"/>
  <c r="AL51" i="7"/>
  <c r="AK51" i="7"/>
  <c r="AJ51" i="7"/>
  <c r="AI51" i="7"/>
  <c r="AH51" i="7"/>
  <c r="AG51" i="7"/>
  <c r="AF51" i="7"/>
  <c r="AO50" i="7"/>
  <c r="AV50" i="7" s="1"/>
  <c r="AL50" i="7"/>
  <c r="AK50" i="7"/>
  <c r="AJ50" i="7"/>
  <c r="AI50" i="7"/>
  <c r="AH50" i="7"/>
  <c r="AG50" i="7"/>
  <c r="AF50" i="7"/>
  <c r="AL31" i="7"/>
  <c r="AK31" i="7"/>
  <c r="AJ31" i="7"/>
  <c r="AI31" i="7"/>
  <c r="AH31" i="7"/>
  <c r="AG31" i="7"/>
  <c r="AF31" i="7"/>
  <c r="AO30" i="7"/>
  <c r="AV30" i="7" s="1"/>
  <c r="AL30" i="7"/>
  <c r="AK30" i="7"/>
  <c r="AJ30" i="7"/>
  <c r="AI30" i="7"/>
  <c r="AH30" i="7"/>
  <c r="AG30" i="7"/>
  <c r="AF30" i="7"/>
  <c r="AO11" i="7"/>
  <c r="AV11" i="7" s="1"/>
  <c r="AL11" i="7"/>
  <c r="AK11" i="7"/>
  <c r="AJ11" i="7"/>
  <c r="AI11" i="7"/>
  <c r="AH11" i="7"/>
  <c r="AG11" i="7"/>
  <c r="AF11" i="7"/>
  <c r="AL10" i="7"/>
  <c r="AK10" i="7"/>
  <c r="AJ10" i="7"/>
  <c r="AI10" i="7"/>
  <c r="AH10" i="7"/>
  <c r="AG10" i="7"/>
  <c r="AF10" i="7"/>
  <c r="CG2" i="5"/>
  <c r="V110" i="4" l="1"/>
  <c r="O110" i="4" s="1"/>
  <c r="V109" i="4"/>
  <c r="V108" i="4"/>
  <c r="V107" i="4"/>
  <c r="V106" i="4"/>
  <c r="V105" i="4"/>
  <c r="V104" i="4"/>
  <c r="V101" i="4"/>
  <c r="V100" i="4"/>
  <c r="V99" i="4"/>
  <c r="V98" i="4"/>
  <c r="V97" i="4"/>
  <c r="V96" i="4"/>
  <c r="V95" i="4"/>
  <c r="V94" i="4"/>
  <c r="V93" i="4"/>
  <c r="V92" i="4"/>
  <c r="V91" i="4"/>
  <c r="V90" i="4"/>
  <c r="V89" i="4"/>
  <c r="V88" i="4"/>
  <c r="V87" i="4"/>
  <c r="V86" i="4"/>
  <c r="V85" i="4"/>
  <c r="V84" i="4"/>
  <c r="V83" i="4"/>
  <c r="V82" i="4"/>
  <c r="V81" i="4"/>
  <c r="V79" i="4"/>
  <c r="AE63" i="4"/>
  <c r="V63" i="4"/>
  <c r="O63" i="4" s="1"/>
  <c r="F79" i="15" l="1"/>
  <c r="H79" i="15"/>
  <c r="N31" i="4" l="1"/>
  <c r="N29" i="4"/>
  <c r="N27" i="4"/>
  <c r="N25" i="4"/>
  <c r="S7" i="7"/>
  <c r="D39" i="7" l="1"/>
  <c r="D31" i="7"/>
  <c r="D38" i="7"/>
  <c r="C15" i="7"/>
  <c r="D37" i="7"/>
  <c r="D42" i="7"/>
  <c r="D44" i="7"/>
  <c r="D36" i="7"/>
  <c r="D43" i="7"/>
  <c r="D35" i="7"/>
  <c r="D34" i="7"/>
  <c r="D41" i="7"/>
  <c r="D33" i="7"/>
  <c r="D40" i="7"/>
  <c r="D32" i="7"/>
  <c r="D14" i="7"/>
  <c r="D22" i="7"/>
  <c r="D21" i="7"/>
  <c r="D15" i="7"/>
  <c r="D23" i="7"/>
  <c r="D17" i="7"/>
  <c r="D18" i="7"/>
  <c r="D13" i="7"/>
  <c r="D16" i="7"/>
  <c r="D24" i="7"/>
  <c r="D19" i="7"/>
  <c r="D12" i="7"/>
  <c r="D20" i="7"/>
  <c r="C12" i="7"/>
  <c r="E16" i="7"/>
  <c r="C16" i="7"/>
  <c r="C11" i="7"/>
  <c r="C14" i="7"/>
  <c r="C13" i="7"/>
  <c r="BB16" i="7" l="1"/>
  <c r="V16" i="7"/>
  <c r="W16" i="7"/>
  <c r="BE16" i="7"/>
  <c r="J16" i="7"/>
  <c r="BH16" i="7"/>
  <c r="AZ16" i="7"/>
  <c r="BC16" i="7"/>
  <c r="N16" i="7"/>
  <c r="BF16" i="7"/>
  <c r="AX16" i="7"/>
  <c r="M16" i="7"/>
  <c r="G16" i="7"/>
  <c r="H16" i="7"/>
  <c r="BA16" i="7"/>
  <c r="BD16" i="7"/>
  <c r="BG16" i="7"/>
  <c r="AY16" i="7"/>
  <c r="I16" i="7"/>
  <c r="O124" i="4"/>
  <c r="O123" i="4"/>
  <c r="O122" i="4"/>
  <c r="O121" i="4"/>
  <c r="O120" i="4"/>
  <c r="O119" i="4"/>
  <c r="O118" i="4"/>
  <c r="O117" i="4"/>
  <c r="O116" i="4"/>
  <c r="O115" i="4"/>
  <c r="O114" i="4"/>
  <c r="O113" i="4"/>
  <c r="O112" i="4"/>
  <c r="V312" i="4"/>
  <c r="V313" i="4"/>
  <c r="V65" i="4"/>
  <c r="O65" i="4" s="1"/>
  <c r="V66" i="4"/>
  <c r="O66" i="4" s="1"/>
  <c r="V67" i="4"/>
  <c r="O67" i="4" s="1"/>
  <c r="V68" i="4"/>
  <c r="O68" i="4" s="1"/>
  <c r="V69" i="4"/>
  <c r="O69" i="4" s="1"/>
  <c r="V70" i="4"/>
  <c r="O70" i="4" s="1"/>
  <c r="V71" i="4"/>
  <c r="V72" i="4"/>
  <c r="V73" i="4"/>
  <c r="O73" i="4" s="1"/>
  <c r="V74" i="4"/>
  <c r="O74" i="4" s="1"/>
  <c r="V75" i="4"/>
  <c r="O75" i="4" s="1"/>
  <c r="V76" i="4"/>
  <c r="O76" i="4" s="1"/>
  <c r="V77" i="4"/>
  <c r="O77" i="4" s="1"/>
  <c r="V78" i="4"/>
  <c r="V111" i="4"/>
  <c r="O111" i="4" s="1"/>
  <c r="V112" i="4"/>
  <c r="V113" i="4"/>
  <c r="V114" i="4"/>
  <c r="V115" i="4"/>
  <c r="V116" i="4"/>
  <c r="V117" i="4"/>
  <c r="V118" i="4"/>
  <c r="V119" i="4"/>
  <c r="V120" i="4"/>
  <c r="V121" i="4"/>
  <c r="V122" i="4"/>
  <c r="V123" i="4"/>
  <c r="V124" i="4"/>
  <c r="V125" i="4"/>
  <c r="O71" i="4"/>
  <c r="O72" i="4"/>
  <c r="V64" i="4"/>
  <c r="O64" i="4" s="1"/>
  <c r="E124" i="7" l="1"/>
  <c r="E104" i="7"/>
  <c r="E79" i="7"/>
  <c r="S27" i="7"/>
  <c r="E33" i="7" l="1"/>
  <c r="H33" i="7" s="1"/>
  <c r="S1" i="7"/>
  <c r="BH124" i="7"/>
  <c r="AZ124" i="7"/>
  <c r="BE124" i="7"/>
  <c r="H124" i="7"/>
  <c r="BB124" i="7"/>
  <c r="W124" i="7"/>
  <c r="BD124" i="7"/>
  <c r="BA124" i="7"/>
  <c r="I124" i="7"/>
  <c r="BF124" i="7"/>
  <c r="AX124" i="7"/>
  <c r="V124" i="7"/>
  <c r="BG124" i="7"/>
  <c r="BC124" i="7"/>
  <c r="J124" i="7"/>
  <c r="G124" i="7"/>
  <c r="AY124" i="7"/>
  <c r="M124" i="7"/>
  <c r="N124" i="7"/>
  <c r="BH104" i="7"/>
  <c r="AZ104" i="7"/>
  <c r="N104" i="7"/>
  <c r="BG104" i="7"/>
  <c r="AY104" i="7"/>
  <c r="BF104" i="7"/>
  <c r="AX104" i="7"/>
  <c r="BE104" i="7"/>
  <c r="BC104" i="7"/>
  <c r="I104" i="7"/>
  <c r="BD104" i="7"/>
  <c r="W104" i="7"/>
  <c r="J104" i="7"/>
  <c r="BB104" i="7"/>
  <c r="BA104" i="7"/>
  <c r="H104" i="7"/>
  <c r="M104" i="7"/>
  <c r="V104" i="7"/>
  <c r="G104" i="7"/>
  <c r="BB79" i="7"/>
  <c r="BC79" i="7"/>
  <c r="BE79" i="7"/>
  <c r="I79" i="7"/>
  <c r="H79" i="7"/>
  <c r="M79" i="7"/>
  <c r="J79" i="7"/>
  <c r="G79" i="7"/>
  <c r="BG79" i="7"/>
  <c r="AY79" i="7"/>
  <c r="BF79" i="7"/>
  <c r="AX79" i="7"/>
  <c r="W79" i="7"/>
  <c r="V79" i="7"/>
  <c r="N79" i="7"/>
  <c r="BH79" i="7"/>
  <c r="AZ79" i="7"/>
  <c r="BA79" i="7"/>
  <c r="BD79" i="7"/>
  <c r="BB33" i="7"/>
  <c r="V33" i="7"/>
  <c r="BA33" i="7"/>
  <c r="W33" i="7"/>
  <c r="BH33" i="7"/>
  <c r="N33" i="7"/>
  <c r="J33" i="7"/>
  <c r="BG33" i="7"/>
  <c r="G33" i="7"/>
  <c r="BF33" i="7"/>
  <c r="AX33" i="7"/>
  <c r="BC33" i="7"/>
  <c r="BE33" i="7"/>
  <c r="I33" i="7"/>
  <c r="C118" i="7"/>
  <c r="E111" i="7"/>
  <c r="E112" i="7"/>
  <c r="E117" i="7"/>
  <c r="CJ1" i="7"/>
  <c r="U2" i="5"/>
  <c r="CG7" i="5" s="1"/>
  <c r="C114" i="7"/>
  <c r="C121" i="7"/>
  <c r="E114" i="7"/>
  <c r="E121" i="7"/>
  <c r="E113" i="7"/>
  <c r="E72" i="7"/>
  <c r="E116" i="7"/>
  <c r="C122" i="7"/>
  <c r="E120" i="7"/>
  <c r="E73" i="7"/>
  <c r="C117" i="7"/>
  <c r="E122" i="7"/>
  <c r="C113" i="7"/>
  <c r="E118" i="7"/>
  <c r="E80" i="7"/>
  <c r="C111" i="7"/>
  <c r="C115" i="7"/>
  <c r="C119" i="7"/>
  <c r="C123" i="7"/>
  <c r="E81" i="7"/>
  <c r="C71" i="7"/>
  <c r="E115" i="7"/>
  <c r="E119" i="7"/>
  <c r="E123" i="7"/>
  <c r="C77" i="7"/>
  <c r="C112" i="7"/>
  <c r="C116" i="7"/>
  <c r="C120" i="7"/>
  <c r="C124" i="7"/>
  <c r="C78" i="7"/>
  <c r="E61" i="7"/>
  <c r="C51" i="7"/>
  <c r="C41" i="7"/>
  <c r="C32" i="7"/>
  <c r="E39" i="7"/>
  <c r="C34" i="7"/>
  <c r="C52" i="7"/>
  <c r="E63" i="7"/>
  <c r="C60" i="7"/>
  <c r="E51" i="7"/>
  <c r="E54" i="7"/>
  <c r="E55" i="7"/>
  <c r="C59" i="7"/>
  <c r="E62" i="7"/>
  <c r="C43" i="7"/>
  <c r="C44" i="7"/>
  <c r="C42" i="7"/>
  <c r="E37" i="7"/>
  <c r="C31" i="7"/>
  <c r="E38" i="7"/>
  <c r="C97" i="7"/>
  <c r="E93" i="7"/>
  <c r="E97" i="7"/>
  <c r="E101" i="7"/>
  <c r="C94" i="7"/>
  <c r="C98" i="7"/>
  <c r="C102" i="7"/>
  <c r="C101" i="7"/>
  <c r="E102" i="7"/>
  <c r="C93" i="7"/>
  <c r="C95" i="7"/>
  <c r="C99" i="7"/>
  <c r="C103" i="7"/>
  <c r="E94" i="7"/>
  <c r="E98" i="7"/>
  <c r="C91" i="7"/>
  <c r="E91" i="7"/>
  <c r="E95" i="7"/>
  <c r="E99" i="7"/>
  <c r="E103" i="7"/>
  <c r="C92" i="7"/>
  <c r="C96" i="7"/>
  <c r="C100" i="7"/>
  <c r="C104" i="7"/>
  <c r="E92" i="7"/>
  <c r="E96" i="7"/>
  <c r="E100" i="7"/>
  <c r="C79" i="7"/>
  <c r="E83" i="7"/>
  <c r="E74" i="7"/>
  <c r="E84" i="7"/>
  <c r="E71" i="7"/>
  <c r="E82" i="7"/>
  <c r="C72" i="7"/>
  <c r="C80" i="7"/>
  <c r="E75" i="7"/>
  <c r="C73" i="7"/>
  <c r="C81" i="7"/>
  <c r="E76" i="7"/>
  <c r="C74" i="7"/>
  <c r="C82" i="7"/>
  <c r="E77" i="7"/>
  <c r="C75" i="7"/>
  <c r="C83" i="7"/>
  <c r="E78" i="7"/>
  <c r="C76" i="7"/>
  <c r="C84" i="7"/>
  <c r="C54" i="7"/>
  <c r="C62" i="7"/>
  <c r="E57" i="7"/>
  <c r="C55" i="7"/>
  <c r="C63" i="7"/>
  <c r="E58" i="7"/>
  <c r="E56" i="7"/>
  <c r="C64" i="7"/>
  <c r="E52" i="7"/>
  <c r="E60" i="7"/>
  <c r="C53" i="7"/>
  <c r="C61" i="7"/>
  <c r="E64" i="7"/>
  <c r="C56" i="7"/>
  <c r="E59" i="7"/>
  <c r="C57" i="7"/>
  <c r="C58" i="7"/>
  <c r="E53" i="7"/>
  <c r="E41" i="7"/>
  <c r="C38" i="7"/>
  <c r="E34" i="7"/>
  <c r="E42" i="7"/>
  <c r="E31" i="7"/>
  <c r="C35" i="7"/>
  <c r="E40" i="7"/>
  <c r="C36" i="7"/>
  <c r="C39" i="7"/>
  <c r="E35" i="7"/>
  <c r="E43" i="7"/>
  <c r="E32" i="7"/>
  <c r="C40" i="7"/>
  <c r="E36" i="7"/>
  <c r="E44" i="7"/>
  <c r="C37" i="7"/>
  <c r="C33" i="7"/>
  <c r="M33" i="7" l="1"/>
  <c r="AZ33" i="7"/>
  <c r="BD33" i="7"/>
  <c r="AY33" i="7"/>
  <c r="BA121" i="7"/>
  <c r="I121" i="7"/>
  <c r="BF121" i="7"/>
  <c r="AX121" i="7"/>
  <c r="V121" i="7"/>
  <c r="M121" i="7"/>
  <c r="G121" i="7"/>
  <c r="BC121" i="7"/>
  <c r="BE121" i="7"/>
  <c r="H121" i="7"/>
  <c r="BB121" i="7"/>
  <c r="W121" i="7"/>
  <c r="N121" i="7"/>
  <c r="J121" i="7"/>
  <c r="BG121" i="7"/>
  <c r="AY121" i="7"/>
  <c r="BH121" i="7"/>
  <c r="BD121" i="7"/>
  <c r="AZ121" i="7"/>
  <c r="BD120" i="7"/>
  <c r="BA120" i="7"/>
  <c r="I120" i="7"/>
  <c r="BF120" i="7"/>
  <c r="AX120" i="7"/>
  <c r="BH120" i="7"/>
  <c r="AZ120" i="7"/>
  <c r="BE120" i="7"/>
  <c r="H120" i="7"/>
  <c r="BB120" i="7"/>
  <c r="W120" i="7"/>
  <c r="N120" i="7"/>
  <c r="BG120" i="7"/>
  <c r="V120" i="7"/>
  <c r="J120" i="7"/>
  <c r="AY120" i="7"/>
  <c r="BC120" i="7"/>
  <c r="G120" i="7"/>
  <c r="M120" i="7"/>
  <c r="BF114" i="7"/>
  <c r="AX114" i="7"/>
  <c r="V114" i="7"/>
  <c r="M114" i="7"/>
  <c r="G114" i="7"/>
  <c r="BC114" i="7"/>
  <c r="BH114" i="7"/>
  <c r="AZ114" i="7"/>
  <c r="BB114" i="7"/>
  <c r="W114" i="7"/>
  <c r="N114" i="7"/>
  <c r="J114" i="7"/>
  <c r="BG114" i="7"/>
  <c r="AY114" i="7"/>
  <c r="BD114" i="7"/>
  <c r="H114" i="7"/>
  <c r="BE114" i="7"/>
  <c r="BA114" i="7"/>
  <c r="I114" i="7"/>
  <c r="BC123" i="7"/>
  <c r="BH123" i="7"/>
  <c r="AZ123" i="7"/>
  <c r="BE123" i="7"/>
  <c r="BG123" i="7"/>
  <c r="AY123" i="7"/>
  <c r="BD123" i="7"/>
  <c r="BA123" i="7"/>
  <c r="BF123" i="7"/>
  <c r="V123" i="7"/>
  <c r="W123" i="7"/>
  <c r="I123" i="7"/>
  <c r="H123" i="7"/>
  <c r="M123" i="7"/>
  <c r="N123" i="7"/>
  <c r="BB123" i="7"/>
  <c r="J123" i="7"/>
  <c r="G123" i="7"/>
  <c r="AX123" i="7"/>
  <c r="BF122" i="7"/>
  <c r="AX122" i="7"/>
  <c r="V122" i="7"/>
  <c r="M122" i="7"/>
  <c r="G122" i="7"/>
  <c r="BC122" i="7"/>
  <c r="BH122" i="7"/>
  <c r="AZ122" i="7"/>
  <c r="BB122" i="7"/>
  <c r="W122" i="7"/>
  <c r="N122" i="7"/>
  <c r="J122" i="7"/>
  <c r="BG122" i="7"/>
  <c r="AY122" i="7"/>
  <c r="BD122" i="7"/>
  <c r="I122" i="7"/>
  <c r="BE122" i="7"/>
  <c r="BA122" i="7"/>
  <c r="H122" i="7"/>
  <c r="BH116" i="7"/>
  <c r="AZ116" i="7"/>
  <c r="BE116" i="7"/>
  <c r="H116" i="7"/>
  <c r="BB116" i="7"/>
  <c r="W116" i="7"/>
  <c r="BD116" i="7"/>
  <c r="BA116" i="7"/>
  <c r="I116" i="7"/>
  <c r="BF116" i="7"/>
  <c r="AX116" i="7"/>
  <c r="M116" i="7"/>
  <c r="BG116" i="7"/>
  <c r="N116" i="7"/>
  <c r="BC116" i="7"/>
  <c r="J116" i="7"/>
  <c r="G116" i="7"/>
  <c r="V116" i="7"/>
  <c r="AY116" i="7"/>
  <c r="BG119" i="7"/>
  <c r="AY119" i="7"/>
  <c r="BD119" i="7"/>
  <c r="BA119" i="7"/>
  <c r="BC119" i="7"/>
  <c r="BH119" i="7"/>
  <c r="AZ119" i="7"/>
  <c r="BE119" i="7"/>
  <c r="W119" i="7"/>
  <c r="N119" i="7"/>
  <c r="I119" i="7"/>
  <c r="G119" i="7"/>
  <c r="BF119" i="7"/>
  <c r="AX119" i="7"/>
  <c r="M119" i="7"/>
  <c r="V119" i="7"/>
  <c r="BB119" i="7"/>
  <c r="J119" i="7"/>
  <c r="H119" i="7"/>
  <c r="BC115" i="7"/>
  <c r="BH115" i="7"/>
  <c r="AZ115" i="7"/>
  <c r="BE115" i="7"/>
  <c r="BG115" i="7"/>
  <c r="AY115" i="7"/>
  <c r="BD115" i="7"/>
  <c r="BA115" i="7"/>
  <c r="H115" i="7"/>
  <c r="W115" i="7"/>
  <c r="M115" i="7"/>
  <c r="V115" i="7"/>
  <c r="G115" i="7"/>
  <c r="BF115" i="7"/>
  <c r="N115" i="7"/>
  <c r="I115" i="7"/>
  <c r="BB115" i="7"/>
  <c r="AX115" i="7"/>
  <c r="J115" i="7"/>
  <c r="BB118" i="7"/>
  <c r="W118" i="7"/>
  <c r="N118" i="7"/>
  <c r="J118" i="7"/>
  <c r="BG118" i="7"/>
  <c r="AY118" i="7"/>
  <c r="BD118" i="7"/>
  <c r="BF118" i="7"/>
  <c r="AX118" i="7"/>
  <c r="V118" i="7"/>
  <c r="M118" i="7"/>
  <c r="G118" i="7"/>
  <c r="BC118" i="7"/>
  <c r="BH118" i="7"/>
  <c r="AZ118" i="7"/>
  <c r="I118" i="7"/>
  <c r="BA118" i="7"/>
  <c r="BE118" i="7"/>
  <c r="H118" i="7"/>
  <c r="BE117" i="7"/>
  <c r="H117" i="7"/>
  <c r="BB117" i="7"/>
  <c r="W117" i="7"/>
  <c r="N117" i="7"/>
  <c r="J117" i="7"/>
  <c r="BG117" i="7"/>
  <c r="AY117" i="7"/>
  <c r="BA117" i="7"/>
  <c r="I117" i="7"/>
  <c r="BF117" i="7"/>
  <c r="AX117" i="7"/>
  <c r="V117" i="7"/>
  <c r="M117" i="7"/>
  <c r="G117" i="7"/>
  <c r="BC117" i="7"/>
  <c r="BH117" i="7"/>
  <c r="BD117" i="7"/>
  <c r="AZ117" i="7"/>
  <c r="BA113" i="7"/>
  <c r="I113" i="7"/>
  <c r="BF113" i="7"/>
  <c r="AX113" i="7"/>
  <c r="V113" i="7"/>
  <c r="M113" i="7"/>
  <c r="G113" i="7"/>
  <c r="BC113" i="7"/>
  <c r="BE113" i="7"/>
  <c r="H113" i="7"/>
  <c r="BB113" i="7"/>
  <c r="W113" i="7"/>
  <c r="N113" i="7"/>
  <c r="J113" i="7"/>
  <c r="BG113" i="7"/>
  <c r="AY113" i="7"/>
  <c r="BH113" i="7"/>
  <c r="AZ113" i="7"/>
  <c r="BD113" i="7"/>
  <c r="BD112" i="7"/>
  <c r="BA112" i="7"/>
  <c r="I112" i="7"/>
  <c r="BF112" i="7"/>
  <c r="AX112" i="7"/>
  <c r="BH112" i="7"/>
  <c r="AZ112" i="7"/>
  <c r="BE112" i="7"/>
  <c r="H112" i="7"/>
  <c r="BB112" i="7"/>
  <c r="W112" i="7"/>
  <c r="J112" i="7"/>
  <c r="G112" i="7"/>
  <c r="M112" i="7"/>
  <c r="N112" i="7"/>
  <c r="BC112" i="7"/>
  <c r="V112" i="7"/>
  <c r="AY112" i="7"/>
  <c r="BG112" i="7"/>
  <c r="BG111" i="7"/>
  <c r="AY111" i="7"/>
  <c r="BD111" i="7"/>
  <c r="BA111" i="7"/>
  <c r="BC111" i="7"/>
  <c r="BH111" i="7"/>
  <c r="AZ111" i="7"/>
  <c r="BE111" i="7"/>
  <c r="AX111" i="7"/>
  <c r="J111" i="7"/>
  <c r="G111" i="7"/>
  <c r="I111" i="7"/>
  <c r="W111" i="7"/>
  <c r="H111" i="7"/>
  <c r="M111" i="7"/>
  <c r="BF111" i="7"/>
  <c r="N111" i="7"/>
  <c r="BB111" i="7"/>
  <c r="V111" i="7"/>
  <c r="BA103" i="7"/>
  <c r="H103" i="7"/>
  <c r="BH103" i="7"/>
  <c r="AZ103" i="7"/>
  <c r="N103" i="7"/>
  <c r="BG103" i="7"/>
  <c r="AY103" i="7"/>
  <c r="BF103" i="7"/>
  <c r="AX103" i="7"/>
  <c r="M103" i="7"/>
  <c r="G103" i="7"/>
  <c r="BE103" i="7"/>
  <c r="BD103" i="7"/>
  <c r="W103" i="7"/>
  <c r="J103" i="7"/>
  <c r="BC103" i="7"/>
  <c r="I103" i="7"/>
  <c r="V103" i="7"/>
  <c r="BB103" i="7"/>
  <c r="BC101" i="7"/>
  <c r="I101" i="7"/>
  <c r="BB101" i="7"/>
  <c r="V101" i="7"/>
  <c r="BA101" i="7"/>
  <c r="BH101" i="7"/>
  <c r="AZ101" i="7"/>
  <c r="N101" i="7"/>
  <c r="BG101" i="7"/>
  <c r="AY101" i="7"/>
  <c r="BF101" i="7"/>
  <c r="AX101" i="7"/>
  <c r="M101" i="7"/>
  <c r="G101" i="7"/>
  <c r="BE101" i="7"/>
  <c r="J101" i="7"/>
  <c r="BD101" i="7"/>
  <c r="H101" i="7"/>
  <c r="W101" i="7"/>
  <c r="BD100" i="7"/>
  <c r="W100" i="7"/>
  <c r="J100" i="7"/>
  <c r="BC100" i="7"/>
  <c r="I100" i="7"/>
  <c r="BB100" i="7"/>
  <c r="BA100" i="7"/>
  <c r="H100" i="7"/>
  <c r="AY100" i="7"/>
  <c r="AX100" i="7"/>
  <c r="BH100" i="7"/>
  <c r="AZ100" i="7"/>
  <c r="N100" i="7"/>
  <c r="BG100" i="7"/>
  <c r="BF100" i="7"/>
  <c r="M100" i="7"/>
  <c r="BE100" i="7"/>
  <c r="G100" i="7"/>
  <c r="V100" i="7"/>
  <c r="BE99" i="7"/>
  <c r="BD99" i="7"/>
  <c r="W99" i="7"/>
  <c r="J99" i="7"/>
  <c r="BC99" i="7"/>
  <c r="BB99" i="7"/>
  <c r="V99" i="7"/>
  <c r="AZ99" i="7"/>
  <c r="BA99" i="7"/>
  <c r="H99" i="7"/>
  <c r="BH99" i="7"/>
  <c r="N99" i="7"/>
  <c r="BG99" i="7"/>
  <c r="AY99" i="7"/>
  <c r="BF99" i="7"/>
  <c r="M99" i="7"/>
  <c r="I99" i="7"/>
  <c r="AX99" i="7"/>
  <c r="G99" i="7"/>
  <c r="BH97" i="7"/>
  <c r="BG97" i="7"/>
  <c r="AY97" i="7"/>
  <c r="BF97" i="7"/>
  <c r="AX97" i="7"/>
  <c r="M97" i="7"/>
  <c r="G97" i="7"/>
  <c r="BE97" i="7"/>
  <c r="BD97" i="7"/>
  <c r="W97" i="7"/>
  <c r="J97" i="7"/>
  <c r="BC97" i="7"/>
  <c r="I97" i="7"/>
  <c r="BB97" i="7"/>
  <c r="V97" i="7"/>
  <c r="BA97" i="7"/>
  <c r="N97" i="7"/>
  <c r="AZ97" i="7"/>
  <c r="H97" i="7"/>
  <c r="BH96" i="7"/>
  <c r="AZ96" i="7"/>
  <c r="N96" i="7"/>
  <c r="BG96" i="7"/>
  <c r="AY96" i="7"/>
  <c r="BF96" i="7"/>
  <c r="AX96" i="7"/>
  <c r="BE96" i="7"/>
  <c r="BB96" i="7"/>
  <c r="BD96" i="7"/>
  <c r="W96" i="7"/>
  <c r="J96" i="7"/>
  <c r="BC96" i="7"/>
  <c r="I96" i="7"/>
  <c r="M96" i="7"/>
  <c r="BA96" i="7"/>
  <c r="H96" i="7"/>
  <c r="V96" i="7"/>
  <c r="G96" i="7"/>
  <c r="BA95" i="7"/>
  <c r="H95" i="7"/>
  <c r="BH95" i="7"/>
  <c r="AZ95" i="7"/>
  <c r="N95" i="7"/>
  <c r="BG95" i="7"/>
  <c r="AY95" i="7"/>
  <c r="BF95" i="7"/>
  <c r="AX95" i="7"/>
  <c r="M95" i="7"/>
  <c r="G95" i="7"/>
  <c r="W95" i="7"/>
  <c r="BE95" i="7"/>
  <c r="BD95" i="7"/>
  <c r="J95" i="7"/>
  <c r="BC95" i="7"/>
  <c r="V95" i="7"/>
  <c r="I95" i="7"/>
  <c r="BB95" i="7"/>
  <c r="BC93" i="7"/>
  <c r="I93" i="7"/>
  <c r="BB93" i="7"/>
  <c r="V93" i="7"/>
  <c r="BA93" i="7"/>
  <c r="BH93" i="7"/>
  <c r="AZ93" i="7"/>
  <c r="N93" i="7"/>
  <c r="AX93" i="7"/>
  <c r="BG93" i="7"/>
  <c r="AY93" i="7"/>
  <c r="BF93" i="7"/>
  <c r="M93" i="7"/>
  <c r="G93" i="7"/>
  <c r="BE93" i="7"/>
  <c r="W93" i="7"/>
  <c r="BD93" i="7"/>
  <c r="H93" i="7"/>
  <c r="J93" i="7"/>
  <c r="BE91" i="7"/>
  <c r="BD91" i="7"/>
  <c r="W91" i="7"/>
  <c r="J91" i="7"/>
  <c r="BC91" i="7"/>
  <c r="BB91" i="7"/>
  <c r="V91" i="7"/>
  <c r="N91" i="7"/>
  <c r="AY91" i="7"/>
  <c r="BA91" i="7"/>
  <c r="H91" i="7"/>
  <c r="BH91" i="7"/>
  <c r="AZ91" i="7"/>
  <c r="BG91" i="7"/>
  <c r="BF91" i="7"/>
  <c r="G91" i="7"/>
  <c r="M91" i="7"/>
  <c r="I91" i="7"/>
  <c r="AX91" i="7"/>
  <c r="BD92" i="7"/>
  <c r="W92" i="7"/>
  <c r="J92" i="7"/>
  <c r="BC92" i="7"/>
  <c r="I92" i="7"/>
  <c r="BB92" i="7"/>
  <c r="BA92" i="7"/>
  <c r="H92" i="7"/>
  <c r="BH92" i="7"/>
  <c r="AZ92" i="7"/>
  <c r="N92" i="7"/>
  <c r="BG92" i="7"/>
  <c r="AY92" i="7"/>
  <c r="BF92" i="7"/>
  <c r="AX92" i="7"/>
  <c r="G92" i="7"/>
  <c r="V92" i="7"/>
  <c r="M92" i="7"/>
  <c r="BE92" i="7"/>
  <c r="BB102" i="7"/>
  <c r="V102" i="7"/>
  <c r="BA102" i="7"/>
  <c r="H102" i="7"/>
  <c r="BH102" i="7"/>
  <c r="AZ102" i="7"/>
  <c r="BG102" i="7"/>
  <c r="AY102" i="7"/>
  <c r="BD102" i="7"/>
  <c r="BF102" i="7"/>
  <c r="AX102" i="7"/>
  <c r="M102" i="7"/>
  <c r="G102" i="7"/>
  <c r="BE102" i="7"/>
  <c r="W102" i="7"/>
  <c r="J102" i="7"/>
  <c r="I102" i="7"/>
  <c r="BC102" i="7"/>
  <c r="N102" i="7"/>
  <c r="BF98" i="7"/>
  <c r="AX98" i="7"/>
  <c r="M98" i="7"/>
  <c r="G98" i="7"/>
  <c r="BE98" i="7"/>
  <c r="BD98" i="7"/>
  <c r="BC98" i="7"/>
  <c r="I98" i="7"/>
  <c r="BB98" i="7"/>
  <c r="V98" i="7"/>
  <c r="BA98" i="7"/>
  <c r="H98" i="7"/>
  <c r="BH98" i="7"/>
  <c r="AZ98" i="7"/>
  <c r="AY98" i="7"/>
  <c r="J98" i="7"/>
  <c r="W98" i="7"/>
  <c r="N98" i="7"/>
  <c r="BG98" i="7"/>
  <c r="BB94" i="7"/>
  <c r="V94" i="7"/>
  <c r="BA94" i="7"/>
  <c r="H94" i="7"/>
  <c r="BH94" i="7"/>
  <c r="AZ94" i="7"/>
  <c r="BG94" i="7"/>
  <c r="AY94" i="7"/>
  <c r="BF94" i="7"/>
  <c r="AX94" i="7"/>
  <c r="M94" i="7"/>
  <c r="G94" i="7"/>
  <c r="BE94" i="7"/>
  <c r="BD94" i="7"/>
  <c r="BC94" i="7"/>
  <c r="N94" i="7"/>
  <c r="J94" i="7"/>
  <c r="W94" i="7"/>
  <c r="I94" i="7"/>
  <c r="BG76" i="7"/>
  <c r="AY76" i="7"/>
  <c r="AZ76" i="7"/>
  <c r="BA76" i="7"/>
  <c r="BB76" i="7"/>
  <c r="BD76" i="7"/>
  <c r="I76" i="7"/>
  <c r="H76" i="7"/>
  <c r="BC76" i="7"/>
  <c r="BE76" i="7"/>
  <c r="BF76" i="7"/>
  <c r="AX76" i="7"/>
  <c r="W76" i="7"/>
  <c r="V76" i="7"/>
  <c r="N76" i="7"/>
  <c r="M76" i="7"/>
  <c r="J76" i="7"/>
  <c r="G76" i="7"/>
  <c r="BH76" i="7"/>
  <c r="BG84" i="7"/>
  <c r="AY84" i="7"/>
  <c r="BA84" i="7"/>
  <c r="BB84" i="7"/>
  <c r="BC84" i="7"/>
  <c r="BD84" i="7"/>
  <c r="I84" i="7"/>
  <c r="H84" i="7"/>
  <c r="BE84" i="7"/>
  <c r="BF84" i="7"/>
  <c r="AX84" i="7"/>
  <c r="W84" i="7"/>
  <c r="V84" i="7"/>
  <c r="N84" i="7"/>
  <c r="M84" i="7"/>
  <c r="J84" i="7"/>
  <c r="G84" i="7"/>
  <c r="BH84" i="7"/>
  <c r="AZ84" i="7"/>
  <c r="BH77" i="7"/>
  <c r="AZ77" i="7"/>
  <c r="BA77" i="7"/>
  <c r="BB77" i="7"/>
  <c r="BC77" i="7"/>
  <c r="BE77" i="7"/>
  <c r="I77" i="7"/>
  <c r="H77" i="7"/>
  <c r="W77" i="7"/>
  <c r="V77" i="7"/>
  <c r="M77" i="7"/>
  <c r="BD77" i="7"/>
  <c r="AX77" i="7"/>
  <c r="N77" i="7"/>
  <c r="J77" i="7"/>
  <c r="G77" i="7"/>
  <c r="BF77" i="7"/>
  <c r="BG77" i="7"/>
  <c r="AY77" i="7"/>
  <c r="BE74" i="7"/>
  <c r="AX74" i="7"/>
  <c r="W74" i="7"/>
  <c r="V74" i="7"/>
  <c r="N74" i="7"/>
  <c r="M74" i="7"/>
  <c r="J74" i="7"/>
  <c r="AY74" i="7"/>
  <c r="BG74" i="7"/>
  <c r="BH74" i="7"/>
  <c r="AZ74" i="7"/>
  <c r="BB74" i="7"/>
  <c r="BA74" i="7"/>
  <c r="BC74" i="7"/>
  <c r="BD74" i="7"/>
  <c r="I74" i="7"/>
  <c r="H74" i="7"/>
  <c r="BF74" i="7"/>
  <c r="G74" i="7"/>
  <c r="BB71" i="7"/>
  <c r="BD71" i="7"/>
  <c r="BE71" i="7"/>
  <c r="I71" i="7"/>
  <c r="H71" i="7"/>
  <c r="N71" i="7"/>
  <c r="J71" i="7"/>
  <c r="G71" i="7"/>
  <c r="BF71" i="7"/>
  <c r="AX71" i="7"/>
  <c r="W71" i="7"/>
  <c r="V71" i="7"/>
  <c r="M71" i="7"/>
  <c r="BG71" i="7"/>
  <c r="AY71" i="7"/>
  <c r="AZ71" i="7"/>
  <c r="BH71" i="7"/>
  <c r="BA71" i="7"/>
  <c r="BC71" i="7"/>
  <c r="BA78" i="7"/>
  <c r="BB78" i="7"/>
  <c r="BC78" i="7"/>
  <c r="BD78" i="7"/>
  <c r="I78" i="7"/>
  <c r="H78" i="7"/>
  <c r="BF78" i="7"/>
  <c r="AX78" i="7"/>
  <c r="V78" i="7"/>
  <c r="M78" i="7"/>
  <c r="G78" i="7"/>
  <c r="BE78" i="7"/>
  <c r="W78" i="7"/>
  <c r="N78" i="7"/>
  <c r="J78" i="7"/>
  <c r="BG78" i="7"/>
  <c r="AY78" i="7"/>
  <c r="BH78" i="7"/>
  <c r="AZ78" i="7"/>
  <c r="BF83" i="7"/>
  <c r="AX83" i="7"/>
  <c r="W83" i="7"/>
  <c r="V83" i="7"/>
  <c r="N83" i="7"/>
  <c r="M83" i="7"/>
  <c r="AY83" i="7"/>
  <c r="BH83" i="7"/>
  <c r="AZ83" i="7"/>
  <c r="BA83" i="7"/>
  <c r="BB83" i="7"/>
  <c r="BC83" i="7"/>
  <c r="BD83" i="7"/>
  <c r="BE83" i="7"/>
  <c r="I83" i="7"/>
  <c r="H83" i="7"/>
  <c r="J83" i="7"/>
  <c r="G83" i="7"/>
  <c r="BG83" i="7"/>
  <c r="BC80" i="7"/>
  <c r="I80" i="7"/>
  <c r="H80" i="7"/>
  <c r="BE80" i="7"/>
  <c r="BF80" i="7"/>
  <c r="AX80" i="7"/>
  <c r="W80" i="7"/>
  <c r="V80" i="7"/>
  <c r="N80" i="7"/>
  <c r="M80" i="7"/>
  <c r="J80" i="7"/>
  <c r="G80" i="7"/>
  <c r="BH80" i="7"/>
  <c r="BG80" i="7"/>
  <c r="AY80" i="7"/>
  <c r="AZ80" i="7"/>
  <c r="BA80" i="7"/>
  <c r="BB80" i="7"/>
  <c r="BD80" i="7"/>
  <c r="BF75" i="7"/>
  <c r="AX75" i="7"/>
  <c r="W75" i="7"/>
  <c r="V75" i="7"/>
  <c r="J75" i="7"/>
  <c r="BG75" i="7"/>
  <c r="BH75" i="7"/>
  <c r="AZ75" i="7"/>
  <c r="BA75" i="7"/>
  <c r="BC75" i="7"/>
  <c r="BD75" i="7"/>
  <c r="BB75" i="7"/>
  <c r="BE75" i="7"/>
  <c r="I75" i="7"/>
  <c r="H75" i="7"/>
  <c r="N75" i="7"/>
  <c r="M75" i="7"/>
  <c r="G75" i="7"/>
  <c r="AY75" i="7"/>
  <c r="BC72" i="7"/>
  <c r="BD72" i="7"/>
  <c r="I72" i="7"/>
  <c r="BE72" i="7"/>
  <c r="BF72" i="7"/>
  <c r="AX72" i="7"/>
  <c r="W72" i="7"/>
  <c r="V72" i="7"/>
  <c r="N72" i="7"/>
  <c r="M72" i="7"/>
  <c r="J72" i="7"/>
  <c r="G72" i="7"/>
  <c r="BH72" i="7"/>
  <c r="AZ72" i="7"/>
  <c r="BG72" i="7"/>
  <c r="AY72" i="7"/>
  <c r="BA72" i="7"/>
  <c r="BB72" i="7"/>
  <c r="H72" i="7"/>
  <c r="BD81" i="7"/>
  <c r="BE81" i="7"/>
  <c r="V81" i="7"/>
  <c r="N81" i="7"/>
  <c r="J81" i="7"/>
  <c r="G81" i="7"/>
  <c r="BF81" i="7"/>
  <c r="AX81" i="7"/>
  <c r="BG81" i="7"/>
  <c r="AY81" i="7"/>
  <c r="BA81" i="7"/>
  <c r="BH81" i="7"/>
  <c r="AZ81" i="7"/>
  <c r="BB81" i="7"/>
  <c r="BC81" i="7"/>
  <c r="I81" i="7"/>
  <c r="H81" i="7"/>
  <c r="W81" i="7"/>
  <c r="M81" i="7"/>
  <c r="BD73" i="7"/>
  <c r="I73" i="7"/>
  <c r="AX73" i="7"/>
  <c r="M73" i="7"/>
  <c r="H73" i="7"/>
  <c r="W73" i="7"/>
  <c r="BF73" i="7"/>
  <c r="V73" i="7"/>
  <c r="J73" i="7"/>
  <c r="BG73" i="7"/>
  <c r="AY73" i="7"/>
  <c r="BH73" i="7"/>
  <c r="AZ73" i="7"/>
  <c r="BA73" i="7"/>
  <c r="BB73" i="7"/>
  <c r="BC73" i="7"/>
  <c r="BE73" i="7"/>
  <c r="N73" i="7"/>
  <c r="G73" i="7"/>
  <c r="BE82" i="7"/>
  <c r="G82" i="7"/>
  <c r="BG82" i="7"/>
  <c r="AY82" i="7"/>
  <c r="BH82" i="7"/>
  <c r="AZ82" i="7"/>
  <c r="BA82" i="7"/>
  <c r="BB82" i="7"/>
  <c r="BC82" i="7"/>
  <c r="BD82" i="7"/>
  <c r="I82" i="7"/>
  <c r="H82" i="7"/>
  <c r="BF82" i="7"/>
  <c r="AX82" i="7"/>
  <c r="W82" i="7"/>
  <c r="V82" i="7"/>
  <c r="N82" i="7"/>
  <c r="M82" i="7"/>
  <c r="J82" i="7"/>
  <c r="BC63" i="7"/>
  <c r="J63" i="7"/>
  <c r="AX63" i="7"/>
  <c r="BH63" i="7"/>
  <c r="AZ63" i="7"/>
  <c r="BE63" i="7"/>
  <c r="H63" i="7"/>
  <c r="W63" i="7"/>
  <c r="N63" i="7"/>
  <c r="BF63" i="7"/>
  <c r="BB63" i="7"/>
  <c r="I63" i="7"/>
  <c r="BG63" i="7"/>
  <c r="AY63" i="7"/>
  <c r="M63" i="7"/>
  <c r="G63" i="7"/>
  <c r="BD63" i="7"/>
  <c r="BA63" i="7"/>
  <c r="V63" i="7"/>
  <c r="BH56" i="7"/>
  <c r="AZ56" i="7"/>
  <c r="BE56" i="7"/>
  <c r="H56" i="7"/>
  <c r="AX56" i="7"/>
  <c r="V56" i="7"/>
  <c r="BB56" i="7"/>
  <c r="W56" i="7"/>
  <c r="N56" i="7"/>
  <c r="J56" i="7"/>
  <c r="AY56" i="7"/>
  <c r="G56" i="7"/>
  <c r="BG56" i="7"/>
  <c r="BD56" i="7"/>
  <c r="M56" i="7"/>
  <c r="BC56" i="7"/>
  <c r="BA56" i="7"/>
  <c r="I56" i="7"/>
  <c r="BF56" i="7"/>
  <c r="BB58" i="7"/>
  <c r="W58" i="7"/>
  <c r="N58" i="7"/>
  <c r="J58" i="7"/>
  <c r="BG58" i="7"/>
  <c r="AY58" i="7"/>
  <c r="I58" i="7"/>
  <c r="BE58" i="7"/>
  <c r="BD58" i="7"/>
  <c r="H58" i="7"/>
  <c r="BA58" i="7"/>
  <c r="BF58" i="7"/>
  <c r="AX58" i="7"/>
  <c r="V58" i="7"/>
  <c r="M58" i="7"/>
  <c r="G58" i="7"/>
  <c r="BC58" i="7"/>
  <c r="BH58" i="7"/>
  <c r="AZ58" i="7"/>
  <c r="BE57" i="7"/>
  <c r="H57" i="7"/>
  <c r="BB57" i="7"/>
  <c r="W57" i="7"/>
  <c r="N57" i="7"/>
  <c r="J57" i="7"/>
  <c r="BG57" i="7"/>
  <c r="AY57" i="7"/>
  <c r="BC57" i="7"/>
  <c r="BH57" i="7"/>
  <c r="AZ57" i="7"/>
  <c r="BD57" i="7"/>
  <c r="BA57" i="7"/>
  <c r="I57" i="7"/>
  <c r="BF57" i="7"/>
  <c r="AX57" i="7"/>
  <c r="V57" i="7"/>
  <c r="M57" i="7"/>
  <c r="G57" i="7"/>
  <c r="BF62" i="7"/>
  <c r="AX62" i="7"/>
  <c r="V62" i="7"/>
  <c r="M62" i="7"/>
  <c r="G62" i="7"/>
  <c r="I62" i="7"/>
  <c r="BC62" i="7"/>
  <c r="H62" i="7"/>
  <c r="BH62" i="7"/>
  <c r="AZ62" i="7"/>
  <c r="BA62" i="7"/>
  <c r="BE62" i="7"/>
  <c r="BB62" i="7"/>
  <c r="W62" i="7"/>
  <c r="N62" i="7"/>
  <c r="J62" i="7"/>
  <c r="BG62" i="7"/>
  <c r="AY62" i="7"/>
  <c r="BD62" i="7"/>
  <c r="BA61" i="7"/>
  <c r="I61" i="7"/>
  <c r="BF61" i="7"/>
  <c r="AX61" i="7"/>
  <c r="V61" i="7"/>
  <c r="M61" i="7"/>
  <c r="G61" i="7"/>
  <c r="BC61" i="7"/>
  <c r="AZ61" i="7"/>
  <c r="BH61" i="7"/>
  <c r="BE61" i="7"/>
  <c r="H61" i="7"/>
  <c r="BD61" i="7"/>
  <c r="BB61" i="7"/>
  <c r="W61" i="7"/>
  <c r="N61" i="7"/>
  <c r="J61" i="7"/>
  <c r="BG61" i="7"/>
  <c r="AY61" i="7"/>
  <c r="BA53" i="7"/>
  <c r="I53" i="7"/>
  <c r="BD53" i="7"/>
  <c r="BF53" i="7"/>
  <c r="AX53" i="7"/>
  <c r="V53" i="7"/>
  <c r="M53" i="7"/>
  <c r="G53" i="7"/>
  <c r="BC53" i="7"/>
  <c r="AZ53" i="7"/>
  <c r="BH53" i="7"/>
  <c r="BE53" i="7"/>
  <c r="H53" i="7"/>
  <c r="BB53" i="7"/>
  <c r="W53" i="7"/>
  <c r="N53" i="7"/>
  <c r="J53" i="7"/>
  <c r="BG53" i="7"/>
  <c r="AY53" i="7"/>
  <c r="BD60" i="7"/>
  <c r="BG60" i="7"/>
  <c r="AY60" i="7"/>
  <c r="BA60" i="7"/>
  <c r="I60" i="7"/>
  <c r="BF60" i="7"/>
  <c r="AX60" i="7"/>
  <c r="V60" i="7"/>
  <c r="M60" i="7"/>
  <c r="G60" i="7"/>
  <c r="W60" i="7"/>
  <c r="BC60" i="7"/>
  <c r="N60" i="7"/>
  <c r="J60" i="7"/>
  <c r="BH60" i="7"/>
  <c r="AZ60" i="7"/>
  <c r="BE60" i="7"/>
  <c r="H60" i="7"/>
  <c r="BB60" i="7"/>
  <c r="BG51" i="7"/>
  <c r="AY51" i="7"/>
  <c r="J51" i="7"/>
  <c r="BD51" i="7"/>
  <c r="V51" i="7"/>
  <c r="H51" i="7"/>
  <c r="N51" i="7"/>
  <c r="BA51" i="7"/>
  <c r="I51" i="7"/>
  <c r="AX51" i="7"/>
  <c r="M51" i="7"/>
  <c r="G51" i="7"/>
  <c r="BF51" i="7"/>
  <c r="BC51" i="7"/>
  <c r="W51" i="7"/>
  <c r="BH51" i="7"/>
  <c r="AZ51" i="7"/>
  <c r="BB51" i="7"/>
  <c r="BE51" i="7"/>
  <c r="BH64" i="7"/>
  <c r="AZ64" i="7"/>
  <c r="BC64" i="7"/>
  <c r="BE64" i="7"/>
  <c r="H64" i="7"/>
  <c r="BB64" i="7"/>
  <c r="W64" i="7"/>
  <c r="N64" i="7"/>
  <c r="J64" i="7"/>
  <c r="AY64" i="7"/>
  <c r="BG64" i="7"/>
  <c r="BD64" i="7"/>
  <c r="G64" i="7"/>
  <c r="BA64" i="7"/>
  <c r="I64" i="7"/>
  <c r="BF64" i="7"/>
  <c r="AX64" i="7"/>
  <c r="V64" i="7"/>
  <c r="M64" i="7"/>
  <c r="BC55" i="7"/>
  <c r="BF55" i="7"/>
  <c r="BH55" i="7"/>
  <c r="AZ55" i="7"/>
  <c r="M55" i="7"/>
  <c r="BE55" i="7"/>
  <c r="H55" i="7"/>
  <c r="W55" i="7"/>
  <c r="N55" i="7"/>
  <c r="J55" i="7"/>
  <c r="AX55" i="7"/>
  <c r="BB55" i="7"/>
  <c r="BG55" i="7"/>
  <c r="AY55" i="7"/>
  <c r="V55" i="7"/>
  <c r="BD55" i="7"/>
  <c r="BA55" i="7"/>
  <c r="I55" i="7"/>
  <c r="G55" i="7"/>
  <c r="BG59" i="7"/>
  <c r="AY59" i="7"/>
  <c r="BD59" i="7"/>
  <c r="M59" i="7"/>
  <c r="G59" i="7"/>
  <c r="W59" i="7"/>
  <c r="BA59" i="7"/>
  <c r="I59" i="7"/>
  <c r="AX59" i="7"/>
  <c r="V59" i="7"/>
  <c r="BF59" i="7"/>
  <c r="BC59" i="7"/>
  <c r="H59" i="7"/>
  <c r="N59" i="7"/>
  <c r="BH59" i="7"/>
  <c r="AZ59" i="7"/>
  <c r="BE59" i="7"/>
  <c r="BB59" i="7"/>
  <c r="J59" i="7"/>
  <c r="BD52" i="7"/>
  <c r="BA52" i="7"/>
  <c r="I52" i="7"/>
  <c r="BF52" i="7"/>
  <c r="AX52" i="7"/>
  <c r="V52" i="7"/>
  <c r="M52" i="7"/>
  <c r="G52" i="7"/>
  <c r="J52" i="7"/>
  <c r="BG52" i="7"/>
  <c r="AY52" i="7"/>
  <c r="BC52" i="7"/>
  <c r="BH52" i="7"/>
  <c r="AZ52" i="7"/>
  <c r="BE52" i="7"/>
  <c r="H52" i="7"/>
  <c r="BB52" i="7"/>
  <c r="W52" i="7"/>
  <c r="N52" i="7"/>
  <c r="BF54" i="7"/>
  <c r="AX54" i="7"/>
  <c r="V54" i="7"/>
  <c r="M54" i="7"/>
  <c r="G54" i="7"/>
  <c r="BC54" i="7"/>
  <c r="BA54" i="7"/>
  <c r="BH54" i="7"/>
  <c r="AZ54" i="7"/>
  <c r="H54" i="7"/>
  <c r="BE54" i="7"/>
  <c r="BB54" i="7"/>
  <c r="W54" i="7"/>
  <c r="N54" i="7"/>
  <c r="J54" i="7"/>
  <c r="BG54" i="7"/>
  <c r="AY54" i="7"/>
  <c r="I54" i="7"/>
  <c r="BD54" i="7"/>
  <c r="BH43" i="7"/>
  <c r="AZ43" i="7"/>
  <c r="N43" i="7"/>
  <c r="H43" i="7"/>
  <c r="BG43" i="7"/>
  <c r="AY43" i="7"/>
  <c r="BF43" i="7"/>
  <c r="AX43" i="7"/>
  <c r="M43" i="7"/>
  <c r="G43" i="7"/>
  <c r="BE43" i="7"/>
  <c r="BD43" i="7"/>
  <c r="W43" i="7"/>
  <c r="J43" i="7"/>
  <c r="I43" i="7"/>
  <c r="V43" i="7"/>
  <c r="BC43" i="7"/>
  <c r="BA43" i="7"/>
  <c r="BB43" i="7"/>
  <c r="BA34" i="7"/>
  <c r="H34" i="7"/>
  <c r="BH34" i="7"/>
  <c r="AZ34" i="7"/>
  <c r="N34" i="7"/>
  <c r="BG34" i="7"/>
  <c r="AY34" i="7"/>
  <c r="BB34" i="7"/>
  <c r="V34" i="7"/>
  <c r="BF34" i="7"/>
  <c r="AX34" i="7"/>
  <c r="M34" i="7"/>
  <c r="G34" i="7"/>
  <c r="BE34" i="7"/>
  <c r="J34" i="7"/>
  <c r="BD34" i="7"/>
  <c r="W34" i="7"/>
  <c r="I34" i="7"/>
  <c r="BC34" i="7"/>
  <c r="BD31" i="7"/>
  <c r="W31" i="7"/>
  <c r="J31" i="7"/>
  <c r="I31" i="7"/>
  <c r="BC31" i="7"/>
  <c r="G31" i="7"/>
  <c r="BB31" i="7"/>
  <c r="V31" i="7"/>
  <c r="BA31" i="7"/>
  <c r="H31" i="7"/>
  <c r="BH31" i="7"/>
  <c r="AZ31" i="7"/>
  <c r="N31" i="7"/>
  <c r="AX31" i="7"/>
  <c r="BG31" i="7"/>
  <c r="AY31" i="7"/>
  <c r="M31" i="7"/>
  <c r="BE31" i="7"/>
  <c r="BF31" i="7"/>
  <c r="BF37" i="7"/>
  <c r="AX37" i="7"/>
  <c r="M37" i="7"/>
  <c r="G37" i="7"/>
  <c r="BE37" i="7"/>
  <c r="BD37" i="7"/>
  <c r="W37" i="7"/>
  <c r="J37" i="7"/>
  <c r="BC37" i="7"/>
  <c r="I37" i="7"/>
  <c r="BB37" i="7"/>
  <c r="V37" i="7"/>
  <c r="H37" i="7"/>
  <c r="BG37" i="7"/>
  <c r="AY37" i="7"/>
  <c r="BA37" i="7"/>
  <c r="N37" i="7"/>
  <c r="BH37" i="7"/>
  <c r="AZ37" i="7"/>
  <c r="BD39" i="7"/>
  <c r="W39" i="7"/>
  <c r="J39" i="7"/>
  <c r="I39" i="7"/>
  <c r="AX39" i="7"/>
  <c r="G39" i="7"/>
  <c r="BC39" i="7"/>
  <c r="M39" i="7"/>
  <c r="BB39" i="7"/>
  <c r="V39" i="7"/>
  <c r="BA39" i="7"/>
  <c r="H39" i="7"/>
  <c r="BH39" i="7"/>
  <c r="AZ39" i="7"/>
  <c r="N39" i="7"/>
  <c r="BE39" i="7"/>
  <c r="BG39" i="7"/>
  <c r="AY39" i="7"/>
  <c r="BF39" i="7"/>
  <c r="BB41" i="7"/>
  <c r="V41" i="7"/>
  <c r="H41" i="7"/>
  <c r="I41" i="7"/>
  <c r="BA41" i="7"/>
  <c r="BH41" i="7"/>
  <c r="AZ41" i="7"/>
  <c r="N41" i="7"/>
  <c r="BG41" i="7"/>
  <c r="AY41" i="7"/>
  <c r="J41" i="7"/>
  <c r="BC41" i="7"/>
  <c r="BF41" i="7"/>
  <c r="AX41" i="7"/>
  <c r="M41" i="7"/>
  <c r="G41" i="7"/>
  <c r="BE41" i="7"/>
  <c r="W41" i="7"/>
  <c r="BD41" i="7"/>
  <c r="BC32" i="7"/>
  <c r="I32" i="7"/>
  <c r="H32" i="7"/>
  <c r="G32" i="7"/>
  <c r="W32" i="7"/>
  <c r="BB32" i="7"/>
  <c r="V32" i="7"/>
  <c r="J32" i="7"/>
  <c r="BA32" i="7"/>
  <c r="M32" i="7"/>
  <c r="BH32" i="7"/>
  <c r="AZ32" i="7"/>
  <c r="N32" i="7"/>
  <c r="BG32" i="7"/>
  <c r="AY32" i="7"/>
  <c r="BD32" i="7"/>
  <c r="BF32" i="7"/>
  <c r="AX32" i="7"/>
  <c r="BE32" i="7"/>
  <c r="BA42" i="7"/>
  <c r="H42" i="7"/>
  <c r="I42" i="7"/>
  <c r="V42" i="7"/>
  <c r="BH42" i="7"/>
  <c r="AZ42" i="7"/>
  <c r="N42" i="7"/>
  <c r="BG42" i="7"/>
  <c r="AY42" i="7"/>
  <c r="BF42" i="7"/>
  <c r="AX42" i="7"/>
  <c r="M42" i="7"/>
  <c r="G42" i="7"/>
  <c r="J42" i="7"/>
  <c r="BE42" i="7"/>
  <c r="BB42" i="7"/>
  <c r="BD42" i="7"/>
  <c r="W42" i="7"/>
  <c r="BC42" i="7"/>
  <c r="BH35" i="7"/>
  <c r="AZ35" i="7"/>
  <c r="N35" i="7"/>
  <c r="G35" i="7"/>
  <c r="I35" i="7"/>
  <c r="BB35" i="7"/>
  <c r="BA35" i="7"/>
  <c r="BG35" i="7"/>
  <c r="AY35" i="7"/>
  <c r="V35" i="7"/>
  <c r="BF35" i="7"/>
  <c r="AX35" i="7"/>
  <c r="M35" i="7"/>
  <c r="BE35" i="7"/>
  <c r="H35" i="7"/>
  <c r="BD35" i="7"/>
  <c r="W35" i="7"/>
  <c r="J35" i="7"/>
  <c r="BC35" i="7"/>
  <c r="BG44" i="7"/>
  <c r="AY44" i="7"/>
  <c r="G44" i="7"/>
  <c r="BH44" i="7"/>
  <c r="N44" i="7"/>
  <c r="BF44" i="7"/>
  <c r="AX44" i="7"/>
  <c r="M44" i="7"/>
  <c r="H44" i="7"/>
  <c r="BE44" i="7"/>
  <c r="BD44" i="7"/>
  <c r="W44" i="7"/>
  <c r="J44" i="7"/>
  <c r="BC44" i="7"/>
  <c r="I44" i="7"/>
  <c r="BB44" i="7"/>
  <c r="V44" i="7"/>
  <c r="AZ44" i="7"/>
  <c r="BA44" i="7"/>
  <c r="BC40" i="7"/>
  <c r="I40" i="7"/>
  <c r="BD40" i="7"/>
  <c r="BB40" i="7"/>
  <c r="V40" i="7"/>
  <c r="BA40" i="7"/>
  <c r="H40" i="7"/>
  <c r="G40" i="7"/>
  <c r="BH40" i="7"/>
  <c r="AZ40" i="7"/>
  <c r="N40" i="7"/>
  <c r="BG40" i="7"/>
  <c r="AY40" i="7"/>
  <c r="M40" i="7"/>
  <c r="BF40" i="7"/>
  <c r="AX40" i="7"/>
  <c r="W40" i="7"/>
  <c r="J40" i="7"/>
  <c r="BE40" i="7"/>
  <c r="BE38" i="7"/>
  <c r="BF38" i="7"/>
  <c r="AX38" i="7"/>
  <c r="G38" i="7"/>
  <c r="BD38" i="7"/>
  <c r="W38" i="7"/>
  <c r="J38" i="7"/>
  <c r="BC38" i="7"/>
  <c r="I38" i="7"/>
  <c r="BB38" i="7"/>
  <c r="V38" i="7"/>
  <c r="M38" i="7"/>
  <c r="BA38" i="7"/>
  <c r="H38" i="7"/>
  <c r="BH38" i="7"/>
  <c r="AZ38" i="7"/>
  <c r="N38" i="7"/>
  <c r="BG38" i="7"/>
  <c r="AY38" i="7"/>
  <c r="BG36" i="7"/>
  <c r="AY36" i="7"/>
  <c r="G36" i="7"/>
  <c r="BF36" i="7"/>
  <c r="AX36" i="7"/>
  <c r="M36" i="7"/>
  <c r="BE36" i="7"/>
  <c r="BD36" i="7"/>
  <c r="W36" i="7"/>
  <c r="J36" i="7"/>
  <c r="BC36" i="7"/>
  <c r="I36" i="7"/>
  <c r="H36" i="7"/>
  <c r="AZ36" i="7"/>
  <c r="BB36" i="7"/>
  <c r="V36" i="7"/>
  <c r="BH36" i="7"/>
  <c r="N36" i="7"/>
  <c r="BA36" i="7"/>
  <c r="U7" i="5"/>
  <c r="C17" i="7" l="1"/>
  <c r="C18" i="7"/>
  <c r="C19" i="7"/>
  <c r="C20" i="7"/>
  <c r="C21" i="7"/>
  <c r="C22" i="7"/>
  <c r="C23" i="7"/>
  <c r="C24" i="7"/>
  <c r="D121" i="7"/>
  <c r="D119" i="7"/>
  <c r="D113" i="7"/>
  <c r="D114" i="7"/>
  <c r="D120" i="7"/>
  <c r="D115" i="7"/>
  <c r="D122" i="7"/>
  <c r="D124" i="7"/>
  <c r="D116" i="7"/>
  <c r="D112" i="7"/>
  <c r="D118" i="7"/>
  <c r="D117" i="7"/>
  <c r="D111" i="7"/>
  <c r="D123" i="7"/>
  <c r="D100" i="7"/>
  <c r="D92" i="7"/>
  <c r="D76" i="7"/>
  <c r="D84" i="7"/>
  <c r="D54" i="7"/>
  <c r="D62" i="7"/>
  <c r="D80" i="7"/>
  <c r="D95" i="7"/>
  <c r="D94" i="7"/>
  <c r="D60" i="7"/>
  <c r="D101" i="7"/>
  <c r="D99" i="7"/>
  <c r="D91" i="7"/>
  <c r="D77" i="7"/>
  <c r="D55" i="7"/>
  <c r="D63" i="7"/>
  <c r="D58" i="7"/>
  <c r="D59" i="7"/>
  <c r="D82" i="7"/>
  <c r="D98" i="7"/>
  <c r="D78" i="7"/>
  <c r="D56" i="7"/>
  <c r="D64" i="7"/>
  <c r="D73" i="7"/>
  <c r="D75" i="7"/>
  <c r="D61" i="7"/>
  <c r="D97" i="7"/>
  <c r="D79" i="7"/>
  <c r="D71" i="7"/>
  <c r="D57" i="7"/>
  <c r="D96" i="7"/>
  <c r="D81" i="7"/>
  <c r="D51" i="7"/>
  <c r="D102" i="7"/>
  <c r="D52" i="7"/>
  <c r="D93" i="7"/>
  <c r="D53" i="7"/>
  <c r="D104" i="7"/>
  <c r="D72" i="7"/>
  <c r="D103" i="7"/>
  <c r="D74" i="7"/>
  <c r="D83" i="7"/>
  <c r="E24" i="7"/>
  <c r="E23" i="7"/>
  <c r="E17" i="7"/>
  <c r="E22" i="7"/>
  <c r="E19" i="7"/>
  <c r="E18" i="7"/>
  <c r="D11" i="7"/>
  <c r="E21" i="7"/>
  <c r="E20" i="7"/>
  <c r="BE17" i="7" l="1"/>
  <c r="BH17" i="7"/>
  <c r="AZ17" i="7"/>
  <c r="W17" i="7"/>
  <c r="J17" i="7"/>
  <c r="BC17" i="7"/>
  <c r="BF17" i="7"/>
  <c r="AX17" i="7"/>
  <c r="M17" i="7"/>
  <c r="G17" i="7"/>
  <c r="I17" i="7"/>
  <c r="BA17" i="7"/>
  <c r="H17" i="7"/>
  <c r="BD17" i="7"/>
  <c r="N17" i="7"/>
  <c r="BG17" i="7"/>
  <c r="AY17" i="7"/>
  <c r="BB17" i="7"/>
  <c r="V17" i="7"/>
  <c r="BF20" i="7"/>
  <c r="AX20" i="7"/>
  <c r="M20" i="7"/>
  <c r="G20" i="7"/>
  <c r="N20" i="7"/>
  <c r="BA20" i="7"/>
  <c r="BD20" i="7"/>
  <c r="BG20" i="7"/>
  <c r="AY20" i="7"/>
  <c r="I20" i="7"/>
  <c r="J20" i="7"/>
  <c r="BB20" i="7"/>
  <c r="V20" i="7"/>
  <c r="BE20" i="7"/>
  <c r="BH20" i="7"/>
  <c r="AZ20" i="7"/>
  <c r="W20" i="7"/>
  <c r="BC20" i="7"/>
  <c r="H20" i="7"/>
  <c r="BB24" i="7"/>
  <c r="V24" i="7"/>
  <c r="J24" i="7"/>
  <c r="BE24" i="7"/>
  <c r="W24" i="7"/>
  <c r="BH24" i="7"/>
  <c r="AZ24" i="7"/>
  <c r="BC24" i="7"/>
  <c r="G24" i="7"/>
  <c r="H24" i="7"/>
  <c r="BF24" i="7"/>
  <c r="AX24" i="7"/>
  <c r="M24" i="7"/>
  <c r="N24" i="7"/>
  <c r="BA24" i="7"/>
  <c r="BD24" i="7"/>
  <c r="BG24" i="7"/>
  <c r="AY24" i="7"/>
  <c r="I24" i="7"/>
  <c r="BA21" i="7"/>
  <c r="H21" i="7"/>
  <c r="BD21" i="7"/>
  <c r="N21" i="7"/>
  <c r="BG21" i="7"/>
  <c r="AY21" i="7"/>
  <c r="BB21" i="7"/>
  <c r="V21" i="7"/>
  <c r="BE21" i="7"/>
  <c r="BH21" i="7"/>
  <c r="AZ21" i="7"/>
  <c r="W21" i="7"/>
  <c r="J21" i="7"/>
  <c r="I21" i="7"/>
  <c r="BC21" i="7"/>
  <c r="BF21" i="7"/>
  <c r="AX21" i="7"/>
  <c r="M21" i="7"/>
  <c r="G21" i="7"/>
  <c r="BG23" i="7"/>
  <c r="AY23" i="7"/>
  <c r="I23" i="7"/>
  <c r="BB23" i="7"/>
  <c r="V23" i="7"/>
  <c r="BE23" i="7"/>
  <c r="BH23" i="7"/>
  <c r="AZ23" i="7"/>
  <c r="W23" i="7"/>
  <c r="J23" i="7"/>
  <c r="G23" i="7"/>
  <c r="BC23" i="7"/>
  <c r="H23" i="7"/>
  <c r="BF23" i="7"/>
  <c r="AX23" i="7"/>
  <c r="M23" i="7"/>
  <c r="BA23" i="7"/>
  <c r="BD23" i="7"/>
  <c r="N23" i="7"/>
  <c r="BH18" i="7"/>
  <c r="AZ18" i="7"/>
  <c r="W18" i="7"/>
  <c r="J18" i="7"/>
  <c r="M18" i="7"/>
  <c r="G18" i="7"/>
  <c r="BC18" i="7"/>
  <c r="BF18" i="7"/>
  <c r="AX18" i="7"/>
  <c r="BA18" i="7"/>
  <c r="H18" i="7"/>
  <c r="BD18" i="7"/>
  <c r="N18" i="7"/>
  <c r="BG18" i="7"/>
  <c r="AY18" i="7"/>
  <c r="I18" i="7"/>
  <c r="BB18" i="7"/>
  <c r="V18" i="7"/>
  <c r="BE18" i="7"/>
  <c r="BC19" i="7"/>
  <c r="BF19" i="7"/>
  <c r="AX19" i="7"/>
  <c r="M19" i="7"/>
  <c r="BA19" i="7"/>
  <c r="BD19" i="7"/>
  <c r="N19" i="7"/>
  <c r="BG19" i="7"/>
  <c r="AY19" i="7"/>
  <c r="I19" i="7"/>
  <c r="H19" i="7"/>
  <c r="BB19" i="7"/>
  <c r="V19" i="7"/>
  <c r="BE19" i="7"/>
  <c r="BH19" i="7"/>
  <c r="AZ19" i="7"/>
  <c r="W19" i="7"/>
  <c r="J19" i="7"/>
  <c r="G19" i="7"/>
  <c r="BD22" i="7"/>
  <c r="N22" i="7"/>
  <c r="BG22" i="7"/>
  <c r="AY22" i="7"/>
  <c r="V22" i="7"/>
  <c r="BB22" i="7"/>
  <c r="BE22" i="7"/>
  <c r="M22" i="7"/>
  <c r="BH22" i="7"/>
  <c r="AZ22" i="7"/>
  <c r="W22" i="7"/>
  <c r="J22" i="7"/>
  <c r="G22" i="7"/>
  <c r="BC22" i="7"/>
  <c r="BF22" i="7"/>
  <c r="AX22" i="7"/>
  <c r="BA22" i="7"/>
  <c r="H22" i="7"/>
  <c r="I22" i="7"/>
  <c r="F11" i="23" l="1"/>
  <c r="G11" i="23"/>
  <c r="C91" i="23"/>
  <c r="C87" i="23"/>
  <c r="B84" i="23"/>
  <c r="B80" i="23"/>
  <c r="B76" i="23"/>
  <c r="B69" i="23"/>
  <c r="B65" i="23"/>
  <c r="B49" i="23"/>
  <c r="S121" i="7"/>
  <c r="S43" i="15"/>
  <c r="S38" i="15"/>
  <c r="B86" i="23"/>
  <c r="B78" i="23"/>
  <c r="B71" i="23"/>
  <c r="C19" i="23"/>
  <c r="S111" i="7"/>
  <c r="C84" i="23"/>
  <c r="C69" i="23"/>
  <c r="S115" i="7"/>
  <c r="B91" i="23"/>
  <c r="B87" i="23"/>
  <c r="C83" i="23"/>
  <c r="C79" i="23"/>
  <c r="C72" i="23"/>
  <c r="C68" i="23"/>
  <c r="C34" i="23"/>
  <c r="S110" i="7"/>
  <c r="S113" i="7"/>
  <c r="C89" i="23"/>
  <c r="C74" i="23"/>
  <c r="C60" i="23"/>
  <c r="C49" i="23"/>
  <c r="C90" i="23"/>
  <c r="B83" i="23"/>
  <c r="B79" i="23"/>
  <c r="C75" i="23"/>
  <c r="B72" i="23"/>
  <c r="B68" i="23"/>
  <c r="C64" i="23"/>
  <c r="B34" i="23"/>
  <c r="S44" i="15"/>
  <c r="S119" i="7"/>
  <c r="S35" i="15"/>
  <c r="C93" i="23"/>
  <c r="B82" i="23"/>
  <c r="B67" i="23"/>
  <c r="S46" i="15"/>
  <c r="S40" i="15"/>
  <c r="B88" i="23"/>
  <c r="C65" i="23"/>
  <c r="S117" i="7"/>
  <c r="B90" i="23"/>
  <c r="C86" i="23"/>
  <c r="C82" i="23"/>
  <c r="C78" i="23"/>
  <c r="B75" i="23"/>
  <c r="C71" i="23"/>
  <c r="C67" i="23"/>
  <c r="B64" i="23"/>
  <c r="B27" i="23"/>
  <c r="B93" i="23"/>
  <c r="B89" i="23"/>
  <c r="C85" i="23"/>
  <c r="C81" i="23"/>
  <c r="C77" i="23"/>
  <c r="B74" i="23"/>
  <c r="C70" i="23"/>
  <c r="C66" i="23"/>
  <c r="C51" i="23"/>
  <c r="B19" i="23"/>
  <c r="S41" i="15"/>
  <c r="C92" i="23"/>
  <c r="B85" i="23"/>
  <c r="B81" i="23"/>
  <c r="B77" i="23"/>
  <c r="C73" i="23"/>
  <c r="B70" i="23"/>
  <c r="B66" i="23"/>
  <c r="B51" i="23"/>
  <c r="S116" i="7"/>
  <c r="S114" i="7"/>
  <c r="S33" i="15"/>
  <c r="B92" i="23"/>
  <c r="B73" i="23"/>
  <c r="C35" i="23"/>
  <c r="C58" i="23"/>
  <c r="B47" i="23"/>
  <c r="S124" i="7"/>
  <c r="B59" i="23"/>
  <c r="S47" i="15"/>
  <c r="B38" i="23"/>
  <c r="S45" i="15"/>
  <c r="C38" i="23"/>
  <c r="C26" i="23"/>
  <c r="B58" i="23"/>
  <c r="B26" i="23"/>
  <c r="C39" i="23"/>
  <c r="B28" i="23"/>
  <c r="B39" i="23"/>
  <c r="B45" i="23"/>
  <c r="C59" i="23"/>
  <c r="C45" i="23"/>
  <c r="S36" i="15"/>
  <c r="S42" i="15"/>
  <c r="S37" i="15"/>
  <c r="B52" i="23"/>
  <c r="C27" i="23"/>
  <c r="B35" i="23"/>
  <c r="S39" i="15"/>
  <c r="S120" i="7"/>
  <c r="S112" i="7"/>
  <c r="C47" i="23"/>
  <c r="S122" i="7"/>
  <c r="C46" i="23"/>
  <c r="B46" i="23"/>
  <c r="S123" i="7"/>
  <c r="S34" i="15"/>
  <c r="S118" i="7"/>
  <c r="C28" i="23"/>
  <c r="B60" i="23"/>
  <c r="C52" i="23"/>
  <c r="B56" i="23"/>
  <c r="C63" i="23"/>
  <c r="C54" i="23"/>
  <c r="C44" i="23"/>
  <c r="B42" i="23"/>
  <c r="C31" i="23"/>
  <c r="C22" i="23"/>
  <c r="B31" i="23"/>
  <c r="B22" i="23"/>
  <c r="B37" i="23"/>
  <c r="C55" i="23"/>
  <c r="C24" i="23"/>
  <c r="B40" i="23"/>
  <c r="C56" i="23"/>
  <c r="B63" i="23"/>
  <c r="B54" i="23"/>
  <c r="B44" i="23"/>
  <c r="C42" i="23"/>
  <c r="C57" i="23"/>
  <c r="C30" i="23"/>
  <c r="C62" i="23"/>
  <c r="C20" i="23"/>
  <c r="C33" i="23"/>
  <c r="C61" i="23"/>
  <c r="C53" i="23"/>
  <c r="C48" i="23"/>
  <c r="C36" i="23"/>
  <c r="C23" i="23"/>
  <c r="B29" i="23"/>
  <c r="B25" i="23"/>
  <c r="B23" i="23"/>
  <c r="C29" i="23"/>
  <c r="C43" i="23"/>
  <c r="B21" i="23"/>
  <c r="C40" i="23"/>
  <c r="B55" i="23"/>
  <c r="B24" i="23"/>
  <c r="B61" i="23"/>
  <c r="B53" i="23"/>
  <c r="B48" i="23"/>
  <c r="B36" i="23"/>
  <c r="C25" i="23"/>
  <c r="C32" i="23"/>
  <c r="B41" i="23"/>
  <c r="C41" i="23"/>
  <c r="C50" i="23"/>
  <c r="B50" i="23"/>
  <c r="B57" i="23"/>
  <c r="C37" i="23"/>
  <c r="B43" i="23"/>
  <c r="B30" i="23"/>
  <c r="B32" i="23"/>
  <c r="C21" i="23"/>
  <c r="B33" i="23"/>
  <c r="B62" i="23"/>
  <c r="B20" i="23"/>
  <c r="B10" i="23"/>
  <c r="G91" i="23"/>
  <c r="F86" i="23"/>
  <c r="G83" i="23"/>
  <c r="F78" i="23"/>
  <c r="G75" i="23"/>
  <c r="F70" i="23"/>
  <c r="G67" i="23"/>
  <c r="F62" i="23"/>
  <c r="C12" i="23"/>
  <c r="B11" i="23"/>
  <c r="F91" i="23"/>
  <c r="G88" i="23"/>
  <c r="F83" i="23"/>
  <c r="G80" i="23"/>
  <c r="F75" i="23"/>
  <c r="C13" i="23"/>
  <c r="C11" i="23"/>
  <c r="G93" i="23"/>
  <c r="F88" i="23"/>
  <c r="G85" i="23"/>
  <c r="F80" i="23"/>
  <c r="G77" i="23"/>
  <c r="F72" i="23"/>
  <c r="G69" i="23"/>
  <c r="F64" i="23"/>
  <c r="G61" i="23"/>
  <c r="F56" i="23"/>
  <c r="G53" i="23"/>
  <c r="F48" i="23"/>
  <c r="G45" i="23"/>
  <c r="F40" i="23"/>
  <c r="G37" i="23"/>
  <c r="C18" i="23"/>
  <c r="F93" i="23"/>
  <c r="G90" i="23"/>
  <c r="F85" i="23"/>
  <c r="G82" i="23"/>
  <c r="F77" i="23"/>
  <c r="C14" i="23"/>
  <c r="F90" i="23"/>
  <c r="C17" i="23"/>
  <c r="G92" i="23"/>
  <c r="F87" i="23"/>
  <c r="G84" i="23"/>
  <c r="F79" i="23"/>
  <c r="G76" i="23"/>
  <c r="F71" i="23"/>
  <c r="G68" i="23"/>
  <c r="F63" i="23"/>
  <c r="G60" i="23"/>
  <c r="F55" i="23"/>
  <c r="G52" i="23"/>
  <c r="F47" i="23"/>
  <c r="G44" i="23"/>
  <c r="C16" i="23"/>
  <c r="F92" i="23"/>
  <c r="G89" i="23"/>
  <c r="F84" i="23"/>
  <c r="G81" i="23"/>
  <c r="F76" i="23"/>
  <c r="G73" i="23"/>
  <c r="F68" i="23"/>
  <c r="G65" i="23"/>
  <c r="F60" i="23"/>
  <c r="G57" i="23"/>
  <c r="F52" i="23"/>
  <c r="G49" i="23"/>
  <c r="F44" i="23"/>
  <c r="G41" i="23"/>
  <c r="F36" i="23"/>
  <c r="C15" i="23"/>
  <c r="F67" i="23"/>
  <c r="G64" i="23"/>
  <c r="G54" i="23"/>
  <c r="F53" i="23"/>
  <c r="F46" i="23"/>
  <c r="G32" i="23"/>
  <c r="F27" i="23"/>
  <c r="G24" i="23"/>
  <c r="F19" i="23"/>
  <c r="F13" i="23"/>
  <c r="G18" i="23"/>
  <c r="C10" i="23"/>
  <c r="F82" i="23"/>
  <c r="G79" i="23"/>
  <c r="G74" i="23"/>
  <c r="F61" i="23"/>
  <c r="F54" i="23"/>
  <c r="G47" i="23"/>
  <c r="F32" i="23"/>
  <c r="G29" i="23"/>
  <c r="F24" i="23"/>
  <c r="G21" i="23"/>
  <c r="G13" i="23"/>
  <c r="F16" i="23"/>
  <c r="F74" i="23"/>
  <c r="G71" i="23"/>
  <c r="G55" i="23"/>
  <c r="G48" i="23"/>
  <c r="F29" i="23"/>
  <c r="G26" i="23"/>
  <c r="F21" i="23"/>
  <c r="G16" i="23"/>
  <c r="G87" i="23"/>
  <c r="F65" i="23"/>
  <c r="G62" i="23"/>
  <c r="G56" i="23"/>
  <c r="F49" i="23"/>
  <c r="G42" i="23"/>
  <c r="F41" i="23"/>
  <c r="G40" i="23"/>
  <c r="G39" i="23"/>
  <c r="G38" i="23"/>
  <c r="G31" i="23"/>
  <c r="F26" i="23"/>
  <c r="G23" i="23"/>
  <c r="F14" i="23"/>
  <c r="F81" i="23"/>
  <c r="G78" i="23"/>
  <c r="G72" i="23"/>
  <c r="F57" i="23"/>
  <c r="G50" i="23"/>
  <c r="G43" i="23"/>
  <c r="F42" i="23"/>
  <c r="F39" i="23"/>
  <c r="F38" i="23"/>
  <c r="F37" i="23"/>
  <c r="G36" i="23"/>
  <c r="G35" i="23"/>
  <c r="F69" i="23"/>
  <c r="G66" i="23"/>
  <c r="G58" i="23"/>
  <c r="G51" i="23"/>
  <c r="F50" i="23"/>
  <c r="F43" i="23"/>
  <c r="F35" i="23"/>
  <c r="F34" i="23"/>
  <c r="G33" i="23"/>
  <c r="F28" i="23"/>
  <c r="G25" i="23"/>
  <c r="F89" i="23"/>
  <c r="G86" i="23"/>
  <c r="F66" i="23"/>
  <c r="G63" i="23"/>
  <c r="G59" i="23"/>
  <c r="F58" i="23"/>
  <c r="G46" i="23"/>
  <c r="F30" i="23"/>
  <c r="F22" i="23"/>
  <c r="G19" i="23"/>
  <c r="G15" i="23"/>
  <c r="F18" i="23"/>
  <c r="B12" i="23"/>
  <c r="S104" i="7"/>
  <c r="S100" i="7"/>
  <c r="S96" i="7"/>
  <c r="S92" i="7"/>
  <c r="S83" i="7"/>
  <c r="S79" i="7"/>
  <c r="S75" i="7"/>
  <c r="S71" i="7"/>
  <c r="S62" i="7"/>
  <c r="S58" i="7"/>
  <c r="S54" i="7"/>
  <c r="S50" i="7"/>
  <c r="S41" i="7"/>
  <c r="S37" i="7"/>
  <c r="S33" i="7"/>
  <c r="K44" i="15"/>
  <c r="K36" i="15"/>
  <c r="F45" i="23"/>
  <c r="G20" i="23"/>
  <c r="G14" i="23"/>
  <c r="F17" i="23"/>
  <c r="B13" i="23"/>
  <c r="K47" i="15"/>
  <c r="K39" i="15"/>
  <c r="C46" i="15"/>
  <c r="C38" i="15"/>
  <c r="S25" i="15"/>
  <c r="S17" i="15"/>
  <c r="F33" i="23"/>
  <c r="F31" i="23"/>
  <c r="F20" i="23"/>
  <c r="G17" i="23"/>
  <c r="B14" i="23"/>
  <c r="S103" i="7"/>
  <c r="S99" i="7"/>
  <c r="S95" i="7"/>
  <c r="S91" i="7"/>
  <c r="S82" i="7"/>
  <c r="S78" i="7"/>
  <c r="S74" i="7"/>
  <c r="S70" i="7"/>
  <c r="S61" i="7"/>
  <c r="S57" i="7"/>
  <c r="S53" i="7"/>
  <c r="S44" i="7"/>
  <c r="S40" i="7"/>
  <c r="S36" i="7"/>
  <c r="S32" i="7"/>
  <c r="K42" i="15"/>
  <c r="K34" i="15"/>
  <c r="C41" i="15"/>
  <c r="C33" i="15"/>
  <c r="S20" i="15"/>
  <c r="G27" i="23"/>
  <c r="B17" i="23"/>
  <c r="G70" i="23"/>
  <c r="F59" i="23"/>
  <c r="F51" i="23"/>
  <c r="G34" i="23"/>
  <c r="G30" i="23"/>
  <c r="G28" i="23"/>
  <c r="F12" i="23"/>
  <c r="B18" i="23"/>
  <c r="S101" i="7"/>
  <c r="S97" i="7"/>
  <c r="G22" i="23"/>
  <c r="F15" i="23"/>
  <c r="S93" i="7"/>
  <c r="S80" i="7"/>
  <c r="S72" i="7"/>
  <c r="S59" i="7"/>
  <c r="S51" i="7"/>
  <c r="S38" i="7"/>
  <c r="S30" i="7"/>
  <c r="K46" i="15"/>
  <c r="K41" i="15"/>
  <c r="C39" i="15"/>
  <c r="C37" i="15"/>
  <c r="C35" i="15"/>
  <c r="S21" i="7"/>
  <c r="S73" i="7"/>
  <c r="S31" i="7"/>
  <c r="S102" i="7"/>
  <c r="K43" i="15"/>
  <c r="K38" i="15"/>
  <c r="K33" i="15"/>
  <c r="S23" i="15"/>
  <c r="S21" i="15"/>
  <c r="S19" i="15"/>
  <c r="G12" i="23"/>
  <c r="K45" i="15"/>
  <c r="K40" i="15"/>
  <c r="K35" i="15"/>
  <c r="C45" i="15"/>
  <c r="C43" i="15"/>
  <c r="S15" i="15"/>
  <c r="S18" i="7"/>
  <c r="S22" i="7"/>
  <c r="F73" i="23"/>
  <c r="S81" i="7"/>
  <c r="F25" i="23"/>
  <c r="S90" i="7"/>
  <c r="S77" i="7"/>
  <c r="S64" i="7"/>
  <c r="S56" i="7"/>
  <c r="S43" i="7"/>
  <c r="S35" i="7"/>
  <c r="K37" i="15"/>
  <c r="C47" i="15"/>
  <c r="C36" i="15"/>
  <c r="C34" i="15"/>
  <c r="S27" i="15"/>
  <c r="S13" i="15"/>
  <c r="S52" i="7"/>
  <c r="S14" i="15"/>
  <c r="S98" i="7"/>
  <c r="S84" i="7"/>
  <c r="S76" i="7"/>
  <c r="S63" i="7"/>
  <c r="S55" i="7"/>
  <c r="S42" i="7"/>
  <c r="S34" i="7"/>
  <c r="S19" i="7"/>
  <c r="S23" i="7"/>
  <c r="S60" i="7"/>
  <c r="B15" i="23"/>
  <c r="C44" i="15"/>
  <c r="C42" i="15"/>
  <c r="C40" i="15"/>
  <c r="S18" i="15"/>
  <c r="S94" i="7"/>
  <c r="S39" i="7"/>
  <c r="F23" i="23"/>
  <c r="B16" i="23"/>
  <c r="S26" i="15"/>
  <c r="S24" i="15"/>
  <c r="S22" i="15"/>
  <c r="S16" i="15"/>
  <c r="S20" i="7"/>
  <c r="S24" i="7"/>
  <c r="S17" i="7"/>
  <c r="H66" i="23" l="1"/>
  <c r="I66" i="23" s="1"/>
  <c r="H44" i="23"/>
  <c r="I44" i="23" s="1"/>
  <c r="H60" i="23"/>
  <c r="I60" i="23" s="1"/>
  <c r="H92" i="23"/>
  <c r="I92" i="23" s="1"/>
  <c r="H58" i="23"/>
  <c r="I58" i="23" s="1"/>
  <c r="H52" i="23"/>
  <c r="I52" i="23" s="1"/>
  <c r="H84" i="23"/>
  <c r="I84" i="23" s="1"/>
  <c r="H68" i="23"/>
  <c r="I68" i="23" s="1"/>
  <c r="H89" i="23"/>
  <c r="I89" i="23" s="1"/>
  <c r="H76" i="23"/>
  <c r="I76" i="23" s="1"/>
  <c r="H41" i="23"/>
  <c r="I41" i="23" s="1"/>
  <c r="H24" i="23"/>
  <c r="I24" i="23" s="1"/>
  <c r="H54" i="23"/>
  <c r="I54" i="23" s="1"/>
  <c r="H83" i="23"/>
  <c r="I83" i="23" s="1"/>
  <c r="H51" i="23"/>
  <c r="I51" i="23" s="1"/>
  <c r="H39" i="23"/>
  <c r="I39" i="23" s="1"/>
  <c r="H53" i="23"/>
  <c r="I53" i="23" s="1"/>
  <c r="H93" i="23"/>
  <c r="I93" i="23" s="1"/>
  <c r="H73" i="23"/>
  <c r="I73" i="23" s="1"/>
  <c r="H50" i="23"/>
  <c r="I50" i="23" s="1"/>
  <c r="H32" i="23"/>
  <c r="I32" i="23" s="1"/>
  <c r="H67" i="23"/>
  <c r="I67" i="23" s="1"/>
  <c r="H90" i="23"/>
  <c r="I90" i="23" s="1"/>
  <c r="H75" i="23"/>
  <c r="I75" i="23" s="1"/>
  <c r="H57" i="23"/>
  <c r="I57" i="23" s="1"/>
  <c r="H29" i="23"/>
  <c r="I29" i="23" s="1"/>
  <c r="H74" i="23"/>
  <c r="I74" i="23" s="1"/>
  <c r="H18" i="23"/>
  <c r="I18" i="23" s="1"/>
  <c r="H37" i="23"/>
  <c r="I37" i="23" s="1"/>
  <c r="H65" i="23"/>
  <c r="I65" i="23" s="1"/>
  <c r="H23" i="23"/>
  <c r="I23" i="23" s="1"/>
  <c r="H45" i="23"/>
  <c r="I45" i="23" s="1"/>
  <c r="H49" i="23"/>
  <c r="I49" i="23" s="1"/>
  <c r="H82" i="23"/>
  <c r="I82" i="23" s="1"/>
  <c r="H77" i="23"/>
  <c r="I77" i="23" s="1"/>
  <c r="H12" i="23"/>
  <c r="I12" i="23" s="1"/>
  <c r="H42" i="23"/>
  <c r="I42" i="23" s="1"/>
  <c r="H40" i="23"/>
  <c r="I40" i="23" s="1"/>
  <c r="H28" i="23"/>
  <c r="I28" i="23" s="1"/>
  <c r="H85" i="23"/>
  <c r="I85" i="23" s="1"/>
  <c r="H61" i="23"/>
  <c r="I61" i="23" s="1"/>
  <c r="H91" i="23"/>
  <c r="I91" i="23" s="1"/>
  <c r="H25" i="23"/>
  <c r="I25" i="23" s="1"/>
  <c r="H31" i="23"/>
  <c r="I31" i="23" s="1"/>
  <c r="H38" i="23"/>
  <c r="I38" i="23" s="1"/>
  <c r="H81" i="23"/>
  <c r="I81" i="23" s="1"/>
  <c r="H87" i="23"/>
  <c r="I87" i="23" s="1"/>
  <c r="H70" i="23"/>
  <c r="I70" i="23" s="1"/>
  <c r="H33" i="23"/>
  <c r="I33" i="23" s="1"/>
  <c r="H59" i="23"/>
  <c r="I59" i="23" s="1"/>
  <c r="H20" i="23"/>
  <c r="I20" i="23" s="1"/>
  <c r="H47" i="23"/>
  <c r="I47" i="23" s="1"/>
  <c r="H56" i="23"/>
  <c r="I56" i="23" s="1"/>
  <c r="H69" i="23"/>
  <c r="I69" i="23" s="1"/>
  <c r="H19" i="23"/>
  <c r="I19" i="23" s="1"/>
  <c r="H46" i="23"/>
  <c r="I46" i="23" s="1"/>
  <c r="H36" i="23"/>
  <c r="I36" i="23" s="1"/>
  <c r="H71" i="23"/>
  <c r="I71" i="23" s="1"/>
  <c r="H80" i="23"/>
  <c r="I80" i="23" s="1"/>
  <c r="H78" i="23"/>
  <c r="I78" i="23" s="1"/>
  <c r="H11" i="23"/>
  <c r="I11" i="23" s="1"/>
  <c r="H30" i="23"/>
  <c r="I30" i="23" s="1"/>
  <c r="H34" i="23"/>
  <c r="I34" i="23" s="1"/>
  <c r="H55" i="23"/>
  <c r="I55" i="23" s="1"/>
  <c r="H64" i="23"/>
  <c r="I64" i="23" s="1"/>
  <c r="H22" i="23"/>
  <c r="I22" i="23" s="1"/>
  <c r="H35" i="23"/>
  <c r="I35" i="23" s="1"/>
  <c r="H43" i="23"/>
  <c r="I43" i="23" s="1"/>
  <c r="H21" i="23"/>
  <c r="I21" i="23" s="1"/>
  <c r="H27" i="23"/>
  <c r="I27" i="23" s="1"/>
  <c r="H79" i="23"/>
  <c r="I79" i="23" s="1"/>
  <c r="H88" i="23"/>
  <c r="I88" i="23" s="1"/>
  <c r="H62" i="23"/>
  <c r="I62" i="23" s="1"/>
  <c r="H15" i="23"/>
  <c r="I15" i="23" s="1"/>
  <c r="H26" i="23"/>
  <c r="I26" i="23" s="1"/>
  <c r="H48" i="23"/>
  <c r="I48" i="23" s="1"/>
  <c r="H86" i="23"/>
  <c r="I86" i="23" s="1"/>
  <c r="H63" i="23"/>
  <c r="I63" i="23" s="1"/>
  <c r="H72" i="23"/>
  <c r="I72" i="23" s="1"/>
  <c r="H14" i="23"/>
  <c r="I14" i="23" s="1"/>
  <c r="H16" i="23"/>
  <c r="I16" i="23" s="1"/>
  <c r="H13" i="23"/>
  <c r="I13" i="23" s="1"/>
  <c r="H17" i="23"/>
  <c r="I17" i="23" s="1"/>
  <c r="X119" i="7"/>
  <c r="D88" i="23" s="1"/>
  <c r="C88" i="23"/>
  <c r="X111" i="7"/>
  <c r="D80" i="23" s="1"/>
  <c r="C80" i="23"/>
  <c r="X102" i="7"/>
  <c r="D76" i="23" s="1"/>
  <c r="C76" i="23"/>
  <c r="X115" i="7"/>
  <c r="D84" i="23" s="1"/>
  <c r="X104" i="7"/>
  <c r="D78" i="23" s="1"/>
  <c r="X70" i="7"/>
  <c r="D49" i="23" s="1"/>
  <c r="X117" i="7"/>
  <c r="D86" i="23" s="1"/>
  <c r="X113" i="7"/>
  <c r="D82" i="23" s="1"/>
  <c r="X53" i="7"/>
  <c r="D37" i="23" s="1"/>
  <c r="X95" i="7"/>
  <c r="D69" i="23" s="1"/>
  <c r="X41" i="7"/>
  <c r="D30" i="23" s="1"/>
  <c r="X74" i="7"/>
  <c r="D53" i="23" s="1"/>
  <c r="X56" i="7"/>
  <c r="D40" i="23" s="1"/>
  <c r="X103" i="7"/>
  <c r="D77" i="23" s="1"/>
  <c r="X81" i="7"/>
  <c r="D60" i="23" s="1"/>
  <c r="X100" i="7"/>
  <c r="D74" i="23" s="1"/>
  <c r="X98" i="7"/>
  <c r="D72" i="23" s="1"/>
  <c r="X116" i="7"/>
  <c r="D85" i="23" s="1"/>
  <c r="X90" i="7"/>
  <c r="D64" i="23" s="1"/>
  <c r="X110" i="7"/>
  <c r="D79" i="23" s="1"/>
  <c r="X32" i="7"/>
  <c r="D21" i="23" s="1"/>
  <c r="X72" i="7"/>
  <c r="D51" i="23" s="1"/>
  <c r="X34" i="7"/>
  <c r="D23" i="23" s="1"/>
  <c r="X92" i="7"/>
  <c r="D66" i="23" s="1"/>
  <c r="X52" i="7"/>
  <c r="D36" i="23" s="1"/>
  <c r="X78" i="7"/>
  <c r="D57" i="23" s="1"/>
  <c r="X76" i="7"/>
  <c r="D55" i="23" s="1"/>
  <c r="X75" i="7"/>
  <c r="D54" i="23" s="1"/>
  <c r="X61" i="7"/>
  <c r="D45" i="23" s="1"/>
  <c r="X96" i="7"/>
  <c r="D70" i="23" s="1"/>
  <c r="X64" i="7"/>
  <c r="D48" i="23" s="1"/>
  <c r="X50" i="7"/>
  <c r="D34" i="23" s="1"/>
  <c r="X42" i="7"/>
  <c r="D31" i="23" s="1"/>
  <c r="X38" i="7"/>
  <c r="D27" i="23" s="1"/>
  <c r="X40" i="7"/>
  <c r="D29" i="23" s="1"/>
  <c r="X35" i="7"/>
  <c r="D24" i="23" s="1"/>
  <c r="X36" i="7"/>
  <c r="D25" i="23" s="1"/>
  <c r="X30" i="7"/>
  <c r="D19" i="23" s="1"/>
  <c r="X121" i="7"/>
  <c r="D90" i="23" s="1"/>
  <c r="X112" i="7"/>
  <c r="D81" i="23" s="1"/>
  <c r="X123" i="7"/>
  <c r="D92" i="23" s="1"/>
  <c r="X120" i="7"/>
  <c r="D89" i="23" s="1"/>
  <c r="X114" i="7"/>
  <c r="D83" i="23" s="1"/>
  <c r="X118" i="7"/>
  <c r="D87" i="23" s="1"/>
  <c r="X124" i="7"/>
  <c r="D93" i="23" s="1"/>
  <c r="X122" i="7"/>
  <c r="D91" i="23" s="1"/>
  <c r="X97" i="7"/>
  <c r="D71" i="23" s="1"/>
  <c r="X91" i="7"/>
  <c r="D65" i="23" s="1"/>
  <c r="X94" i="7"/>
  <c r="D68" i="23" s="1"/>
  <c r="X99" i="7"/>
  <c r="D73" i="23" s="1"/>
  <c r="X101" i="7"/>
  <c r="D75" i="23" s="1"/>
  <c r="X93" i="7"/>
  <c r="D67" i="23" s="1"/>
  <c r="X82" i="7"/>
  <c r="D61" i="23" s="1"/>
  <c r="X73" i="7"/>
  <c r="D52" i="23" s="1"/>
  <c r="X71" i="7"/>
  <c r="D50" i="23" s="1"/>
  <c r="X77" i="7"/>
  <c r="D56" i="23" s="1"/>
  <c r="X79" i="7"/>
  <c r="D58" i="23" s="1"/>
  <c r="X83" i="7"/>
  <c r="D62" i="23" s="1"/>
  <c r="X84" i="7"/>
  <c r="D63" i="23" s="1"/>
  <c r="X80" i="7"/>
  <c r="D59" i="23" s="1"/>
  <c r="X59" i="7"/>
  <c r="D43" i="23" s="1"/>
  <c r="X55" i="7"/>
  <c r="D39" i="23" s="1"/>
  <c r="X57" i="7"/>
  <c r="D41" i="23" s="1"/>
  <c r="X62" i="7"/>
  <c r="D46" i="23" s="1"/>
  <c r="X54" i="7"/>
  <c r="D38" i="23" s="1"/>
  <c r="X51" i="7"/>
  <c r="D35" i="23" s="1"/>
  <c r="X60" i="7"/>
  <c r="D44" i="23" s="1"/>
  <c r="X58" i="7"/>
  <c r="D42" i="23" s="1"/>
  <c r="X63" i="7"/>
  <c r="D47" i="23" s="1"/>
  <c r="X37" i="7"/>
  <c r="D26" i="23" s="1"/>
  <c r="X44" i="7"/>
  <c r="D33" i="23" s="1"/>
  <c r="X33" i="7"/>
  <c r="D22" i="23" s="1"/>
  <c r="X31" i="7"/>
  <c r="D20" i="23" s="1"/>
  <c r="X39" i="7"/>
  <c r="D28" i="23" s="1"/>
  <c r="X43" i="7"/>
  <c r="D32" i="23" s="1"/>
  <c r="X16" i="7"/>
  <c r="D10" i="23" s="1"/>
  <c r="X18" i="7"/>
  <c r="D12" i="23" s="1"/>
  <c r="X17" i="7"/>
  <c r="D11" i="23" s="1"/>
  <c r="X22" i="7"/>
  <c r="D16" i="23" s="1"/>
  <c r="X19" i="7"/>
  <c r="D13" i="23" s="1"/>
  <c r="X23" i="7"/>
  <c r="D17" i="23" s="1"/>
  <c r="X20" i="7"/>
  <c r="D14" i="23" s="1"/>
  <c r="X24" i="7"/>
  <c r="D18" i="23" s="1"/>
  <c r="X21" i="7"/>
  <c r="D15" i="23" s="1"/>
  <c r="AE67" i="4"/>
  <c r="K14" i="15" l="1"/>
  <c r="K15" i="15"/>
  <c r="K16" i="15"/>
  <c r="K17" i="15"/>
  <c r="K18" i="15"/>
  <c r="K19" i="15"/>
  <c r="K20" i="15"/>
  <c r="K21" i="15"/>
  <c r="K22" i="15"/>
  <c r="K23" i="15"/>
  <c r="K24" i="15"/>
  <c r="K25" i="15"/>
  <c r="K26" i="15"/>
  <c r="K27" i="15"/>
  <c r="K13" i="15"/>
  <c r="C20" i="15"/>
  <c r="C21" i="15"/>
  <c r="C22" i="15"/>
  <c r="C23" i="15"/>
  <c r="C24" i="15"/>
  <c r="C25" i="15"/>
  <c r="C26" i="15"/>
  <c r="C27" i="15"/>
  <c r="Z67" i="4" l="1"/>
  <c r="AF64" i="4"/>
  <c r="AD65" i="4"/>
  <c r="AE65" i="4" s="1"/>
  <c r="Z64" i="4" l="1"/>
  <c r="N303" i="4" l="1" a="1"/>
  <c r="N303" i="4" s="1"/>
  <c r="N306" i="4" a="1"/>
  <c r="N306" i="4" s="1"/>
  <c r="N298" i="4" a="1"/>
  <c r="N298" i="4" s="1"/>
  <c r="N309" i="4" a="1"/>
  <c r="N309" i="4" s="1"/>
  <c r="N301" i="4" a="1"/>
  <c r="N301" i="4" s="1"/>
  <c r="N304" i="4" a="1"/>
  <c r="N304" i="4" s="1"/>
  <c r="N296" i="4" a="1"/>
  <c r="N296" i="4" s="1"/>
  <c r="N307" i="4" a="1"/>
  <c r="N307" i="4" s="1"/>
  <c r="N299" i="4" a="1"/>
  <c r="N299" i="4" s="1"/>
  <c r="N310" i="4" a="1"/>
  <c r="N310" i="4" s="1"/>
  <c r="N302" i="4" a="1"/>
  <c r="N302" i="4" s="1"/>
  <c r="N305" i="4" a="1"/>
  <c r="N305" i="4" s="1"/>
  <c r="N297" i="4" a="1"/>
  <c r="N297" i="4" s="1"/>
  <c r="N308" i="4" a="1"/>
  <c r="N308" i="4" s="1"/>
  <c r="N300" i="4" a="1"/>
  <c r="N300" i="4" s="1"/>
  <c r="N256" i="4" a="1"/>
  <c r="N256" i="4" s="1"/>
  <c r="N253" i="4" a="1"/>
  <c r="N253" i="4" s="1"/>
  <c r="N259" i="4" a="1"/>
  <c r="N259" i="4" s="1"/>
  <c r="N262" i="4" a="1"/>
  <c r="N262" i="4" s="1"/>
  <c r="N254" i="4" a="1"/>
  <c r="N254" i="4" s="1"/>
  <c r="N257" i="4" a="1"/>
  <c r="N257" i="4" s="1"/>
  <c r="N260" i="4" a="1"/>
  <c r="N260" i="4" s="1"/>
  <c r="N263" i="4" a="1"/>
  <c r="N263" i="4" s="1"/>
  <c r="N255" i="4" a="1"/>
  <c r="N255" i="4" s="1"/>
  <c r="N251" i="4" a="1"/>
  <c r="N251" i="4" s="1"/>
  <c r="N258" i="4" a="1"/>
  <c r="N258" i="4" s="1"/>
  <c r="N252" i="4" a="1"/>
  <c r="N252" i="4" s="1"/>
  <c r="N250" i="4" a="1"/>
  <c r="N250" i="4" s="1"/>
  <c r="N249" i="4" a="1"/>
  <c r="N249" i="4" s="1"/>
  <c r="N261" i="4" a="1"/>
  <c r="N261" i="4" s="1"/>
  <c r="N210" i="4" a="1"/>
  <c r="N210" i="4" s="1"/>
  <c r="N213" i="4" a="1"/>
  <c r="N213" i="4" s="1"/>
  <c r="N205" i="4" a="1"/>
  <c r="N205" i="4" s="1"/>
  <c r="N216" i="4" a="1"/>
  <c r="N216" i="4" s="1"/>
  <c r="N208" i="4" a="1"/>
  <c r="N208" i="4" s="1"/>
  <c r="N212" i="4" a="1"/>
  <c r="N212" i="4" s="1"/>
  <c r="N204" i="4" a="1"/>
  <c r="N204" i="4" s="1"/>
  <c r="N211" i="4" a="1"/>
  <c r="N211" i="4" s="1"/>
  <c r="N203" i="4" a="1"/>
  <c r="N203" i="4" s="1"/>
  <c r="N215" i="4" a="1"/>
  <c r="N215" i="4" s="1"/>
  <c r="N214" i="4" a="1"/>
  <c r="N214" i="4" s="1"/>
  <c r="N206" i="4" a="1"/>
  <c r="N206" i="4" s="1"/>
  <c r="N217" i="4" a="1"/>
  <c r="N217" i="4" s="1"/>
  <c r="N209" i="4" a="1"/>
  <c r="N209" i="4" s="1"/>
  <c r="N207" i="4" a="1"/>
  <c r="N207" i="4" s="1"/>
  <c r="N63" i="4" a="1"/>
  <c r="N63" i="4" s="1"/>
  <c r="N166" i="4" a="1"/>
  <c r="N166" i="4" s="1"/>
  <c r="N169" i="4" a="1"/>
  <c r="N169" i="4" s="1"/>
  <c r="N161" i="4" a="1"/>
  <c r="N161" i="4" s="1"/>
  <c r="N164" i="4" a="1"/>
  <c r="N164" i="4" s="1"/>
  <c r="N163" i="4" a="1"/>
  <c r="N163" i="4" s="1"/>
  <c r="N167" i="4" a="1"/>
  <c r="N167" i="4" s="1"/>
  <c r="N170" i="4" a="1"/>
  <c r="N170" i="4" s="1"/>
  <c r="N162" i="4" a="1"/>
  <c r="N162" i="4" s="1"/>
  <c r="N158" i="4" a="1"/>
  <c r="N158" i="4" s="1"/>
  <c r="N160" i="4" a="1"/>
  <c r="N160" i="4" s="1"/>
  <c r="N165" i="4" a="1"/>
  <c r="N165" i="4" s="1"/>
  <c r="N159" i="4" a="1"/>
  <c r="N159" i="4" s="1"/>
  <c r="N157" i="4" a="1"/>
  <c r="N157" i="4" s="1"/>
  <c r="N156" i="4" a="1"/>
  <c r="N156" i="4" s="1"/>
  <c r="N168" i="4" a="1"/>
  <c r="N168" i="4" s="1"/>
  <c r="N65" i="4" a="1"/>
  <c r="N65" i="4" s="1"/>
  <c r="N110" i="4" a="1"/>
  <c r="N110" i="4" s="1"/>
  <c r="X63" i="4"/>
  <c r="N64" i="4" a="1"/>
  <c r="N64" i="4" s="1"/>
  <c r="N120" i="4" a="1"/>
  <c r="N120" i="4" s="1"/>
  <c r="N124" i="4" a="1"/>
  <c r="N124" i="4" s="1"/>
  <c r="N119" i="4" a="1"/>
  <c r="N119" i="4" s="1"/>
  <c r="N113" i="4" a="1"/>
  <c r="N113" i="4" s="1"/>
  <c r="N123" i="4" a="1"/>
  <c r="N123" i="4" s="1"/>
  <c r="N118" i="4" a="1"/>
  <c r="N118" i="4" s="1"/>
  <c r="N114" i="4" a="1"/>
  <c r="N114" i="4" s="1"/>
  <c r="N117" i="4" a="1"/>
  <c r="N117" i="4" s="1"/>
  <c r="N112" i="4" a="1"/>
  <c r="N112" i="4" s="1"/>
  <c r="N115" i="4" a="1"/>
  <c r="N115" i="4" s="1"/>
  <c r="N122" i="4" a="1"/>
  <c r="N122" i="4" s="1"/>
  <c r="N116" i="4" a="1"/>
  <c r="N116" i="4" s="1"/>
  <c r="N111" i="4" a="1"/>
  <c r="N111" i="4" s="1"/>
  <c r="N121" i="4" a="1"/>
  <c r="N121" i="4" s="1"/>
  <c r="N72" i="4" a="1"/>
  <c r="N72" i="4" s="1"/>
  <c r="N66" i="4" a="1"/>
  <c r="N66" i="4" s="1"/>
  <c r="N67" i="4" a="1"/>
  <c r="N67" i="4" s="1"/>
  <c r="N74" i="4" a="1"/>
  <c r="N74" i="4" s="1"/>
  <c r="N68" i="4" a="1"/>
  <c r="N68" i="4" s="1"/>
  <c r="N75" i="4" a="1"/>
  <c r="N75" i="4" s="1"/>
  <c r="N69" i="4" a="1"/>
  <c r="N69" i="4" s="1"/>
  <c r="N70" i="4" a="1"/>
  <c r="N70" i="4" s="1"/>
  <c r="N76" i="4" a="1"/>
  <c r="N76" i="4" s="1"/>
  <c r="N71" i="4" a="1"/>
  <c r="N71" i="4" s="1"/>
  <c r="N77" i="4" a="1"/>
  <c r="N77" i="4" s="1"/>
  <c r="N73" i="4" a="1"/>
  <c r="N73" i="4" s="1"/>
  <c r="AD64" i="4"/>
  <c r="AE64" i="4" s="1"/>
  <c r="W63" i="4" s="1"/>
  <c r="G10" i="23" l="1"/>
  <c r="C19" i="15"/>
  <c r="F10" i="23"/>
  <c r="S16" i="7"/>
  <c r="H10" i="23" l="1"/>
  <c r="I10" i="23" s="1"/>
  <c r="S10" i="7" l="1"/>
  <c r="B4" i="23"/>
  <c r="E14" i="7"/>
  <c r="E13" i="7"/>
  <c r="C13" i="15"/>
  <c r="E15" i="7"/>
  <c r="E11" i="7"/>
  <c r="E12" i="7"/>
  <c r="G4" i="23"/>
  <c r="F4" i="23"/>
  <c r="BC11" i="7" l="1"/>
  <c r="AX11" i="7"/>
  <c r="BF11" i="7"/>
  <c r="M11" i="7"/>
  <c r="G11" i="7"/>
  <c r="H11" i="7"/>
  <c r="BA11" i="7"/>
  <c r="BD11" i="7"/>
  <c r="N11" i="7"/>
  <c r="BG11" i="7"/>
  <c r="AY11" i="7"/>
  <c r="I11" i="7"/>
  <c r="BB11" i="7"/>
  <c r="V11" i="7"/>
  <c r="BE11" i="7"/>
  <c r="BH11" i="7"/>
  <c r="AZ11" i="7"/>
  <c r="W11" i="7"/>
  <c r="J11" i="7"/>
  <c r="BF12" i="7"/>
  <c r="AX12" i="7"/>
  <c r="M12" i="7"/>
  <c r="G12" i="7"/>
  <c r="H12" i="7"/>
  <c r="BA12" i="7"/>
  <c r="N12" i="7"/>
  <c r="BG12" i="7"/>
  <c r="AY12" i="7"/>
  <c r="I12" i="7"/>
  <c r="BB12" i="7"/>
  <c r="V12" i="7"/>
  <c r="J12" i="7"/>
  <c r="BE12" i="7"/>
  <c r="BH12" i="7"/>
  <c r="AZ12" i="7"/>
  <c r="W12" i="7"/>
  <c r="BC12" i="7"/>
  <c r="BD12" i="7"/>
  <c r="BG15" i="7"/>
  <c r="AY15" i="7"/>
  <c r="I15" i="7"/>
  <c r="BB15" i="7"/>
  <c r="V15" i="7"/>
  <c r="BE15" i="7"/>
  <c r="BH15" i="7"/>
  <c r="AZ15" i="7"/>
  <c r="W15" i="7"/>
  <c r="J15" i="7"/>
  <c r="BC15" i="7"/>
  <c r="G15" i="7"/>
  <c r="BF15" i="7"/>
  <c r="AX15" i="7"/>
  <c r="M15" i="7"/>
  <c r="H15" i="7"/>
  <c r="BA15" i="7"/>
  <c r="BD15" i="7"/>
  <c r="N15" i="7"/>
  <c r="BA13" i="7"/>
  <c r="H13" i="7"/>
  <c r="AY13" i="7"/>
  <c r="I13" i="7"/>
  <c r="BD13" i="7"/>
  <c r="N13" i="7"/>
  <c r="BG13" i="7"/>
  <c r="BB13" i="7"/>
  <c r="V13" i="7"/>
  <c r="BE13" i="7"/>
  <c r="BH13" i="7"/>
  <c r="AZ13" i="7"/>
  <c r="W13" i="7"/>
  <c r="J13" i="7"/>
  <c r="BC13" i="7"/>
  <c r="BF13" i="7"/>
  <c r="AX13" i="7"/>
  <c r="M13" i="7"/>
  <c r="G13" i="7"/>
  <c r="BD14" i="7"/>
  <c r="N14" i="7"/>
  <c r="V14" i="7"/>
  <c r="BG14" i="7"/>
  <c r="AY14" i="7"/>
  <c r="I14" i="7"/>
  <c r="BB14" i="7"/>
  <c r="BE14" i="7"/>
  <c r="G14" i="7"/>
  <c r="BH14" i="7"/>
  <c r="AZ14" i="7"/>
  <c r="W14" i="7"/>
  <c r="J14" i="7"/>
  <c r="M14" i="7"/>
  <c r="BC14" i="7"/>
  <c r="BF14" i="7"/>
  <c r="AX14" i="7"/>
  <c r="BA14" i="7"/>
  <c r="H14" i="7"/>
  <c r="H4" i="23"/>
  <c r="I4" i="23" s="1"/>
  <c r="C4" i="23"/>
  <c r="X10" i="7"/>
  <c r="D4" i="23" s="1"/>
  <c r="C18" i="15" l="1"/>
  <c r="S12" i="7"/>
  <c r="F7" i="23"/>
  <c r="S15" i="7"/>
  <c r="G8" i="23"/>
  <c r="G7" i="23"/>
  <c r="S13" i="7"/>
  <c r="C9" i="23"/>
  <c r="S14" i="7"/>
  <c r="C17" i="15"/>
  <c r="F8" i="23"/>
  <c r="C16" i="15"/>
  <c r="F9" i="23"/>
  <c r="B9" i="23"/>
  <c r="G9" i="23"/>
  <c r="F6" i="23"/>
  <c r="G6" i="23"/>
  <c r="F5" i="23"/>
  <c r="G5" i="23"/>
  <c r="S11" i="7"/>
  <c r="B6" i="23"/>
  <c r="C15" i="15"/>
  <c r="B5" i="23"/>
  <c r="C14" i="15"/>
  <c r="B7" i="23"/>
  <c r="X15" i="7"/>
  <c r="D9" i="23" s="1"/>
  <c r="C8" i="23"/>
  <c r="X14" i="7"/>
  <c r="D8" i="23" s="1"/>
  <c r="X12" i="7"/>
  <c r="D6" i="23" s="1"/>
  <c r="C6" i="23"/>
  <c r="C5" i="23"/>
  <c r="X11" i="7"/>
  <c r="D5" i="23" s="1"/>
  <c r="B8" i="23"/>
  <c r="C7" i="23"/>
  <c r="X13" i="7"/>
  <c r="D7" i="23" s="1"/>
  <c r="H6" i="23" l="1"/>
  <c r="I6" i="23" s="1"/>
  <c r="H8" i="23"/>
  <c r="I8" i="23" s="1"/>
  <c r="H5" i="23"/>
  <c r="I5" i="23" s="1"/>
  <c r="H9" i="23"/>
  <c r="I9" i="23" s="1"/>
  <c r="H7" i="23"/>
  <c r="I7" i="23" s="1"/>
  <c r="B95" i="23" a="1"/>
  <c r="B95" i="23" s="1"/>
  <c r="S4" i="23" s="1"/>
  <c r="N5" i="23"/>
  <c r="M5" i="23"/>
  <c r="L6" i="23"/>
  <c r="N6" i="23"/>
  <c r="F59" i="15" s="1"/>
  <c r="M6" i="23"/>
  <c r="L5" i="23"/>
  <c r="I95" i="23" l="1"/>
  <c r="S6" i="23" s="1"/>
  <c r="O57" i="15" s="1"/>
  <c r="N8" i="23"/>
  <c r="L8" i="23"/>
  <c r="D58" i="15"/>
  <c r="M8" i="23"/>
  <c r="S5" i="23"/>
  <c r="D57" i="15"/>
  <c r="M11" i="23"/>
  <c r="M13" i="23" s="1"/>
  <c r="M17" i="23"/>
  <c r="F58" i="15"/>
  <c r="F57" i="15"/>
  <c r="D59" i="15"/>
  <c r="M12" i="23" l="1"/>
  <c r="M14" i="23" s="1"/>
  <c r="M15" i="23" s="1"/>
  <c r="F61" i="15" s="1"/>
  <c r="G57" i="15"/>
  <c r="O58" i="15"/>
  <c r="S7" i="23"/>
  <c r="G59" i="15"/>
  <c r="M18" i="23"/>
  <c r="G58" i="15"/>
  <c r="O56" i="15"/>
  <c r="S8" i="23" l="1"/>
  <c r="N61" i="15" s="1"/>
  <c r="T56" i="15" s="1"/>
  <c r="S60" i="15" l="1"/>
  <c r="N80"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<sst xmlns="http://schemas.openxmlformats.org/spreadsheetml/2006/main" count="60502" uniqueCount="17918">
  <si>
    <t>Fuel Efficiency Standard</t>
  </si>
  <si>
    <t>Color Key for Cells:</t>
  </si>
  <si>
    <t>Secretariat:</t>
  </si>
  <si>
    <t>Agency Contact:</t>
  </si>
  <si>
    <t>CFO Name:</t>
  </si>
  <si>
    <t>Agency Contact Title:</t>
  </si>
  <si>
    <t>CFO Title:</t>
  </si>
  <si>
    <t>MMARS Agency Code:</t>
  </si>
  <si>
    <t>Agency Contact Phone:</t>
  </si>
  <si>
    <t>CFO Phone:</t>
  </si>
  <si>
    <t>Original Request Date:</t>
  </si>
  <si>
    <t>Agency Contact Email:</t>
  </si>
  <si>
    <t>CFO Email:</t>
  </si>
  <si>
    <t>Lease or Purchase</t>
  </si>
  <si>
    <t>Unit Code</t>
  </si>
  <si>
    <t>Account / Appropriation Code</t>
  </si>
  <si>
    <t>Fund Code</t>
  </si>
  <si>
    <t>Vehicle Acquisition #</t>
  </si>
  <si>
    <t>Year</t>
  </si>
  <si>
    <t>Make</t>
  </si>
  <si>
    <t>Model</t>
  </si>
  <si>
    <t>Trim Level</t>
  </si>
  <si>
    <t>Drive Train</t>
  </si>
  <si>
    <t>Mfr Code / Body Code</t>
  </si>
  <si>
    <t>Equipment / Package Code</t>
  </si>
  <si>
    <t># Psngrs</t>
  </si>
  <si>
    <t>Engine Type</t>
  </si>
  <si>
    <t>Cylinders</t>
  </si>
  <si>
    <t>Wheel base</t>
  </si>
  <si>
    <t>Roof Height / Bed Length</t>
  </si>
  <si>
    <t>GVWR - Curb Wt</t>
  </si>
  <si>
    <t>Primary Fuel Type</t>
  </si>
  <si>
    <t>Secondary Fuel Type</t>
  </si>
  <si>
    <t>Tank Size</t>
  </si>
  <si>
    <t>Exterior Color</t>
  </si>
  <si>
    <t>Interior Color</t>
  </si>
  <si>
    <t>Total Price</t>
  </si>
  <si>
    <t>Justification &amp; Expected Use</t>
  </si>
  <si>
    <t>­</t>
  </si>
  <si>
    <t>The questions below must be answered to move forward with a vehicle request through OVM. Please review and respond to the best of your ability. Select answers from drop-downs where available, and enter additional information manually. 
 The large blank section is provided so you can describe the job function which will be fulfilled by this vehicle.  Be as specific as possible.</t>
  </si>
  <si>
    <t>Agency/Department Name:</t>
  </si>
  <si>
    <t>Clicking this message will redirect you to the overall instructions tab of the workbook, including contacts for OVM and DOER.</t>
  </si>
  <si>
    <t>Overwrite cells with updated information, as needed:</t>
  </si>
  <si>
    <t>Primary Usage Type</t>
  </si>
  <si>
    <t>When and how will this emergency equipment be installed?</t>
  </si>
  <si>
    <t>Garage Type</t>
  </si>
  <si>
    <t>Street Address</t>
  </si>
  <si>
    <t>City</t>
  </si>
  <si>
    <t>Avg # Trips</t>
  </si>
  <si>
    <t>Frequency of Trips</t>
  </si>
  <si>
    <t>Avg Miles Per Trip</t>
  </si>
  <si>
    <t>Avg Annual Miles</t>
  </si>
  <si>
    <t>Average Utilization</t>
  </si>
  <si>
    <t>Specifications</t>
  </si>
  <si>
    <t>Turn-Ins</t>
  </si>
  <si>
    <t>Additional Data Points</t>
  </si>
  <si>
    <t>This tab will identify the vehicle specifications (make, model, engine type, etc.), whether the Fuel Efficiency Standard is met, and each turn-in correlated to the vehicle being requested. Each alternating color section (blue and yellow) represents the vehicles requested on the Justifications &amp; Expected Use tab. Move both across and down within the spreadsheet to complete all applicable fields.</t>
  </si>
  <si>
    <t>This section reveals if the vehicle(s) selected meet the Fuel Efficiency Standard for the State Fleet (FES).</t>
  </si>
  <si>
    <t>It is expected that new acquisitions are replacements for existing fleet vehicles which have reached the end of their life cycle. This section of the tab identifies which vehicles are being turned in for each new vehicle request. If any new vehicle request is an increase to the fleet, a separate justification letter on Agency Letterhead will be required. See the Instructions &amp; Definitions tab for further details.</t>
  </si>
  <si>
    <t>This section provides additional specifications for the requested vehicle acquisition. These data points may be used to confirm the acquisition number selected reflects the intended request and will efficiently perform the job functions outlined.</t>
  </si>
  <si>
    <t>Quantity requested on Justification &amp; Expected Use tab:</t>
  </si>
  <si>
    <t>Click to this link for more information on fleet increase requests. (link to tab w/language on items for letter)</t>
  </si>
  <si>
    <t>Vehicle Category</t>
  </si>
  <si>
    <t>Vendor / Dealer</t>
  </si>
  <si>
    <t>Base Bid Price</t>
  </si>
  <si>
    <t>OEM Options</t>
  </si>
  <si>
    <t>OEM Option Costs</t>
  </si>
  <si>
    <t>Upfits</t>
  </si>
  <si>
    <t>Upfit Costs</t>
  </si>
  <si>
    <t>Combined MPG</t>
  </si>
  <si>
    <t>Meets FES for MPG?</t>
  </si>
  <si>
    <t>If vehicle does not meet FES, provide additional justification:</t>
  </si>
  <si>
    <t>VIN</t>
  </si>
  <si>
    <t>Current Odometer</t>
  </si>
  <si>
    <t>Avg Annual Mileage</t>
  </si>
  <si>
    <t>General Condition</t>
  </si>
  <si>
    <t>Current Location</t>
  </si>
  <si>
    <t>Date to Westboro</t>
  </si>
  <si>
    <t>Will replacement be used for the same job function?</t>
  </si>
  <si>
    <t>Wheelbase</t>
  </si>
  <si>
    <t>Quantity Requested on Justification &amp; Expected Use tab:</t>
  </si>
  <si>
    <t>Secretariat</t>
  </si>
  <si>
    <t>Agency</t>
  </si>
  <si>
    <t>What, if any, emergency equipment will be installed? (select all that apply)</t>
  </si>
  <si>
    <t>AGO</t>
  </si>
  <si>
    <t>Assigned Business Hours</t>
  </si>
  <si>
    <t>Lights: Red</t>
  </si>
  <si>
    <t>ANF</t>
  </si>
  <si>
    <t>AGR/DAR</t>
  </si>
  <si>
    <t>Campus Security</t>
  </si>
  <si>
    <t>Lights: Blue</t>
  </si>
  <si>
    <t>CNB</t>
  </si>
  <si>
    <t>BSB</t>
  </si>
  <si>
    <t>Client Transport</t>
  </si>
  <si>
    <t>Lights: White/Clear</t>
  </si>
  <si>
    <t>CTR</t>
  </si>
  <si>
    <t>CDA/MEMA</t>
  </si>
  <si>
    <t>Lights: Amber</t>
  </si>
  <si>
    <t>DA</t>
  </si>
  <si>
    <t>CHE</t>
  </si>
  <si>
    <t>Siren(s)</t>
  </si>
  <si>
    <t>EDU</t>
  </si>
  <si>
    <t>CHS</t>
  </si>
  <si>
    <t>Domicile</t>
  </si>
  <si>
    <t>Mounted Radio/PA System</t>
  </si>
  <si>
    <t>EED</t>
  </si>
  <si>
    <t>CJT</t>
  </si>
  <si>
    <t>Engine Operated Equipment</t>
  </si>
  <si>
    <t>Camera System</t>
  </si>
  <si>
    <t>EHS</t>
  </si>
  <si>
    <t>CME</t>
  </si>
  <si>
    <t>None / End of List</t>
  </si>
  <si>
    <t>ENV</t>
  </si>
  <si>
    <t>EOL</t>
  </si>
  <si>
    <t>Seasonal</t>
  </si>
  <si>
    <t>EPS</t>
  </si>
  <si>
    <t>DAA</t>
  </si>
  <si>
    <t>Trailers</t>
  </si>
  <si>
    <t>What other equipment will be added (for telematics tracking)?</t>
  </si>
  <si>
    <t>GOV</t>
  </si>
  <si>
    <t>DCF</t>
  </si>
  <si>
    <t>Construction Support</t>
  </si>
  <si>
    <t>Plow</t>
  </si>
  <si>
    <t>IGO</t>
  </si>
  <si>
    <t>DCP/DCAMM</t>
  </si>
  <si>
    <t>Materials Transport</t>
  </si>
  <si>
    <t>Sander/Spreader</t>
  </si>
  <si>
    <t>ITD</t>
  </si>
  <si>
    <t>DCR</t>
  </si>
  <si>
    <t>Roadway Maintenance</t>
  </si>
  <si>
    <t>Bucket/Dump</t>
  </si>
  <si>
    <t>JUD</t>
  </si>
  <si>
    <t>DFS</t>
  </si>
  <si>
    <t>Refuse Management</t>
  </si>
  <si>
    <t>Wheelchair Lift</t>
  </si>
  <si>
    <t>MGC</t>
  </si>
  <si>
    <t>DMH</t>
  </si>
  <si>
    <t>Other: list in field to the right</t>
  </si>
  <si>
    <t>SAO</t>
  </si>
  <si>
    <t>DMR/DDS</t>
  </si>
  <si>
    <t xml:space="preserve">SEC </t>
  </si>
  <si>
    <t>DOC</t>
  </si>
  <si>
    <t>Select from Drop-Down</t>
  </si>
  <si>
    <t>SHF</t>
  </si>
  <si>
    <t>DOE</t>
  </si>
  <si>
    <t>Main Office</t>
  </si>
  <si>
    <t>Per Day</t>
  </si>
  <si>
    <t>When/how will it be installed?</t>
  </si>
  <si>
    <t>TRE</t>
  </si>
  <si>
    <t>DOER</t>
  </si>
  <si>
    <t>Regional Office</t>
  </si>
  <si>
    <t>Per Week</t>
  </si>
  <si>
    <t>At Order: Installed by Vendor</t>
  </si>
  <si>
    <t>DOR</t>
  </si>
  <si>
    <t>Per Month</t>
  </si>
  <si>
    <t>At Order: Installed by Agency</t>
  </si>
  <si>
    <t>DOS</t>
  </si>
  <si>
    <t>Other</t>
  </si>
  <si>
    <t>After-Market: Installed by Vendor</t>
  </si>
  <si>
    <t>DOT</t>
  </si>
  <si>
    <t>After-Market: Installed by Agency</t>
  </si>
  <si>
    <t>DPH</t>
  </si>
  <si>
    <t>Transfer: Completed by Vendor</t>
  </si>
  <si>
    <t>DPU</t>
  </si>
  <si>
    <t>Transfer: Completed by Agency</t>
  </si>
  <si>
    <t>WEL/DTA</t>
  </si>
  <si>
    <t>DYS</t>
  </si>
  <si>
    <t>ENV/EEA</t>
  </si>
  <si>
    <t>Yes-Same Function</t>
  </si>
  <si>
    <t>No-Entirely Different Function</t>
  </si>
  <si>
    <t>Partially the Same Function</t>
  </si>
  <si>
    <t>EQE/DEP</t>
  </si>
  <si>
    <t>FWE</t>
  </si>
  <si>
    <t>HLY</t>
  </si>
  <si>
    <t>LOT</t>
  </si>
  <si>
    <t>MCB</t>
  </si>
  <si>
    <t>MEP</t>
  </si>
  <si>
    <t>MIL</t>
  </si>
  <si>
    <t>NFK</t>
  </si>
  <si>
    <t>MRC</t>
  </si>
  <si>
    <t>OCD</t>
  </si>
  <si>
    <t>OSD</t>
  </si>
  <si>
    <t>PAR</t>
  </si>
  <si>
    <t>POL</t>
  </si>
  <si>
    <t>REG</t>
  </si>
  <si>
    <t>RGT</t>
  </si>
  <si>
    <t>SEC</t>
  </si>
  <si>
    <t>SRB</t>
  </si>
  <si>
    <t>SUF</t>
  </si>
  <si>
    <t>TRC</t>
  </si>
  <si>
    <t>TRE -&gt; ABCC</t>
  </si>
  <si>
    <t>VET</t>
  </si>
  <si>
    <t>BSD</t>
  </si>
  <si>
    <t>HSD</t>
  </si>
  <si>
    <t>NSD</t>
  </si>
  <si>
    <t>SDB</t>
  </si>
  <si>
    <t>SDC</t>
  </si>
  <si>
    <t>SDD</t>
  </si>
  <si>
    <t>SDE</t>
  </si>
  <si>
    <t>SDF/FCS</t>
  </si>
  <si>
    <t>SDH</t>
  </si>
  <si>
    <t>SDM</t>
  </si>
  <si>
    <t>SDN/SHF</t>
  </si>
  <si>
    <t>SDP</t>
  </si>
  <si>
    <t>SDS</t>
  </si>
  <si>
    <t>SDW</t>
  </si>
  <si>
    <t>AGR</t>
  </si>
  <si>
    <t>CDA</t>
  </si>
  <si>
    <t>DCP</t>
  </si>
  <si>
    <t>DMR</t>
  </si>
  <si>
    <t>EQE</t>
  </si>
  <si>
    <t>SDF</t>
  </si>
  <si>
    <t>SDN</t>
  </si>
  <si>
    <t>WEL</t>
  </si>
  <si>
    <t>1000</t>
  </si>
  <si>
    <t>1100</t>
  </si>
  <si>
    <t>3310</t>
  </si>
  <si>
    <t>2323</t>
  </si>
  <si>
    <t>0200</t>
  </si>
  <si>
    <t>6100</t>
  </si>
  <si>
    <t>2200</t>
  </si>
  <si>
    <t>1110</t>
  </si>
  <si>
    <t>373Z</t>
  </si>
  <si>
    <t>3395</t>
  </si>
  <si>
    <t>0241</t>
  </si>
  <si>
    <t>1700</t>
  </si>
  <si>
    <t>0427</t>
  </si>
  <si>
    <t>3000</t>
  </si>
  <si>
    <t>0600</t>
  </si>
  <si>
    <t>0300</t>
  </si>
  <si>
    <t>0228</t>
  </si>
  <si>
    <t>3610</t>
  </si>
  <si>
    <t>2610</t>
  </si>
  <si>
    <t>5200</t>
  </si>
  <si>
    <t>2350R1</t>
  </si>
  <si>
    <t>5100</t>
  </si>
  <si>
    <t>6811</t>
  </si>
  <si>
    <t>ADMN</t>
  </si>
  <si>
    <t>DFW1</t>
  </si>
  <si>
    <t>0900</t>
  </si>
  <si>
    <t>0311</t>
  </si>
  <si>
    <t>3710</t>
  </si>
  <si>
    <t>2700</t>
  </si>
  <si>
    <t>2350R2</t>
  </si>
  <si>
    <t>1600</t>
  </si>
  <si>
    <t>8200</t>
  </si>
  <si>
    <t>PAB1</t>
  </si>
  <si>
    <t>3200</t>
  </si>
  <si>
    <t>7003</t>
  </si>
  <si>
    <t>3010</t>
  </si>
  <si>
    <t>8300</t>
  </si>
  <si>
    <t>9100</t>
  </si>
  <si>
    <t>7029</t>
  </si>
  <si>
    <t>3100</t>
  </si>
  <si>
    <t>3110</t>
  </si>
  <si>
    <t>1800</t>
  </si>
  <si>
    <t>8500</t>
  </si>
  <si>
    <t>1200</t>
  </si>
  <si>
    <t>TCIT</t>
  </si>
  <si>
    <t>3320</t>
  </si>
  <si>
    <t>3700</t>
  </si>
  <si>
    <t>8600</t>
  </si>
  <si>
    <t>1300</t>
  </si>
  <si>
    <t>3300</t>
  </si>
  <si>
    <t>3370</t>
  </si>
  <si>
    <t>3973</t>
  </si>
  <si>
    <t>1400</t>
  </si>
  <si>
    <t>3400</t>
  </si>
  <si>
    <t>5700</t>
  </si>
  <si>
    <t>1500</t>
  </si>
  <si>
    <t>3500</t>
  </si>
  <si>
    <t>5972</t>
  </si>
  <si>
    <t>6700</t>
  </si>
  <si>
    <t>2357</t>
  </si>
  <si>
    <t>3620</t>
  </si>
  <si>
    <t>5320</t>
  </si>
  <si>
    <t>3630</t>
  </si>
  <si>
    <t>5330</t>
  </si>
  <si>
    <t>3660</t>
  </si>
  <si>
    <t>5360</t>
  </si>
  <si>
    <t>3670</t>
  </si>
  <si>
    <t>5410</t>
  </si>
  <si>
    <t>3900</t>
  </si>
  <si>
    <t>7100</t>
  </si>
  <si>
    <t>5430</t>
  </si>
  <si>
    <t>7200</t>
  </si>
  <si>
    <t>5510</t>
  </si>
  <si>
    <t>7300</t>
  </si>
  <si>
    <t>7400</t>
  </si>
  <si>
    <t>6330</t>
  </si>
  <si>
    <t>8100</t>
  </si>
  <si>
    <t>6420</t>
  </si>
  <si>
    <t>7110</t>
  </si>
  <si>
    <t>8230</t>
  </si>
  <si>
    <t>Asset ID #</t>
  </si>
  <si>
    <t>Plate #</t>
  </si>
  <si>
    <t>Any vehicle assigned to a specific state location with the primary purpose of patroling and securing the campus.</t>
  </si>
  <si>
    <t>ADD</t>
  </si>
  <si>
    <t>ALA</t>
  </si>
  <si>
    <t>ATB</t>
  </si>
  <si>
    <t>CSC</t>
  </si>
  <si>
    <t>HPC</t>
  </si>
  <si>
    <t>PER</t>
  </si>
  <si>
    <t>TRB</t>
  </si>
  <si>
    <t>SEA</t>
  </si>
  <si>
    <t>TAC</t>
  </si>
  <si>
    <t>MMP</t>
  </si>
  <si>
    <t>SCA</t>
  </si>
  <si>
    <t>DOB</t>
  </si>
  <si>
    <t>DOI</t>
  </si>
  <si>
    <t>SOR</t>
  </si>
  <si>
    <t>ELD</t>
  </si>
  <si>
    <t>MCD</t>
  </si>
  <si>
    <t>DSS</t>
  </si>
  <si>
    <t>ORI</t>
  </si>
  <si>
    <t>BCC</t>
  </si>
  <si>
    <t>BHC</t>
  </si>
  <si>
    <t>BRC</t>
  </si>
  <si>
    <t>BSC</t>
  </si>
  <si>
    <t>CCC</t>
  </si>
  <si>
    <t>FRC</t>
  </si>
  <si>
    <t>FSC</t>
  </si>
  <si>
    <t>MCC</t>
  </si>
  <si>
    <t>GCC</t>
  </si>
  <si>
    <t>MMA</t>
  </si>
  <si>
    <t>HCC</t>
  </si>
  <si>
    <t>MWC</t>
  </si>
  <si>
    <t>MAS</t>
  </si>
  <si>
    <t>NAC</t>
  </si>
  <si>
    <t>MBC</t>
  </si>
  <si>
    <t>NEC</t>
  </si>
  <si>
    <t>MCA</t>
  </si>
  <si>
    <t>NSC</t>
  </si>
  <si>
    <t>QCC</t>
  </si>
  <si>
    <t>RCC</t>
  </si>
  <si>
    <t>SSA</t>
  </si>
  <si>
    <t>STC</t>
  </si>
  <si>
    <t>WOR</t>
  </si>
  <si>
    <t>WSC</t>
  </si>
  <si>
    <t>UMS</t>
  </si>
  <si>
    <t>SDA</t>
  </si>
  <si>
    <t>APC</t>
  </si>
  <si>
    <t>BBE</t>
  </si>
  <si>
    <t>CPC</t>
  </si>
  <si>
    <t>MHL</t>
  </si>
  <si>
    <t>SJC</t>
  </si>
  <si>
    <t>BER</t>
  </si>
  <si>
    <t>BRI</t>
  </si>
  <si>
    <t>CPI</t>
  </si>
  <si>
    <t>EAS</t>
  </si>
  <si>
    <t>MID</t>
  </si>
  <si>
    <t>NOR</t>
  </si>
  <si>
    <t>NWD</t>
  </si>
  <si>
    <t>PLY</t>
  </si>
  <si>
    <t>WES</t>
  </si>
  <si>
    <t>ENE</t>
  </si>
  <si>
    <t>Chevrolet</t>
  </si>
  <si>
    <t>Bolt EV</t>
  </si>
  <si>
    <t>LT</t>
  </si>
  <si>
    <t>FWD</t>
  </si>
  <si>
    <t>1FB48</t>
  </si>
  <si>
    <t>2LT</t>
  </si>
  <si>
    <t>Electric</t>
  </si>
  <si>
    <t>Nissan</t>
  </si>
  <si>
    <t>S</t>
  </si>
  <si>
    <t>AWD</t>
  </si>
  <si>
    <t>Unleaded</t>
  </si>
  <si>
    <t>Ford</t>
  </si>
  <si>
    <t>F150</t>
  </si>
  <si>
    <t>Super Cab XL</t>
  </si>
  <si>
    <t>4WD</t>
  </si>
  <si>
    <t>100A</t>
  </si>
  <si>
    <t>6'5"</t>
  </si>
  <si>
    <t>Marcotte Ford</t>
  </si>
  <si>
    <t>Transit 150 Van</t>
  </si>
  <si>
    <t>RWD</t>
  </si>
  <si>
    <t>E1Y</t>
  </si>
  <si>
    <t>101A</t>
  </si>
  <si>
    <t>Department of Environmental Protection</t>
  </si>
  <si>
    <t>Acting Chief Financial Officer</t>
  </si>
  <si>
    <t>VWA</t>
  </si>
  <si>
    <t>MMARS Code</t>
  </si>
  <si>
    <t>working days per year</t>
  </si>
  <si>
    <t>working weeks per year</t>
  </si>
  <si>
    <t>per month</t>
  </si>
  <si>
    <t>FES Category</t>
  </si>
  <si>
    <t>OVERALL COMPLIANCE</t>
  </si>
  <si>
    <t>Please proceed to the next tab and complete the specs, FES, and turn-in details.</t>
  </si>
  <si>
    <t>For each "Job Function 1" vehicle, provide the following details, as applicable:</t>
  </si>
  <si>
    <t>For each "Job Function 1" vehicle, provide the following turn-in details:</t>
  </si>
  <si>
    <t>For each "Job Function 2" vehicle, provide the following details, as applicable:</t>
  </si>
  <si>
    <t>For each "Job Function 2" vehicle, provide the following turn-in details:</t>
  </si>
  <si>
    <t>For each "Job Function 3" vehicle, provide the following details, as applicable:</t>
  </si>
  <si>
    <t>For each "Job Function 3" vehicle, provide the following turn-in details:</t>
  </si>
  <si>
    <t>For each "Job Function 4" vehicle, provide the following details, as applicable:</t>
  </si>
  <si>
    <t>For each "Job Function 4" vehicle, provide the following turn-in details:</t>
  </si>
  <si>
    <t>For each "Job Function 5" vehicle, provide the following details, as applicable:</t>
  </si>
  <si>
    <t>For each "Job Function 5" vehicle, provide the following turn-in details:</t>
  </si>
  <si>
    <t>For each "Job Function 6" vehicle, provide the following details, as applicable:</t>
  </si>
  <si>
    <t>For each "Job Function 6" vehicle, provide the following turn-in details:</t>
  </si>
  <si>
    <t>Once all sections are complete on this tab, move to the next tab and complete the funding, summary, and approval details.</t>
  </si>
  <si>
    <t>Once complete, move to next tab.</t>
  </si>
  <si>
    <t>Vehicle Acquisition Request: Funding, FES Summary, and Approvals</t>
  </si>
  <si>
    <t>Funding</t>
  </si>
  <si>
    <t>Provide the financial details below for each vehicle request.</t>
  </si>
  <si>
    <t>Fuel Efficiency Standard: Summary and Next Steps, as Applicable</t>
  </si>
  <si>
    <t>FES Requirement 1: Minimum Average Combined MPG</t>
  </si>
  <si>
    <t>FES Requirement 2: Minimum Acquistion of AFVs, HEVs, PHEVs and BEVs</t>
  </si>
  <si>
    <t>OVM Representative has read and approves this vehicle acquisition request:</t>
  </si>
  <si>
    <t>This tab will be used to identify the funding source for all vehicles being requested.  It also provides a summary of whether the request meets the overall FES, including whether follow-up will be required.
Finally, this tab outines the approval process and electronic signatures required to allow the request to move forward.  Agency Fleet Managers must review and complete all applicable sections, including electronic signature, for a request to be considered for approval by OVM.</t>
  </si>
  <si>
    <t>Requesting Agency Electronic Signature Details</t>
  </si>
  <si>
    <t>FES Electronic Signature Details</t>
  </si>
  <si>
    <t>OVM Approval Electronic Signature Details</t>
  </si>
  <si>
    <t>To Be Completed By Requestor:</t>
  </si>
  <si>
    <t>To Be Completed By OVM Only:</t>
  </si>
  <si>
    <t>To Be Completed By DOER, and Requestor, as applicable:</t>
  </si>
  <si>
    <t xml:space="preserve">On behalf of </t>
  </si>
  <si>
    <t>I certify my understanding &amp; compliance with the above statements by entering my name in the space below (my electronic signature):</t>
  </si>
  <si>
    <t xml:space="preserve">within </t>
  </si>
  <si>
    <t xml:space="preserve">Date E-Signed: </t>
  </si>
  <si>
    <t xml:space="preserve">Date Approved and E-Signed: </t>
  </si>
  <si>
    <t>Once complete, forward request workbook to OVM (Cheryl Cushman for direct purchases and Karen Rasnick for financing/leasing through OVM)</t>
  </si>
  <si>
    <t>Operational Services Division</t>
  </si>
  <si>
    <t>Department of Developmental Services</t>
  </si>
  <si>
    <t>Department of Mental Health</t>
  </si>
  <si>
    <t>Department of Public Health</t>
  </si>
  <si>
    <t>Department of Youth Services</t>
  </si>
  <si>
    <t>Department of Fire Services</t>
  </si>
  <si>
    <t>Trial Court</t>
  </si>
  <si>
    <t>Chief Medical Examiner</t>
  </si>
  <si>
    <t>Attorney General's Office</t>
  </si>
  <si>
    <t>utilization calcs</t>
  </si>
  <si>
    <t>Avg Utilization</t>
  </si>
  <si>
    <t>days 80%</t>
  </si>
  <si>
    <t>days</t>
  </si>
  <si>
    <t>weeks</t>
  </si>
  <si>
    <t>months</t>
  </si>
  <si>
    <t>Unit Code(s)</t>
  </si>
  <si>
    <t>Agency Name</t>
  </si>
  <si>
    <t>Last Name</t>
  </si>
  <si>
    <t>First Name</t>
  </si>
  <si>
    <t>FULL NAME</t>
  </si>
  <si>
    <t>Office Phone</t>
  </si>
  <si>
    <t>Cell Phone</t>
  </si>
  <si>
    <t>E-Mail</t>
  </si>
  <si>
    <t>Contact Type</t>
  </si>
  <si>
    <t>Purpose</t>
  </si>
  <si>
    <t>Title</t>
  </si>
  <si>
    <t>Zip</t>
  </si>
  <si>
    <t>Donovan</t>
  </si>
  <si>
    <t xml:space="preserve">James </t>
  </si>
  <si>
    <t>James  Donovan</t>
  </si>
  <si>
    <t>(617) 963-2318</t>
  </si>
  <si>
    <t>617-201-3236</t>
  </si>
  <si>
    <t>James.Donovan@mass.gov</t>
  </si>
  <si>
    <t>Fleet Manager</t>
  </si>
  <si>
    <t>Director of Operations</t>
  </si>
  <si>
    <t>One Ashburton Place,  Floor 20</t>
  </si>
  <si>
    <t>Boston</t>
  </si>
  <si>
    <t>02108</t>
  </si>
  <si>
    <t>Department of Agricultural Resources</t>
  </si>
  <si>
    <t>Roberts</t>
  </si>
  <si>
    <t>Cullen</t>
  </si>
  <si>
    <t>Cullen Roberts</t>
  </si>
  <si>
    <t>617-626-1716</t>
  </si>
  <si>
    <t>CFO</t>
  </si>
  <si>
    <t>251 Causeway St., Suite 500</t>
  </si>
  <si>
    <t>Lawless</t>
  </si>
  <si>
    <t>Tyrone</t>
  </si>
  <si>
    <t>Tyrone Lawless</t>
  </si>
  <si>
    <t>628-727-1100 x35522</t>
  </si>
  <si>
    <t>617-921-0311</t>
  </si>
  <si>
    <t>Tyrone.Lawless@mass.gov</t>
  </si>
  <si>
    <t>Director of State House Operations</t>
  </si>
  <si>
    <t>24 Beacon St, State House, Room 115</t>
  </si>
  <si>
    <t>Rushlow</t>
  </si>
  <si>
    <t>Brian</t>
  </si>
  <si>
    <t>Brian Rushlow</t>
  </si>
  <si>
    <t>508-820-1470</t>
  </si>
  <si>
    <t>brian.c.rushlow@mass.gov</t>
  </si>
  <si>
    <t>Facilities Supervisor</t>
  </si>
  <si>
    <t>400 Worcester Road</t>
  </si>
  <si>
    <t>Framingham</t>
  </si>
  <si>
    <t>01702</t>
  </si>
  <si>
    <t>Roche</t>
  </si>
  <si>
    <t>Eric</t>
  </si>
  <si>
    <t>Eric Roche</t>
  </si>
  <si>
    <t>617-887-7181</t>
  </si>
  <si>
    <t>Maint/Accident repairs, How's my Driving, FNOL, Recalls &amp; Violations</t>
  </si>
  <si>
    <t>Construction Coordinator</t>
  </si>
  <si>
    <t>91 Crest Ave</t>
  </si>
  <si>
    <t>Chelsea</t>
  </si>
  <si>
    <t>02150</t>
  </si>
  <si>
    <t>Department of Criminal Justice Information Services</t>
  </si>
  <si>
    <t>All</t>
  </si>
  <si>
    <t>200 Arlington St., Suite 2200</t>
  </si>
  <si>
    <t>Municipal Police Training Committee</t>
  </si>
  <si>
    <t>6 Adams St.</t>
  </si>
  <si>
    <t>Randolph</t>
  </si>
  <si>
    <t>02368</t>
  </si>
  <si>
    <t>Kamb</t>
  </si>
  <si>
    <t>Mary</t>
  </si>
  <si>
    <t>Mary Kamb</t>
  </si>
  <si>
    <t>617-267-6767 x2236</t>
  </si>
  <si>
    <t>617-293-1564</t>
  </si>
  <si>
    <t>mary.kamb@mass.gov</t>
  </si>
  <si>
    <t>Director of Forensic Pathology Services</t>
  </si>
  <si>
    <t>720 Albany St.</t>
  </si>
  <si>
    <t>02118</t>
  </si>
  <si>
    <t>Cannabis Control Commission</t>
  </si>
  <si>
    <t>Dube</t>
  </si>
  <si>
    <t>Meghan</t>
  </si>
  <si>
    <t>Meghan Dube</t>
  </si>
  <si>
    <t>781-468-6518</t>
  </si>
  <si>
    <t>508-769-6543</t>
  </si>
  <si>
    <t>meghan.dube@cccmass.com</t>
  </si>
  <si>
    <t>Project Manager, Operations</t>
  </si>
  <si>
    <t>Union Station, 2 Washington Square</t>
  </si>
  <si>
    <t>Worcester</t>
  </si>
  <si>
    <t>Green</t>
  </si>
  <si>
    <t>Bill</t>
  </si>
  <si>
    <t>Bill Green</t>
  </si>
  <si>
    <t>617-723-0642</t>
  </si>
  <si>
    <t>bill.green@state.ma.us</t>
  </si>
  <si>
    <t>One Bullfinch Place; 4th Floor</t>
  </si>
  <si>
    <t>Michael</t>
  </si>
  <si>
    <t>Division of Capital Asset Management</t>
  </si>
  <si>
    <t>Laura</t>
  </si>
  <si>
    <t>Operations Manager</t>
  </si>
  <si>
    <t>One Ashburton Place, 14th Floor</t>
  </si>
  <si>
    <t>Maint, Accident, Loss Notice, 1-800 Complaints</t>
  </si>
  <si>
    <t>251 Causeway Street, Suite 600</t>
  </si>
  <si>
    <t>This location has their own gas pumps</t>
  </si>
  <si>
    <t>1 State Road - P.O. Box 1025</t>
  </si>
  <si>
    <t>Stow</t>
  </si>
  <si>
    <t>Marken</t>
  </si>
  <si>
    <t>Andrew</t>
  </si>
  <si>
    <t>Andrew Marken</t>
  </si>
  <si>
    <t>508-616-2247</t>
  </si>
  <si>
    <t>167 Lyman Street</t>
  </si>
  <si>
    <t>Westborough</t>
  </si>
  <si>
    <t>Jim</t>
  </si>
  <si>
    <t>Springfield</t>
  </si>
  <si>
    <t>Danvers</t>
  </si>
  <si>
    <t>Middleboro</t>
  </si>
  <si>
    <t>David</t>
  </si>
  <si>
    <t>Kupis</t>
  </si>
  <si>
    <t>Doris</t>
  </si>
  <si>
    <t>Doris Kupis</t>
  </si>
  <si>
    <t>508-279-3883</t>
  </si>
  <si>
    <t>508-889-4450</t>
  </si>
  <si>
    <t>doris.kupis@doc.state.ma.us</t>
  </si>
  <si>
    <t>DOC has seven (7) locations with their own gas pumps:  Gardner, Shirley, Concord, Norfolk, Walpole, Bridgewater &amp; Milford</t>
  </si>
  <si>
    <t>Fleet Service Manager - State Transportation</t>
  </si>
  <si>
    <t>50 Maple Street; Suite 3</t>
  </si>
  <si>
    <t>Milford</t>
  </si>
  <si>
    <t>Department of Elementary and Secondary Education</t>
  </si>
  <si>
    <t>Scheiffern</t>
  </si>
  <si>
    <t>John</t>
  </si>
  <si>
    <t>John Scheiffern</t>
  </si>
  <si>
    <t>781-338-6761</t>
  </si>
  <si>
    <t>781-589-0198</t>
  </si>
  <si>
    <t>jscheiffern@doe.mass.edu</t>
  </si>
  <si>
    <t>Operations</t>
  </si>
  <si>
    <t>75 Pleasant St.</t>
  </si>
  <si>
    <t>Malden</t>
  </si>
  <si>
    <t>02148</t>
  </si>
  <si>
    <t>Department of Revenue</t>
  </si>
  <si>
    <t>Primary contact</t>
  </si>
  <si>
    <t>Deputy Director Office of Facilities Management</t>
  </si>
  <si>
    <t>100 Cambridge St 8th Floor</t>
  </si>
  <si>
    <t>02114</t>
  </si>
  <si>
    <t>Division of Standards</t>
  </si>
  <si>
    <t>Cassidy</t>
  </si>
  <si>
    <t>James</t>
  </si>
  <si>
    <t>James Cassidy</t>
  </si>
  <si>
    <t>617-933-1131</t>
  </si>
  <si>
    <t>617-727-5705</t>
  </si>
  <si>
    <t>james.cassidy@mass.gov</t>
  </si>
  <si>
    <t>Director of Standards</t>
  </si>
  <si>
    <t>One Ashburton Place,  Rm 1115</t>
  </si>
  <si>
    <t>Catrice</t>
  </si>
  <si>
    <t>617-624-5212</t>
  </si>
  <si>
    <t>617-721-0810</t>
  </si>
  <si>
    <t>Building Operations - Facilities Systems Coordinator</t>
  </si>
  <si>
    <t>250 Washington St., 3rd Floor</t>
  </si>
  <si>
    <t>Department of Public Utilities</t>
  </si>
  <si>
    <t>Leaman</t>
  </si>
  <si>
    <t>Elizabeth</t>
  </si>
  <si>
    <t>Elizabeth Leaman</t>
  </si>
  <si>
    <t>617-305-3783</t>
  </si>
  <si>
    <t>857-288-9457</t>
  </si>
  <si>
    <t>Elizabeth.leaman@mass.gov</t>
  </si>
  <si>
    <t>Assistant Director - Transportation Division</t>
  </si>
  <si>
    <t>One South Station, 5th flr</t>
  </si>
  <si>
    <t>02110</t>
  </si>
  <si>
    <t>Department of Transitional Assistance</t>
  </si>
  <si>
    <t>Silva</t>
  </si>
  <si>
    <t>Christopher</t>
  </si>
  <si>
    <t>Christopher Silva</t>
  </si>
  <si>
    <t>617-348-5016</t>
  </si>
  <si>
    <t>Maint &amp; Accidents Only</t>
  </si>
  <si>
    <t>600 Washington Street, 5th Floor</t>
  </si>
  <si>
    <t>Charlestown</t>
  </si>
  <si>
    <t>Joseph</t>
  </si>
  <si>
    <t>600 Washington St., 4th flr.</t>
  </si>
  <si>
    <t>Fidalgo</t>
  </si>
  <si>
    <t>Connie</t>
  </si>
  <si>
    <t>Connie Fidalgo</t>
  </si>
  <si>
    <t>617-573-1800</t>
  </si>
  <si>
    <t>1 Ashburton Place, Room 1109</t>
  </si>
  <si>
    <t>EHS/Mass Health</t>
  </si>
  <si>
    <t>Aguiar</t>
  </si>
  <si>
    <t>April</t>
  </si>
  <si>
    <t>April Aguiar</t>
  </si>
  <si>
    <t>508-441-3093</t>
  </si>
  <si>
    <t>210 Theodore Rice Boulevard</t>
  </si>
  <si>
    <t>New Bedford</t>
  </si>
  <si>
    <t>Executive Office of Energy and Environmental Affairs</t>
  </si>
  <si>
    <t>Roman</t>
  </si>
  <si>
    <t>Belkis</t>
  </si>
  <si>
    <t>Belkis Roman</t>
  </si>
  <si>
    <t>617-626-1071</t>
  </si>
  <si>
    <t>belkis.roman@mass.gov</t>
  </si>
  <si>
    <t>Director of Facility Management</t>
  </si>
  <si>
    <t>100 Cambridge St., 9th Floor</t>
  </si>
  <si>
    <t>Executive Office of Labor and Workforce Development</t>
  </si>
  <si>
    <t>Magloire</t>
  </si>
  <si>
    <t>Harris</t>
  </si>
  <si>
    <t>Harris Magloire</t>
  </si>
  <si>
    <t>617-626-6995</t>
  </si>
  <si>
    <t>617-913-4998</t>
  </si>
  <si>
    <t>harris.magloire@detma.org</t>
  </si>
  <si>
    <t>Construction Manager, Acting Facilities Manager</t>
  </si>
  <si>
    <t>19 Staniford St.</t>
  </si>
  <si>
    <t>Emi</t>
  </si>
  <si>
    <t>State 911 Department</t>
  </si>
  <si>
    <t>Robitaille</t>
  </si>
  <si>
    <t>Karen</t>
  </si>
  <si>
    <t>Karen Robitaille</t>
  </si>
  <si>
    <t>508-821-7221</t>
  </si>
  <si>
    <t>617-519-6169</t>
  </si>
  <si>
    <t>karen.robitaille@mass.gov</t>
  </si>
  <si>
    <t>151 Campanelli Drive, Suite A</t>
  </si>
  <si>
    <t>Program Coordinator</t>
  </si>
  <si>
    <t>Kevin</t>
  </si>
  <si>
    <t>Chief Fiscal Officer</t>
  </si>
  <si>
    <t>Jeremy</t>
  </si>
  <si>
    <t>This location has their own gas pumps - NO GAS CARDS</t>
  </si>
  <si>
    <t>Institution Maintenance Foreman</t>
  </si>
  <si>
    <t>110 Cherry St.</t>
  </si>
  <si>
    <t>Holyoke</t>
  </si>
  <si>
    <t>01040</t>
  </si>
  <si>
    <t>Office of the Inspector General</t>
  </si>
  <si>
    <t>Knight</t>
  </si>
  <si>
    <t>Eric Knight</t>
  </si>
  <si>
    <t>617-722-8825</t>
  </si>
  <si>
    <t>One Ashburton Place, 13th Floor</t>
  </si>
  <si>
    <t>Kinnally</t>
  </si>
  <si>
    <t>Kristin</t>
  </si>
  <si>
    <t>Kristin Kinnally</t>
  </si>
  <si>
    <t>617-660-4417</t>
  </si>
  <si>
    <t>kristin.kinnally@mass.gov</t>
  </si>
  <si>
    <t>Operations Budget &amp; Procurement Analyst</t>
  </si>
  <si>
    <t>200 Arlington St., Suite 2100</t>
  </si>
  <si>
    <t>Lottery Commission</t>
  </si>
  <si>
    <t>Reale</t>
  </si>
  <si>
    <t>Rich</t>
  </si>
  <si>
    <t>Rich Reale</t>
  </si>
  <si>
    <t>781-849-5533</t>
  </si>
  <si>
    <t>rreale@masslottery.com</t>
  </si>
  <si>
    <t>60 Columbian Street</t>
  </si>
  <si>
    <t>Braintree</t>
  </si>
  <si>
    <t>Connolly</t>
  </si>
  <si>
    <t>600 Washington Street</t>
  </si>
  <si>
    <t>Massachusetts Environmental Police</t>
  </si>
  <si>
    <t>Megan</t>
  </si>
  <si>
    <t>Assistant Supervisor I</t>
  </si>
  <si>
    <t>251 Causeway Street, Suite 101</t>
  </si>
  <si>
    <t>Massachusetts Gaming Commission</t>
  </si>
  <si>
    <t>101 Federal Street, 23rd Floor</t>
  </si>
  <si>
    <t>Petit-Clair</t>
  </si>
  <si>
    <t>Benson</t>
  </si>
  <si>
    <t>Benson Petit-Clair</t>
  </si>
  <si>
    <t>339-202-3979</t>
  </si>
  <si>
    <t>339-223-7610</t>
  </si>
  <si>
    <t>Benson.Petit-Clair@mass.gov</t>
  </si>
  <si>
    <t>2 Randolph Road</t>
  </si>
  <si>
    <t>Hanscom AFB</t>
  </si>
  <si>
    <t>Teresa</t>
  </si>
  <si>
    <t>IT Head</t>
  </si>
  <si>
    <t>600 Washington Street, 1st Floor</t>
  </si>
  <si>
    <t>Department of Housing and Community Development</t>
  </si>
  <si>
    <t>Albano</t>
  </si>
  <si>
    <t>Rocco</t>
  </si>
  <si>
    <t>Rocco Albano</t>
  </si>
  <si>
    <t>617-573-1258</t>
  </si>
  <si>
    <t>Rocco.Albano@mass.gov</t>
  </si>
  <si>
    <t>Manager</t>
  </si>
  <si>
    <t>100 Cambridge St. Suite 300</t>
  </si>
  <si>
    <t>OSD/Commonwealth Print Services</t>
  </si>
  <si>
    <t>One Ashburton Place, Rm 1017</t>
  </si>
  <si>
    <t>Director of Fleet Policy and Administration</t>
  </si>
  <si>
    <t>Parole Board</t>
  </si>
  <si>
    <t>Simons</t>
  </si>
  <si>
    <t>Timothy</t>
  </si>
  <si>
    <t>Timothy Simons</t>
  </si>
  <si>
    <t>508-650-4556</t>
  </si>
  <si>
    <t>774-314-0761</t>
  </si>
  <si>
    <t>timothy.simons@mass.gov</t>
  </si>
  <si>
    <t>Chief - Field Services</t>
  </si>
  <si>
    <t>12 Mercer Road</t>
  </si>
  <si>
    <t>Natick</t>
  </si>
  <si>
    <t>01760</t>
  </si>
  <si>
    <t>490 Worcester Road</t>
  </si>
  <si>
    <t>Powers</t>
  </si>
  <si>
    <t>Sean</t>
  </si>
  <si>
    <t>Department of Higher Education</t>
  </si>
  <si>
    <t>Kajtazi</t>
  </si>
  <si>
    <t>Elhame</t>
  </si>
  <si>
    <t>Elhame Kajtazi</t>
  </si>
  <si>
    <t>617-994-6971</t>
  </si>
  <si>
    <t>774-232-6638</t>
  </si>
  <si>
    <t>ekajtazi@dhe.mass.edu</t>
  </si>
  <si>
    <t>Asst Director of Procurement  &amp; Operational Services</t>
  </si>
  <si>
    <t>One Ashburton Place, Rm 1401</t>
  </si>
  <si>
    <r>
      <t xml:space="preserve">State Auditor's Office - </t>
    </r>
    <r>
      <rPr>
        <b/>
        <sz val="10"/>
        <color rgb="FFFF0000"/>
        <rFont val="Calibri"/>
        <family val="2"/>
        <scheme val="minor"/>
      </rPr>
      <t>NO ACTIVE VEHICLES</t>
    </r>
  </si>
  <si>
    <t>Tran</t>
  </si>
  <si>
    <t>Phi</t>
  </si>
  <si>
    <t>Phi Tran</t>
  </si>
  <si>
    <t>857-242-5556</t>
  </si>
  <si>
    <t>Phi.T.tran@mass.gov</t>
  </si>
  <si>
    <t>One Ashburton Place,  Rm 1819</t>
  </si>
  <si>
    <t>Secretary of the Commonwealth</t>
  </si>
  <si>
    <t>Bitto</t>
  </si>
  <si>
    <t>Ruth</t>
  </si>
  <si>
    <t>Ruth Bitto</t>
  </si>
  <si>
    <t>617-727-0556</t>
  </si>
  <si>
    <t>Ruth.Bitto@state.ma.us</t>
  </si>
  <si>
    <t>One Ashburton Place, Rm 1710</t>
  </si>
  <si>
    <t>State Reclamation Board</t>
  </si>
  <si>
    <t>cc on ALL</t>
  </si>
  <si>
    <t>SRB Operations Coordinator</t>
  </si>
  <si>
    <t>Assistant Superintendent</t>
  </si>
  <si>
    <t>Pittsfield</t>
  </si>
  <si>
    <t>Plymouth</t>
  </si>
  <si>
    <t>Craig</t>
  </si>
  <si>
    <t>Simmons</t>
  </si>
  <si>
    <t>Ray</t>
  </si>
  <si>
    <t>Ray Simmons</t>
  </si>
  <si>
    <t>617-725-3179</t>
  </si>
  <si>
    <t>ray.simmons@jud.state.ma.us</t>
  </si>
  <si>
    <t>3 Pemberton Square</t>
  </si>
  <si>
    <t>Callahan</t>
  </si>
  <si>
    <t>Timothy Callahan</t>
  </si>
  <si>
    <t>617-593-8510</t>
  </si>
  <si>
    <t>Timothy.Callahan@jud.state.ma.us</t>
  </si>
  <si>
    <t>Assistant Statewide Supervisor/Fleet Manager</t>
  </si>
  <si>
    <t>220 Forbes Road, Suite 301</t>
  </si>
  <si>
    <t>Thomas</t>
  </si>
  <si>
    <t>Thomas Connolly</t>
  </si>
  <si>
    <t>617-788-8585</t>
  </si>
  <si>
    <t>thomas.connolly1@jud.state.ma.us</t>
  </si>
  <si>
    <t>O'Mahony</t>
  </si>
  <si>
    <t>Meghan O'Mahony</t>
  </si>
  <si>
    <t>978-365-2970 x5122</t>
  </si>
  <si>
    <t>meghan.omahoney@jud.state.ma.us</t>
  </si>
  <si>
    <t>Administrative Coordinator</t>
  </si>
  <si>
    <t>55 Green Street</t>
  </si>
  <si>
    <t>Clinton</t>
  </si>
  <si>
    <t>1 Center Plaza, 7th Floor</t>
  </si>
  <si>
    <t>Office of the State Treasurer - Alcohol Beverage Control Commission</t>
  </si>
  <si>
    <t>Sacramone</t>
  </si>
  <si>
    <t>Ralph</t>
  </si>
  <si>
    <t>Ralph Sacramone</t>
  </si>
  <si>
    <t>617-727-3040*731</t>
  </si>
  <si>
    <t>617-285-5909</t>
  </si>
  <si>
    <t>rsacramone@tre.state.ma.us</t>
  </si>
  <si>
    <t>ABCC</t>
  </si>
  <si>
    <t>95 Fourth Street</t>
  </si>
  <si>
    <t>Brennan</t>
  </si>
  <si>
    <t>Daniel</t>
  </si>
  <si>
    <t>Daniel Brennan</t>
  </si>
  <si>
    <t>617-875-5478</t>
  </si>
  <si>
    <t>60 Hillside Avenue</t>
  </si>
  <si>
    <t>Bristol Sheriff's Department</t>
  </si>
  <si>
    <t>Horta</t>
  </si>
  <si>
    <t>Christopher Horta</t>
  </si>
  <si>
    <t>508-995-1311 x2453</t>
  </si>
  <si>
    <t>774-201-0537</t>
  </si>
  <si>
    <t>chrishorta@bcso-ma.org</t>
  </si>
  <si>
    <t>Asst Superintendent of Maint</t>
  </si>
  <si>
    <t>400 Faunce Corner Rd.</t>
  </si>
  <si>
    <t>N. Dartmouth</t>
  </si>
  <si>
    <t>Hampshire Sheriff's Department</t>
  </si>
  <si>
    <t>Bouley</t>
  </si>
  <si>
    <t>Michael Bouley</t>
  </si>
  <si>
    <t>413-582-7752</t>
  </si>
  <si>
    <t>michael.bouley@hsd.state.ma.us</t>
  </si>
  <si>
    <t>205 Rock Hill Road</t>
  </si>
  <si>
    <t>Northampton</t>
  </si>
  <si>
    <t>Nantucket Sheriff's Department</t>
  </si>
  <si>
    <t>Daub</t>
  </si>
  <si>
    <t>Sandy</t>
  </si>
  <si>
    <t>Sandy Daub</t>
  </si>
  <si>
    <t>508-228-7263</t>
  </si>
  <si>
    <t>nantucket@islandsheriff.com</t>
  </si>
  <si>
    <t>16 Broad Street, 2nd flr</t>
  </si>
  <si>
    <t>Nantucket</t>
  </si>
  <si>
    <t>Bowler</t>
  </si>
  <si>
    <t>Thomas Bowler</t>
  </si>
  <si>
    <t>413-447-7117</t>
  </si>
  <si>
    <t>thomas.bowler@sdb.state.ma.us</t>
  </si>
  <si>
    <t>467 Cheshire Road</t>
  </si>
  <si>
    <t>Barnstable Sheriff's Department</t>
  </si>
  <si>
    <t>Paul</t>
  </si>
  <si>
    <t>508-563-4460</t>
  </si>
  <si>
    <t>6000 Sheriff's Place</t>
  </si>
  <si>
    <t>Bourne</t>
  </si>
  <si>
    <t>Dukes Sheriff's Department</t>
  </si>
  <si>
    <t>Cristea</t>
  </si>
  <si>
    <t>Sgt. Jonathan</t>
  </si>
  <si>
    <t>Sgt. Jonathan Cristea</t>
  </si>
  <si>
    <t>508-627-5173</t>
  </si>
  <si>
    <t>jcristea@dcsoma.org</t>
  </si>
  <si>
    <t>149 Main St., PO Box 252</t>
  </si>
  <si>
    <t>Edgartown</t>
  </si>
  <si>
    <t>Essex Sheriff's Department</t>
  </si>
  <si>
    <t>Maher</t>
  </si>
  <si>
    <t>Barbara</t>
  </si>
  <si>
    <t>Barbara Maher</t>
  </si>
  <si>
    <t>978-750-1900*3370</t>
  </si>
  <si>
    <t>bmaher@eccf.com</t>
  </si>
  <si>
    <t>20 Manning St., PO Box 807</t>
  </si>
  <si>
    <t>Middleton</t>
  </si>
  <si>
    <t>Franklin Sheriff's Department</t>
  </si>
  <si>
    <t>Kilgour</t>
  </si>
  <si>
    <t>Jason</t>
  </si>
  <si>
    <t>Jason Kilgour</t>
  </si>
  <si>
    <t>413-774-4014*2148</t>
  </si>
  <si>
    <t>jkilgour@fcso-ma.us</t>
  </si>
  <si>
    <t>Assistant Superintendent of Support Services</t>
  </si>
  <si>
    <t>160 Elm St.</t>
  </si>
  <si>
    <t>Greenfield</t>
  </si>
  <si>
    <t>Hampden Sheriff's Department</t>
  </si>
  <si>
    <t>Speziali</t>
  </si>
  <si>
    <t>Ann</t>
  </si>
  <si>
    <t>Ann Speziali</t>
  </si>
  <si>
    <t>413-858-0119</t>
  </si>
  <si>
    <t>ann.speziali@sdh.state.ma.us</t>
  </si>
  <si>
    <t>627 Randall Rd.</t>
  </si>
  <si>
    <t>Ludlow</t>
  </si>
  <si>
    <t>Middlesex Sheriff's Department</t>
  </si>
  <si>
    <t>Dragoumanos</t>
  </si>
  <si>
    <t>John Dragoumanos</t>
  </si>
  <si>
    <t>978-932-3291</t>
  </si>
  <si>
    <t>john.dragoumanos@state.ma.us</t>
  </si>
  <si>
    <t>269 Treble Cover Road</t>
  </si>
  <si>
    <t>Billerica</t>
  </si>
  <si>
    <t>Norfolk Sheriff's Department</t>
  </si>
  <si>
    <t>200 West St., PO Box 149</t>
  </si>
  <si>
    <t>Dedham</t>
  </si>
  <si>
    <t>Plymouth Sheriff's Department</t>
  </si>
  <si>
    <t>24 Long Pond Road</t>
  </si>
  <si>
    <t>Suffolk Sheriff's Department</t>
  </si>
  <si>
    <t>20 Bradston St.</t>
  </si>
  <si>
    <t>Worcester Sheriff's Department</t>
  </si>
  <si>
    <t>Macaruso</t>
  </si>
  <si>
    <t>Michael Macaruso</t>
  </si>
  <si>
    <t>508-854-1955</t>
  </si>
  <si>
    <t>mmacaruso@sdw.state.ma.us</t>
  </si>
  <si>
    <t>Budget Purchasing Asst.</t>
  </si>
  <si>
    <t>5 Paul X. Tivnan Dr.</t>
  </si>
  <si>
    <t>West Boylston</t>
  </si>
  <si>
    <t>Emergency Management Agency</t>
  </si>
  <si>
    <t>CJC</t>
  </si>
  <si>
    <t>Cape Cod Community College</t>
  </si>
  <si>
    <t>Greenfield Community College</t>
  </si>
  <si>
    <t>Holyoke Community College</t>
  </si>
  <si>
    <t>Massasoit Community College</t>
  </si>
  <si>
    <t>Mount Wachusett Community College</t>
  </si>
  <si>
    <t>North Shore Community College</t>
  </si>
  <si>
    <t>Quinsigamond Community College</t>
  </si>
  <si>
    <t>Roxbury Community College</t>
  </si>
  <si>
    <t>Salem State University</t>
  </si>
  <si>
    <t>Worcester State University</t>
  </si>
  <si>
    <t>Bunker Hill Community College</t>
  </si>
  <si>
    <t>State Auditor's Office</t>
  </si>
  <si>
    <t>Executive Office of Technology Services and Security</t>
  </si>
  <si>
    <t>Governor's Office</t>
  </si>
  <si>
    <t>Department of Energy Resources</t>
  </si>
  <si>
    <t>Massachusetts Commission for the Blind</t>
  </si>
  <si>
    <t>Turn-In Date</t>
  </si>
  <si>
    <t>TRACTOR</t>
  </si>
  <si>
    <t>ST447J</t>
  </si>
  <si>
    <t>ST470J</t>
  </si>
  <si>
    <t>ST4330</t>
  </si>
  <si>
    <t>F450</t>
  </si>
  <si>
    <t>F250</t>
  </si>
  <si>
    <t>ST4532</t>
  </si>
  <si>
    <t>ST886F</t>
  </si>
  <si>
    <t>ST530H</t>
  </si>
  <si>
    <t>ST529H</t>
  </si>
  <si>
    <t>ST600H</t>
  </si>
  <si>
    <t>ST568H</t>
  </si>
  <si>
    <t>STA291</t>
  </si>
  <si>
    <t>ST265K</t>
  </si>
  <si>
    <t>ST572K</t>
  </si>
  <si>
    <t>ST647K</t>
  </si>
  <si>
    <t>ST458K</t>
  </si>
  <si>
    <t>ST396K</t>
  </si>
  <si>
    <t>HP1039</t>
  </si>
  <si>
    <t>ST621K</t>
  </si>
  <si>
    <t>F350</t>
  </si>
  <si>
    <t>ST462K</t>
  </si>
  <si>
    <t>ST281K</t>
  </si>
  <si>
    <t>ST963J</t>
  </si>
  <si>
    <t>ST696L</t>
  </si>
  <si>
    <t>ST295L</t>
  </si>
  <si>
    <t>ST296L</t>
  </si>
  <si>
    <t>ST292L</t>
  </si>
  <si>
    <t>ST294L</t>
  </si>
  <si>
    <t>ST291L</t>
  </si>
  <si>
    <t>ST125U</t>
  </si>
  <si>
    <t>HP1307</t>
  </si>
  <si>
    <t>HP1309</t>
  </si>
  <si>
    <t>HP1448</t>
  </si>
  <si>
    <t>HP1318</t>
  </si>
  <si>
    <t>HP1311</t>
  </si>
  <si>
    <t>ST124L</t>
  </si>
  <si>
    <t>ST130L</t>
  </si>
  <si>
    <t>ST144L</t>
  </si>
  <si>
    <t>ST1594</t>
  </si>
  <si>
    <t>ST142P</t>
  </si>
  <si>
    <t>ST100Z</t>
  </si>
  <si>
    <t>ST142A</t>
  </si>
  <si>
    <t>ST125N</t>
  </si>
  <si>
    <t>ST125P</t>
  </si>
  <si>
    <t>ST125S</t>
  </si>
  <si>
    <t>ST125T</t>
  </si>
  <si>
    <t>ST1564</t>
  </si>
  <si>
    <t>ST1565</t>
  </si>
  <si>
    <t>ST156Z</t>
  </si>
  <si>
    <t>ST157R</t>
  </si>
  <si>
    <t>STK198</t>
  </si>
  <si>
    <t>ST158N</t>
  </si>
  <si>
    <t>ST1283</t>
  </si>
  <si>
    <t>STC493</t>
  </si>
  <si>
    <t>STE630</t>
  </si>
  <si>
    <t>STE674</t>
  </si>
  <si>
    <t>HP1487</t>
  </si>
  <si>
    <t>HP1061</t>
  </si>
  <si>
    <t>HP1062</t>
  </si>
  <si>
    <t>HP1478</t>
  </si>
  <si>
    <t>HP1038</t>
  </si>
  <si>
    <t>ST195J</t>
  </si>
  <si>
    <t>ST1953</t>
  </si>
  <si>
    <t>ST161J</t>
  </si>
  <si>
    <t>ST152A</t>
  </si>
  <si>
    <t>ST152C</t>
  </si>
  <si>
    <t>ST1517</t>
  </si>
  <si>
    <t>ST1551</t>
  </si>
  <si>
    <t>ST154T</t>
  </si>
  <si>
    <t>ST1954</t>
  </si>
  <si>
    <t>ST196A</t>
  </si>
  <si>
    <t>HP1317</t>
  </si>
  <si>
    <t>HP1370</t>
  </si>
  <si>
    <t>HP1314</t>
  </si>
  <si>
    <t>ST165S</t>
  </si>
  <si>
    <t>ST166R</t>
  </si>
  <si>
    <t>ST181U</t>
  </si>
  <si>
    <t>ST183S</t>
  </si>
  <si>
    <t>ST1957</t>
  </si>
  <si>
    <t>ST1882</t>
  </si>
  <si>
    <t>ST222B</t>
  </si>
  <si>
    <t>ST1504</t>
  </si>
  <si>
    <t>ST191A</t>
  </si>
  <si>
    <t>ST251F</t>
  </si>
  <si>
    <t>STA260</t>
  </si>
  <si>
    <t>STA189</t>
  </si>
  <si>
    <t>STA179</t>
  </si>
  <si>
    <t>STA180</t>
  </si>
  <si>
    <t>HP1352</t>
  </si>
  <si>
    <t>HP1086</t>
  </si>
  <si>
    <t>STA375</t>
  </si>
  <si>
    <t>STA917</t>
  </si>
  <si>
    <t>HP1305</t>
  </si>
  <si>
    <t>HP1304</t>
  </si>
  <si>
    <t>HP1006</t>
  </si>
  <si>
    <t>HP1008</t>
  </si>
  <si>
    <t>HP1041</t>
  </si>
  <si>
    <t>HP1064</t>
  </si>
  <si>
    <t>HP1437</t>
  </si>
  <si>
    <t>HP1435</t>
  </si>
  <si>
    <t>HP1042</t>
  </si>
  <si>
    <t>HP1065</t>
  </si>
  <si>
    <t>HP1481</t>
  </si>
  <si>
    <t>HP1043</t>
  </si>
  <si>
    <t>HP1066</t>
  </si>
  <si>
    <t>HP1068</t>
  </si>
  <si>
    <t>HP1432</t>
  </si>
  <si>
    <t>HP1431</t>
  </si>
  <si>
    <t>HP1303</t>
  </si>
  <si>
    <t>HP1302</t>
  </si>
  <si>
    <t>HP1301</t>
  </si>
  <si>
    <t>HP1350</t>
  </si>
  <si>
    <t>HP1440</t>
  </si>
  <si>
    <t>HP1438</t>
  </si>
  <si>
    <t>HP1349</t>
  </si>
  <si>
    <t>HP1348</t>
  </si>
  <si>
    <t>HP1486</t>
  </si>
  <si>
    <t>HP1485</t>
  </si>
  <si>
    <t>HP1069</t>
  </si>
  <si>
    <t>HP1071</t>
  </si>
  <si>
    <t>HP1341</t>
  </si>
  <si>
    <t>HP1338</t>
  </si>
  <si>
    <t>HP1337</t>
  </si>
  <si>
    <t>HP1367</t>
  </si>
  <si>
    <t>HP1424</t>
  </si>
  <si>
    <t>HP1422</t>
  </si>
  <si>
    <t>HP1433</t>
  </si>
  <si>
    <t>HP1346</t>
  </si>
  <si>
    <t>HP1345</t>
  </si>
  <si>
    <t>HP1347</t>
  </si>
  <si>
    <t>HP1344</t>
  </si>
  <si>
    <t>HP1343</t>
  </si>
  <si>
    <t>HP1044</t>
  </si>
  <si>
    <t>HP1072</t>
  </si>
  <si>
    <t>HP1073</t>
  </si>
  <si>
    <t>HP1045</t>
  </si>
  <si>
    <t>HP1046</t>
  </si>
  <si>
    <t>HP1047</t>
  </si>
  <si>
    <t>HP1425</t>
  </si>
  <si>
    <t>STA187</t>
  </si>
  <si>
    <t>STA188</t>
  </si>
  <si>
    <t>STB705</t>
  </si>
  <si>
    <t>STA352</t>
  </si>
  <si>
    <t>STA353</t>
  </si>
  <si>
    <t>STA359</t>
  </si>
  <si>
    <t>STA736</t>
  </si>
  <si>
    <t>STA745</t>
  </si>
  <si>
    <t>STA746</t>
  </si>
  <si>
    <t>STB157</t>
  </si>
  <si>
    <t>HP1429</t>
  </si>
  <si>
    <t>STJ276</t>
  </si>
  <si>
    <t>STJ400</t>
  </si>
  <si>
    <t>STJ277</t>
  </si>
  <si>
    <t>HP1476</t>
  </si>
  <si>
    <t>HP1428</t>
  </si>
  <si>
    <t>HP1426</t>
  </si>
  <si>
    <t>HP1473</t>
  </si>
  <si>
    <t>HP1475</t>
  </si>
  <si>
    <t>HP1325</t>
  </si>
  <si>
    <t>HP1324</t>
  </si>
  <si>
    <t>HP1368</t>
  </si>
  <si>
    <t>HP1010</t>
  </si>
  <si>
    <t>HP1011</t>
  </si>
  <si>
    <t>STC547</t>
  </si>
  <si>
    <t>STC548</t>
  </si>
  <si>
    <t>STC323</t>
  </si>
  <si>
    <t>HP1078</t>
  </si>
  <si>
    <t>HP1421</t>
  </si>
  <si>
    <t>HP1420</t>
  </si>
  <si>
    <t>HP1052</t>
  </si>
  <si>
    <t>HP1020</t>
  </si>
  <si>
    <t>HP1021</t>
  </si>
  <si>
    <t>HP1016</t>
  </si>
  <si>
    <t>HP1013</t>
  </si>
  <si>
    <t>HP1014</t>
  </si>
  <si>
    <t>HP1015</t>
  </si>
  <si>
    <t>HP1017</t>
  </si>
  <si>
    <t>HP1018</t>
  </si>
  <si>
    <t>HP1019</t>
  </si>
  <si>
    <t>HP1336</t>
  </si>
  <si>
    <t>HP1335</t>
  </si>
  <si>
    <t>HP1067</t>
  </si>
  <si>
    <t>HP1074</t>
  </si>
  <si>
    <t>HP1075</t>
  </si>
  <si>
    <t>HP1048</t>
  </si>
  <si>
    <t>HP1051</t>
  </si>
  <si>
    <t>HP1050</t>
  </si>
  <si>
    <t>HP1012</t>
  </si>
  <si>
    <t>HP1076</t>
  </si>
  <si>
    <t>HP1366</t>
  </si>
  <si>
    <t>HP1365</t>
  </si>
  <si>
    <t>HP1364</t>
  </si>
  <si>
    <t>HP1059</t>
  </si>
  <si>
    <t>STE444</t>
  </si>
  <si>
    <t>STC632</t>
  </si>
  <si>
    <t>STJ838</t>
  </si>
  <si>
    <t>STJ834</t>
  </si>
  <si>
    <t>STE335</t>
  </si>
  <si>
    <t>STE336</t>
  </si>
  <si>
    <t>STE540</t>
  </si>
  <si>
    <t>STE541</t>
  </si>
  <si>
    <t>STE542</t>
  </si>
  <si>
    <t>STF440</t>
  </si>
  <si>
    <t>STF441</t>
  </si>
  <si>
    <t>HP1000</t>
  </si>
  <si>
    <t>STD308</t>
  </si>
  <si>
    <t>STD309</t>
  </si>
  <si>
    <t>STD243</t>
  </si>
  <si>
    <t>STD244</t>
  </si>
  <si>
    <t>STC627</t>
  </si>
  <si>
    <t>STH156</t>
  </si>
  <si>
    <t>STE938</t>
  </si>
  <si>
    <t>STE715</t>
  </si>
  <si>
    <t>STD451</t>
  </si>
  <si>
    <t>STD473</t>
  </si>
  <si>
    <t>STD474</t>
  </si>
  <si>
    <t>STD475</t>
  </si>
  <si>
    <t>STF506</t>
  </si>
  <si>
    <t>STF507</t>
  </si>
  <si>
    <t>STE906</t>
  </si>
  <si>
    <t>STE786</t>
  </si>
  <si>
    <t>STE787</t>
  </si>
  <si>
    <t>STF252</t>
  </si>
  <si>
    <t>STF545</t>
  </si>
  <si>
    <t>STF546</t>
  </si>
  <si>
    <t>STF425</t>
  </si>
  <si>
    <t>STF494</t>
  </si>
  <si>
    <t>STF468</t>
  </si>
  <si>
    <t>STF469</t>
  </si>
  <si>
    <t>STF470</t>
  </si>
  <si>
    <t>STF471</t>
  </si>
  <si>
    <t>STF472</t>
  </si>
  <si>
    <t>STF473</t>
  </si>
  <si>
    <t>STF474</t>
  </si>
  <si>
    <t>STE521</t>
  </si>
  <si>
    <t>STE522</t>
  </si>
  <si>
    <t>STE524</t>
  </si>
  <si>
    <t>STD253</t>
  </si>
  <si>
    <t>STD254</t>
  </si>
  <si>
    <t>STD255</t>
  </si>
  <si>
    <t>STD256</t>
  </si>
  <si>
    <t>STD257</t>
  </si>
  <si>
    <t>STD258</t>
  </si>
  <si>
    <t>STD259</t>
  </si>
  <si>
    <t>STD260</t>
  </si>
  <si>
    <t>STD261</t>
  </si>
  <si>
    <t>STD176</t>
  </si>
  <si>
    <t>STD184</t>
  </si>
  <si>
    <t>STD185</t>
  </si>
  <si>
    <t>STC758</t>
  </si>
  <si>
    <t>STC759</t>
  </si>
  <si>
    <t>STC760</t>
  </si>
  <si>
    <t>STC761</t>
  </si>
  <si>
    <t>STC762</t>
  </si>
  <si>
    <t>STG320</t>
  </si>
  <si>
    <t>STC765</t>
  </si>
  <si>
    <t>STC766</t>
  </si>
  <si>
    <t>STC767</t>
  </si>
  <si>
    <t>STC768</t>
  </si>
  <si>
    <t>STC769</t>
  </si>
  <si>
    <t>STC773</t>
  </si>
  <si>
    <t>STC774</t>
  </si>
  <si>
    <t>STC775</t>
  </si>
  <si>
    <t>STC785</t>
  </si>
  <si>
    <t>STC786</t>
  </si>
  <si>
    <t>STC787</t>
  </si>
  <si>
    <t>STC788</t>
  </si>
  <si>
    <t>STC789</t>
  </si>
  <si>
    <t>STC790</t>
  </si>
  <si>
    <t>STC793</t>
  </si>
  <si>
    <t>STD467</t>
  </si>
  <si>
    <t>STD468</t>
  </si>
  <si>
    <t>STD469</t>
  </si>
  <si>
    <t>STD470</t>
  </si>
  <si>
    <t>STD471</t>
  </si>
  <si>
    <t>STD472</t>
  </si>
  <si>
    <t>STF201</t>
  </si>
  <si>
    <t>STF202</t>
  </si>
  <si>
    <t>STF203</t>
  </si>
  <si>
    <t>STF204</t>
  </si>
  <si>
    <t>STF205</t>
  </si>
  <si>
    <t>STE974</t>
  </si>
  <si>
    <t>STE975</t>
  </si>
  <si>
    <t>STF209</t>
  </si>
  <si>
    <t>STF210</t>
  </si>
  <si>
    <t>STG194</t>
  </si>
  <si>
    <t>STH157</t>
  </si>
  <si>
    <t>STF943</t>
  </si>
  <si>
    <t>STF944</t>
  </si>
  <si>
    <t>STF111</t>
  </si>
  <si>
    <t>STE954</t>
  </si>
  <si>
    <t>STE955</t>
  </si>
  <si>
    <t>STE956</t>
  </si>
  <si>
    <t>STE957</t>
  </si>
  <si>
    <t>STE958</t>
  </si>
  <si>
    <t>STF221</t>
  </si>
  <si>
    <t>STH100</t>
  </si>
  <si>
    <t>STF746</t>
  </si>
  <si>
    <t>STG537</t>
  </si>
  <si>
    <t>STG538</t>
  </si>
  <si>
    <t>STH103</t>
  </si>
  <si>
    <t>STG539</t>
  </si>
  <si>
    <t>STG530</t>
  </si>
  <si>
    <t>STG536</t>
  </si>
  <si>
    <t>STF734</t>
  </si>
  <si>
    <t>STF726</t>
  </si>
  <si>
    <t>STF727</t>
  </si>
  <si>
    <t>STF728</t>
  </si>
  <si>
    <t>STF729</t>
  </si>
  <si>
    <t>STF730</t>
  </si>
  <si>
    <t>STF731</t>
  </si>
  <si>
    <t>STF149</t>
  </si>
  <si>
    <t>STF150</t>
  </si>
  <si>
    <t>STG998</t>
  </si>
  <si>
    <t>STG999</t>
  </si>
  <si>
    <t>STF638</t>
  </si>
  <si>
    <t>STF639</t>
  </si>
  <si>
    <t>STF640</t>
  </si>
  <si>
    <t>STF641</t>
  </si>
  <si>
    <t>STF642</t>
  </si>
  <si>
    <t>STF643</t>
  </si>
  <si>
    <t>STF644</t>
  </si>
  <si>
    <t>4LX694</t>
  </si>
  <si>
    <t>3ND352</t>
  </si>
  <si>
    <t>3ND362</t>
  </si>
  <si>
    <t>3ND372</t>
  </si>
  <si>
    <t>3ND382</t>
  </si>
  <si>
    <t>3ND852</t>
  </si>
  <si>
    <t>3ND862</t>
  </si>
  <si>
    <t>3NK462</t>
  </si>
  <si>
    <t>3NV572</t>
  </si>
  <si>
    <t>4TB973</t>
  </si>
  <si>
    <t>HP1419</t>
  </si>
  <si>
    <t>HP1418</t>
  </si>
  <si>
    <t>HP1499</t>
  </si>
  <si>
    <t>HP1498</t>
  </si>
  <si>
    <t>HP1469</t>
  </si>
  <si>
    <t>HP1496</t>
  </si>
  <si>
    <t>HP1451</t>
  </si>
  <si>
    <t>HP1454</t>
  </si>
  <si>
    <t>HP1458</t>
  </si>
  <si>
    <t>HP1417</t>
  </si>
  <si>
    <t>HP1491</t>
  </si>
  <si>
    <t>HP1022</t>
  </si>
  <si>
    <t>HP1023</t>
  </si>
  <si>
    <t>HP1414</t>
  </si>
  <si>
    <t>HP1413</t>
  </si>
  <si>
    <t>HP1024</t>
  </si>
  <si>
    <t>HP1468</t>
  </si>
  <si>
    <t>HP1025</t>
  </si>
  <si>
    <t>HP1467</t>
  </si>
  <si>
    <t>HP1079</t>
  </si>
  <si>
    <t>HP1080</t>
  </si>
  <si>
    <t>HP1053</t>
  </si>
  <si>
    <t>HP1416</t>
  </si>
  <si>
    <t>HP1415</t>
  </si>
  <si>
    <t>HP1470</t>
  </si>
  <si>
    <t>HP1058</t>
  </si>
  <si>
    <t>HP1456</t>
  </si>
  <si>
    <t>HP1462</t>
  </si>
  <si>
    <t>HP1455</t>
  </si>
  <si>
    <t>HP1459</t>
  </si>
  <si>
    <t>HP1464</t>
  </si>
  <si>
    <t>HP1466</t>
  </si>
  <si>
    <t>STH344</t>
  </si>
  <si>
    <t>STH345</t>
  </si>
  <si>
    <t>STH346</t>
  </si>
  <si>
    <t>STH347</t>
  </si>
  <si>
    <t>STH348</t>
  </si>
  <si>
    <t>STH350</t>
  </si>
  <si>
    <t>STH363</t>
  </si>
  <si>
    <t>STH364</t>
  </si>
  <si>
    <t>STH118</t>
  </si>
  <si>
    <t>HP1321</t>
  </si>
  <si>
    <t>HP1320</t>
  </si>
  <si>
    <t>HP1322</t>
  </si>
  <si>
    <t>HP1323</t>
  </si>
  <si>
    <t>HP1334</t>
  </si>
  <si>
    <t>HP1333</t>
  </si>
  <si>
    <t>HP1332</t>
  </si>
  <si>
    <t>HP1331</t>
  </si>
  <si>
    <t>HP1363</t>
  </si>
  <si>
    <t>HP1330</t>
  </si>
  <si>
    <t>HP1362</t>
  </si>
  <si>
    <t>HP1361</t>
  </si>
  <si>
    <t>HP1329</t>
  </si>
  <si>
    <t>HP1328</t>
  </si>
  <si>
    <t>HP1327</t>
  </si>
  <si>
    <t>STF879</t>
  </si>
  <si>
    <t>RAM</t>
  </si>
  <si>
    <t>STF153</t>
  </si>
  <si>
    <t>STF732</t>
  </si>
  <si>
    <t>STF733</t>
  </si>
  <si>
    <t>STF736</t>
  </si>
  <si>
    <t>STF737</t>
  </si>
  <si>
    <t>STF738</t>
  </si>
  <si>
    <t>STF750</t>
  </si>
  <si>
    <t>STF751</t>
  </si>
  <si>
    <t>STF752</t>
  </si>
  <si>
    <t>STF753</t>
  </si>
  <si>
    <t>STF755</t>
  </si>
  <si>
    <t>STF756</t>
  </si>
  <si>
    <t>STF765</t>
  </si>
  <si>
    <t>STF766</t>
  </si>
  <si>
    <t>STF767</t>
  </si>
  <si>
    <t>STF768</t>
  </si>
  <si>
    <t>STF769</t>
  </si>
  <si>
    <t>STF770</t>
  </si>
  <si>
    <t>STF771</t>
  </si>
  <si>
    <t>STF772</t>
  </si>
  <si>
    <t>STF773</t>
  </si>
  <si>
    <t>STF774</t>
  </si>
  <si>
    <t>STF775</t>
  </si>
  <si>
    <t>STF926</t>
  </si>
  <si>
    <t>STF927</t>
  </si>
  <si>
    <t>STF928</t>
  </si>
  <si>
    <t>STF929</t>
  </si>
  <si>
    <t>STF930</t>
  </si>
  <si>
    <t>STF931</t>
  </si>
  <si>
    <t>STF932</t>
  </si>
  <si>
    <t>STF933</t>
  </si>
  <si>
    <t>STF934</t>
  </si>
  <si>
    <t>STF935</t>
  </si>
  <si>
    <t>STF936</t>
  </si>
  <si>
    <t>STE971</t>
  </si>
  <si>
    <t>STE972</t>
  </si>
  <si>
    <t>STE973</t>
  </si>
  <si>
    <t>STG645</t>
  </si>
  <si>
    <t>STG646</t>
  </si>
  <si>
    <t>STH263</t>
  </si>
  <si>
    <t>STH264</t>
  </si>
  <si>
    <t>STH232</t>
  </si>
  <si>
    <t>STF881</t>
  </si>
  <si>
    <t>STG249</t>
  </si>
  <si>
    <t>STG250</t>
  </si>
  <si>
    <t>STF676</t>
  </si>
  <si>
    <t>STF677</t>
  </si>
  <si>
    <t>STF678</t>
  </si>
  <si>
    <t>HP1054</t>
  </si>
  <si>
    <t>HP1055</t>
  </si>
  <si>
    <t>HP1081</t>
  </si>
  <si>
    <t>HP1082</t>
  </si>
  <si>
    <t>HP1083</t>
  </si>
  <si>
    <t>HP1326</t>
  </si>
  <si>
    <t>HP1375</t>
  </si>
  <si>
    <t>HP1412</t>
  </si>
  <si>
    <t>HP1411</t>
  </si>
  <si>
    <t>HP1026</t>
  </si>
  <si>
    <t>HP1027</t>
  </si>
  <si>
    <t>HP1028</t>
  </si>
  <si>
    <t>HP1049</t>
  </si>
  <si>
    <t>HP1029</t>
  </si>
  <si>
    <t>HP1030</t>
  </si>
  <si>
    <t>HP1031</t>
  </si>
  <si>
    <t>HP1032</t>
  </si>
  <si>
    <t>HP1033</t>
  </si>
  <si>
    <t>STH223</t>
  </si>
  <si>
    <t>STH222</t>
  </si>
  <si>
    <t>STH221</t>
  </si>
  <si>
    <t>STH649</t>
  </si>
  <si>
    <t>STH648</t>
  </si>
  <si>
    <t>STH219</t>
  </si>
  <si>
    <t>STF786</t>
  </si>
  <si>
    <t>STF787</t>
  </si>
  <si>
    <t>STF788</t>
  </si>
  <si>
    <t>STF790</t>
  </si>
  <si>
    <t>STF789</t>
  </si>
  <si>
    <t>STH227</t>
  </si>
  <si>
    <t>STH228</t>
  </si>
  <si>
    <t>STH229</t>
  </si>
  <si>
    <t>STH230</t>
  </si>
  <si>
    <t>STH233</t>
  </si>
  <si>
    <t>STH234</t>
  </si>
  <si>
    <t>STH236</t>
  </si>
  <si>
    <t>STH237</t>
  </si>
  <si>
    <t>STH239</t>
  </si>
  <si>
    <t>STH247</t>
  </si>
  <si>
    <t>STH790</t>
  </si>
  <si>
    <t>STH789</t>
  </si>
  <si>
    <t>STF602</t>
  </si>
  <si>
    <t>STF624</t>
  </si>
  <si>
    <t>STF625</t>
  </si>
  <si>
    <t>STH791</t>
  </si>
  <si>
    <t>STH792</t>
  </si>
  <si>
    <t>STF623</t>
  </si>
  <si>
    <t>STF601</t>
  </si>
  <si>
    <t>STJ607</t>
  </si>
  <si>
    <t>STH758</t>
  </si>
  <si>
    <t>STH757</t>
  </si>
  <si>
    <t>HP1410</t>
  </si>
  <si>
    <t>HP1408</t>
  </si>
  <si>
    <t>HP1407</t>
  </si>
  <si>
    <t>HP1034</t>
  </si>
  <si>
    <t>HP1494</t>
  </si>
  <si>
    <t>HP1492</t>
  </si>
  <si>
    <t>HP1484</t>
  </si>
  <si>
    <t>HP1480</t>
  </si>
  <si>
    <t>HP1319</t>
  </si>
  <si>
    <t>HP1091</t>
  </si>
  <si>
    <t>HP1056</t>
  </si>
  <si>
    <t>HP1084</t>
  </si>
  <si>
    <t>HP1035</t>
  </si>
  <si>
    <t>STF605</t>
  </si>
  <si>
    <t>STF606</t>
  </si>
  <si>
    <t>STF607</t>
  </si>
  <si>
    <t>STF608</t>
  </si>
  <si>
    <t>STF604</t>
  </si>
  <si>
    <t>STF603</t>
  </si>
  <si>
    <t>HP1371</t>
  </si>
  <si>
    <t>HP1374</t>
  </si>
  <si>
    <t>HP1373</t>
  </si>
  <si>
    <t>HP1372</t>
  </si>
  <si>
    <t>STK700</t>
  </si>
  <si>
    <t>STJ394</t>
  </si>
  <si>
    <t>STH837</t>
  </si>
  <si>
    <t>STJ251</t>
  </si>
  <si>
    <t>STJ750</t>
  </si>
  <si>
    <t>STJ749</t>
  </si>
  <si>
    <t>STJ712</t>
  </si>
  <si>
    <t>STH950</t>
  </si>
  <si>
    <t>STJ753</t>
  </si>
  <si>
    <t>STJ752</t>
  </si>
  <si>
    <t>STJ284</t>
  </si>
  <si>
    <t>STJ608</t>
  </si>
  <si>
    <t>STJ278</t>
  </si>
  <si>
    <t>STJ160</t>
  </si>
  <si>
    <t>STJ620</t>
  </si>
  <si>
    <t>STJ606</t>
  </si>
  <si>
    <t>STJ605</t>
  </si>
  <si>
    <t>STK412</t>
  </si>
  <si>
    <t>STK598</t>
  </si>
  <si>
    <t>STK701</t>
  </si>
  <si>
    <t>STJ751</t>
  </si>
  <si>
    <t>STJ720</t>
  </si>
  <si>
    <t>STJ734</t>
  </si>
  <si>
    <t>STH846</t>
  </si>
  <si>
    <t>STH843</t>
  </si>
  <si>
    <t>STJ801</t>
  </si>
  <si>
    <t>STJ169</t>
  </si>
  <si>
    <t>STJ738</t>
  </si>
  <si>
    <t>STK594</t>
  </si>
  <si>
    <t>STK595</t>
  </si>
  <si>
    <t>STK597</t>
  </si>
  <si>
    <t>STK596</t>
  </si>
  <si>
    <t>HP1315</t>
  </si>
  <si>
    <t>HP1313</t>
  </si>
  <si>
    <t>HP1312</t>
  </si>
  <si>
    <t>HP1406</t>
  </si>
  <si>
    <t>HP1404</t>
  </si>
  <si>
    <t>HP1402</t>
  </si>
  <si>
    <t>HP1403</t>
  </si>
  <si>
    <t>HP1310</t>
  </si>
  <si>
    <t>HP1444</t>
  </si>
  <si>
    <t>HP1316</t>
  </si>
  <si>
    <t>HP1090</t>
  </si>
  <si>
    <t>HP1096</t>
  </si>
  <si>
    <t>HP1095</t>
  </si>
  <si>
    <t>HP1089</t>
  </si>
  <si>
    <t>HP1449</t>
  </si>
  <si>
    <t>HP1094</t>
  </si>
  <si>
    <t>HP1088</t>
  </si>
  <si>
    <t>HP1087</t>
  </si>
  <si>
    <t>HP1085</t>
  </si>
  <si>
    <t>HP1099</t>
  </si>
  <si>
    <t>HP1098</t>
  </si>
  <si>
    <t>HP1097</t>
  </si>
  <si>
    <t>STK421</t>
  </si>
  <si>
    <t>STK591</t>
  </si>
  <si>
    <t>STK557</t>
  </si>
  <si>
    <t>STK583</t>
  </si>
  <si>
    <t>STK577</t>
  </si>
  <si>
    <t>STK578</t>
  </si>
  <si>
    <t>STK593</t>
  </si>
  <si>
    <t>STK592</t>
  </si>
  <si>
    <t>STK589</t>
  </si>
  <si>
    <t>STK590</t>
  </si>
  <si>
    <t>HP1360</t>
  </si>
  <si>
    <t>HP1359</t>
  </si>
  <si>
    <t>STJ868</t>
  </si>
  <si>
    <t>STJ867</t>
  </si>
  <si>
    <t>STK157</t>
  </si>
  <si>
    <t>STK222</t>
  </si>
  <si>
    <t>STK103</t>
  </si>
  <si>
    <t>STK881</t>
  </si>
  <si>
    <t>Average Mileage/Yr</t>
  </si>
  <si>
    <t>Department of Correction</t>
  </si>
  <si>
    <t>Salutation</t>
  </si>
  <si>
    <t>Address</t>
  </si>
  <si>
    <t>Zip Code</t>
  </si>
  <si>
    <t>Phone #</t>
  </si>
  <si>
    <t>Fax #</t>
  </si>
  <si>
    <t>Developmental Disabilities Council</t>
  </si>
  <si>
    <t>Mr.</t>
  </si>
  <si>
    <t>Hall</t>
  </si>
  <si>
    <t>Quincy</t>
  </si>
  <si>
    <t>(617)770-1987</t>
  </si>
  <si>
    <t>Budget Director</t>
  </si>
  <si>
    <t>One Ashburton Place, 20th Floor</t>
  </si>
  <si>
    <t>Chief Financial Officer</t>
  </si>
  <si>
    <t>02114-2151</t>
  </si>
  <si>
    <t>(617)626-1850</t>
  </si>
  <si>
    <t>Division of Administrative Law Appeals</t>
  </si>
  <si>
    <t>Edward</t>
  </si>
  <si>
    <t>Executive Office for Administration and Finance</t>
  </si>
  <si>
    <t>Shark</t>
  </si>
  <si>
    <t>State House, Room 373</t>
  </si>
  <si>
    <t>Appeals Court</t>
  </si>
  <si>
    <t>Ms.</t>
  </si>
  <si>
    <t>Gina</t>
  </si>
  <si>
    <t>DeRossi</t>
  </si>
  <si>
    <t>Court Administrator</t>
  </si>
  <si>
    <t>John Adams Courthouse, Suite 1200</t>
  </si>
  <si>
    <t>One Pemberton Square</t>
  </si>
  <si>
    <t>ART</t>
  </si>
  <si>
    <t>Mass. Cultural Council</t>
  </si>
  <si>
    <t>Appelate Tax Board</t>
  </si>
  <si>
    <t>Stephanie</t>
  </si>
  <si>
    <t>Miller</t>
  </si>
  <si>
    <t>100 Cambridge Street, Suite 200</t>
  </si>
  <si>
    <t>(617)727-6234</t>
  </si>
  <si>
    <t>Board of Bar Examiners</t>
  </si>
  <si>
    <t>Colby</t>
  </si>
  <si>
    <t>John Adams Courthouse</t>
  </si>
  <si>
    <t>One Pemberton Sq. Suite 5-140</t>
  </si>
  <si>
    <t>(617)542-5943</t>
  </si>
  <si>
    <t>Berkshire Community College</t>
  </si>
  <si>
    <t>Andrea</t>
  </si>
  <si>
    <t>1350 West Street</t>
  </si>
  <si>
    <t>Berkshire District Attorney</t>
  </si>
  <si>
    <t>Susan</t>
  </si>
  <si>
    <t>Morrison</t>
  </si>
  <si>
    <t>7 North Street</t>
  </si>
  <si>
    <t>(413)499-6349</t>
  </si>
  <si>
    <t>Pitcher</t>
  </si>
  <si>
    <t>Vice President of Administration and Finance</t>
  </si>
  <si>
    <t>250 New Rutherford Avenue</t>
  </si>
  <si>
    <t>(617)228-2050</t>
  </si>
  <si>
    <t>BLC</t>
  </si>
  <si>
    <t>Board of Library Commissioners</t>
  </si>
  <si>
    <t>Tracey</t>
  </si>
  <si>
    <t>Dimant</t>
  </si>
  <si>
    <t>Head of Operations and Budget</t>
  </si>
  <si>
    <t>90 Canal St., Suite 500</t>
  </si>
  <si>
    <t>Bristol Community College</t>
  </si>
  <si>
    <t>Steven</t>
  </si>
  <si>
    <t>Kenyon</t>
  </si>
  <si>
    <t>Vice President of Finance &amp; Administration</t>
  </si>
  <si>
    <t>777 Elsbree Street</t>
  </si>
  <si>
    <t>Fall River</t>
  </si>
  <si>
    <t>(508)674-3117</t>
  </si>
  <si>
    <t>Bristol District Attorney</t>
  </si>
  <si>
    <t>Borges Beleda</t>
  </si>
  <si>
    <t>218 South Main Street, 4th Floor</t>
  </si>
  <si>
    <t>(508)676-0798</t>
  </si>
  <si>
    <t>Bureau of the State House</t>
  </si>
  <si>
    <t>State House, Room 1</t>
  </si>
  <si>
    <t>Bridgewater State University</t>
  </si>
  <si>
    <t>Douglas</t>
  </si>
  <si>
    <t>Shropshire</t>
  </si>
  <si>
    <t>Acting Vice President for Finance</t>
  </si>
  <si>
    <t>131 Summer Street</t>
  </si>
  <si>
    <t>Bridgewater</t>
  </si>
  <si>
    <t>(508)531-6163</t>
  </si>
  <si>
    <t>400 Faunce Corner Road</t>
  </si>
  <si>
    <t>North Dartmouth</t>
  </si>
  <si>
    <t>CAD</t>
  </si>
  <si>
    <t>Commission Against Discrimination</t>
  </si>
  <si>
    <t>Memmolo</t>
  </si>
  <si>
    <t>One Ashburton Place, Room 601</t>
  </si>
  <si>
    <t>(617)994-6189</t>
  </si>
  <si>
    <t>Clark</t>
  </si>
  <si>
    <t>Vice President of Finance and Operations</t>
  </si>
  <si>
    <t>2240 Iyanough Road</t>
  </si>
  <si>
    <t>West Barnstable</t>
  </si>
  <si>
    <t>Chief Administrative Officer</t>
  </si>
  <si>
    <t>01702-5399</t>
  </si>
  <si>
    <t>Couillard</t>
  </si>
  <si>
    <t>91 Crest Avenue</t>
  </si>
  <si>
    <t>(617)887-7197</t>
  </si>
  <si>
    <t>200 Arlington Street, Suite 2200</t>
  </si>
  <si>
    <t>Commission on Judicial Conduct</t>
  </si>
  <si>
    <t>Jacquelyn</t>
  </si>
  <si>
    <t>Spataro</t>
  </si>
  <si>
    <t>Executive Assistant</t>
  </si>
  <si>
    <t>11 Beacon Street, Suite 525</t>
  </si>
  <si>
    <t>(617)248-9938</t>
  </si>
  <si>
    <t>Kenney</t>
  </si>
  <si>
    <t>(781)963-0235</t>
  </si>
  <si>
    <t>Finley</t>
  </si>
  <si>
    <t>Finance Director</t>
  </si>
  <si>
    <t>720 Albany Street</t>
  </si>
  <si>
    <t>Roxbury</t>
  </si>
  <si>
    <t>(617)450-0084</t>
  </si>
  <si>
    <t>Adriana</t>
  </si>
  <si>
    <t>Committee for Public Counsel Services</t>
  </si>
  <si>
    <t>Lucchetti</t>
  </si>
  <si>
    <t>Chief Finanical Officer</t>
  </si>
  <si>
    <t>(617)988-8433</t>
  </si>
  <si>
    <t>CPF</t>
  </si>
  <si>
    <t>Campaign and Political Finance</t>
  </si>
  <si>
    <t>Margaret</t>
  </si>
  <si>
    <t>Muise</t>
  </si>
  <si>
    <t>One Ashburton Place, Room 411</t>
  </si>
  <si>
    <t>(617)727-6549</t>
  </si>
  <si>
    <t>Cape and Islands District Attorney</t>
  </si>
  <si>
    <t>Kelli-Ann</t>
  </si>
  <si>
    <t>McCabe</t>
  </si>
  <si>
    <t>3231 Main Street</t>
  </si>
  <si>
    <t>P.O. Box 445</t>
  </si>
  <si>
    <t>Barnstable</t>
  </si>
  <si>
    <t>(508)362-8221</t>
  </si>
  <si>
    <t>Civil Service Commission</t>
  </si>
  <si>
    <t>Bowman</t>
  </si>
  <si>
    <t>Chairman</t>
  </si>
  <si>
    <t>(617)727-7590</t>
  </si>
  <si>
    <t>CSW</t>
  </si>
  <si>
    <t>Commission on the Status of Women</t>
  </si>
  <si>
    <t>Director</t>
  </si>
  <si>
    <t>Office of the Comptroller</t>
  </si>
  <si>
    <t>Smith-Vaughan</t>
  </si>
  <si>
    <t>One Ashburton Place, 9th Floor</t>
  </si>
  <si>
    <t>District Attorney Association</t>
  </si>
  <si>
    <t>1 Bullfinch Place, Suite 202</t>
  </si>
  <si>
    <t>DAC</t>
  </si>
  <si>
    <t>Disabled Persons Protection Commission</t>
  </si>
  <si>
    <t>300 Granite Street - Suite 404</t>
  </si>
  <si>
    <t>William</t>
  </si>
  <si>
    <t>Department of Conservation and Recreation</t>
  </si>
  <si>
    <t>Max</t>
  </si>
  <si>
    <t>Tassinari</t>
  </si>
  <si>
    <t>(617)626-1449</t>
  </si>
  <si>
    <t>Beth</t>
  </si>
  <si>
    <t>Hill</t>
  </si>
  <si>
    <t>PO Box 1025, 1 State Road</t>
  </si>
  <si>
    <t>(978)567-3144</t>
  </si>
  <si>
    <t>Stephen</t>
  </si>
  <si>
    <t>Barnard</t>
  </si>
  <si>
    <t>Chief Financial Officer (Deputy Commissioner for Management and Budget)</t>
  </si>
  <si>
    <t>25 Staniford Street</t>
  </si>
  <si>
    <t>(617)626-8014</t>
  </si>
  <si>
    <t>1000 Washington Street, 10th Floor</t>
  </si>
  <si>
    <t>Preston</t>
  </si>
  <si>
    <t>Deputy Commissioner, Administration</t>
  </si>
  <si>
    <t>50 Maple Street, Suite 3</t>
  </si>
  <si>
    <t>Bell</t>
  </si>
  <si>
    <t>75 Pleasant Street</t>
  </si>
  <si>
    <t>(781)338-6590</t>
  </si>
  <si>
    <t>Division of Insurance</t>
  </si>
  <si>
    <t>Dorothy</t>
  </si>
  <si>
    <t>Raymond, MCM</t>
  </si>
  <si>
    <t>Director of Administrtion</t>
  </si>
  <si>
    <t>1000 Washington Street, Suite 810</t>
  </si>
  <si>
    <t>(617)521-7758</t>
  </si>
  <si>
    <t>Rooney</t>
  </si>
  <si>
    <t>100 Cambridge Street</t>
  </si>
  <si>
    <t>Massachusetts Department of Transportation</t>
  </si>
  <si>
    <t>Pottier</t>
  </si>
  <si>
    <t>Assistant Secretary/Chief Financial Officer</t>
  </si>
  <si>
    <t>10 Park Plaza, Suite 5174</t>
  </si>
  <si>
    <t>(857)368-0637</t>
  </si>
  <si>
    <t>Matthew</t>
  </si>
  <si>
    <t>Courchene</t>
  </si>
  <si>
    <t>250 Washington Street</t>
  </si>
  <si>
    <t>(617)624-5261</t>
  </si>
  <si>
    <t>Meng</t>
  </si>
  <si>
    <t>You</t>
  </si>
  <si>
    <t>Department of Children and Families</t>
  </si>
  <si>
    <t>O'Callaghan</t>
  </si>
  <si>
    <t>600 Washington St, 6th Floor</t>
  </si>
  <si>
    <t>(617)439-9027</t>
  </si>
  <si>
    <t>600 Washington Street, 4th Floor</t>
  </si>
  <si>
    <t>Eastern District Attorney</t>
  </si>
  <si>
    <t>Maureen</t>
  </si>
  <si>
    <t>Chief of Administration and Finance</t>
  </si>
  <si>
    <t>Ten Federal Street</t>
  </si>
  <si>
    <t>Salem</t>
  </si>
  <si>
    <t>(978)744-2049</t>
  </si>
  <si>
    <t>Executive Office of Education</t>
  </si>
  <si>
    <t>EEC</t>
  </si>
  <si>
    <t>Department of Early Education and Care</t>
  </si>
  <si>
    <t>Reynolds</t>
  </si>
  <si>
    <t>Executive Office of Housing and Economic Development</t>
  </si>
  <si>
    <t>One Ashburton Place, Room 2101</t>
  </si>
  <si>
    <t>Executive Office of Health and Human Services</t>
  </si>
  <si>
    <t>Executive Office of Elder Affairs</t>
  </si>
  <si>
    <t>Rachel</t>
  </si>
  <si>
    <t>Goldstein</t>
  </si>
  <si>
    <t>One Ashburton Place, Room 517</t>
  </si>
  <si>
    <t>100 Cambridge Street, Suite 1020</t>
  </si>
  <si>
    <t>Rebello-Pradas</t>
  </si>
  <si>
    <t>100 Cambridge Street, 9th Floor</t>
  </si>
  <si>
    <t>Sheila</t>
  </si>
  <si>
    <t>Tunney</t>
  </si>
  <si>
    <t>Executive Office of Public Safety &amp; Homeland Security</t>
  </si>
  <si>
    <t>One Ashburton Place, Room 2133</t>
  </si>
  <si>
    <t>(617)727-4764</t>
  </si>
  <si>
    <t>ETH</t>
  </si>
  <si>
    <t>State Ethics Commission</t>
  </si>
  <si>
    <t>Alice</t>
  </si>
  <si>
    <t>Wu</t>
  </si>
  <si>
    <t>CFO/Director of Budget and Administration</t>
  </si>
  <si>
    <t>One Ashburton Place, Room 619</t>
  </si>
  <si>
    <t>(617)723-5851</t>
  </si>
  <si>
    <t>Framingham State University</t>
  </si>
  <si>
    <t>Dale</t>
  </si>
  <si>
    <t>Hamel</t>
  </si>
  <si>
    <t>Executive Vice President and CFO</t>
  </si>
  <si>
    <t>100 State Street, Dwight Hall</t>
  </si>
  <si>
    <t>(508)626-4592</t>
  </si>
  <si>
    <t>Fitchburg State University</t>
  </si>
  <si>
    <t>Jay</t>
  </si>
  <si>
    <t>Bry</t>
  </si>
  <si>
    <t>160 Pearl Street</t>
  </si>
  <si>
    <t>Fitchburg</t>
  </si>
  <si>
    <t>(978)665-3699</t>
  </si>
  <si>
    <t>Department of Fish and Game</t>
  </si>
  <si>
    <t>Kelter</t>
  </si>
  <si>
    <t>(617)626-1505</t>
  </si>
  <si>
    <t>Phillips</t>
  </si>
  <si>
    <t>One College Drive</t>
  </si>
  <si>
    <t>(413)773-1338</t>
  </si>
  <si>
    <t>GCN</t>
  </si>
  <si>
    <t>Governor's Council</t>
  </si>
  <si>
    <t>Valerie</t>
  </si>
  <si>
    <t>McCarthy</t>
  </si>
  <si>
    <t>Administrative Secretary</t>
  </si>
  <si>
    <t>State House, Room 184</t>
  </si>
  <si>
    <t>GIC</t>
  </si>
  <si>
    <t>Group Insurance Commission</t>
  </si>
  <si>
    <t>Rust</t>
  </si>
  <si>
    <t>19 Staniford Street, 4th Floor</t>
  </si>
  <si>
    <t>PO Box 8747</t>
  </si>
  <si>
    <t>(617)367-9874</t>
  </si>
  <si>
    <t>State House, Room 360</t>
  </si>
  <si>
    <t>Narayan</t>
  </si>
  <si>
    <t>Sampath</t>
  </si>
  <si>
    <t>Vice President Aministration &amp; Finance/CFO</t>
  </si>
  <si>
    <t>303 Homestead Avenue</t>
  </si>
  <si>
    <t>(413)552-2045</t>
  </si>
  <si>
    <t>HCF</t>
  </si>
  <si>
    <t>Center for Health Information &amp; Analysis</t>
  </si>
  <si>
    <t>501 Boylston Street, 5th Floor</t>
  </si>
  <si>
    <t>110 Cherry Street</t>
  </si>
  <si>
    <t>HOU</t>
  </si>
  <si>
    <t>House of Representatives</t>
  </si>
  <si>
    <t>Colleen</t>
  </si>
  <si>
    <t>McGonagle</t>
  </si>
  <si>
    <t>State House, Room 8</t>
  </si>
  <si>
    <t>(617)722-2727</t>
  </si>
  <si>
    <t>Health Policy Commission Board</t>
  </si>
  <si>
    <t>617-979-1410</t>
  </si>
  <si>
    <t>HRD</t>
  </si>
  <si>
    <t>Human Resources Division</t>
  </si>
  <si>
    <t>Louis</t>
  </si>
  <si>
    <t>Chan</t>
  </si>
  <si>
    <t>Acting CFO</t>
  </si>
  <si>
    <t>100 Cambridge Street, Suite 600</t>
  </si>
  <si>
    <t>Sheriff</t>
  </si>
  <si>
    <t>Patrick</t>
  </si>
  <si>
    <t>Cahillane</t>
  </si>
  <si>
    <t>205 Rocky Hill Road</t>
  </si>
  <si>
    <t>(413)584-2695</t>
  </si>
  <si>
    <t>HST</t>
  </si>
  <si>
    <t>State Retiree Benefits Trust Fund Board</t>
  </si>
  <si>
    <t>Executive Office of Technology Services &amp; Security</t>
  </si>
  <si>
    <t>Tim</t>
  </si>
  <si>
    <t>Waitkevitch</t>
  </si>
  <si>
    <t>One Ashburton Place, Room 1601</t>
  </si>
  <si>
    <t>LEG</t>
  </si>
  <si>
    <t>Joint Legislative Committees</t>
  </si>
  <si>
    <t>LIB</t>
  </si>
  <si>
    <t>George Fingold Library</t>
  </si>
  <si>
    <t>State Librarian</t>
  </si>
  <si>
    <t>Didier</t>
  </si>
  <si>
    <t>Bertola</t>
  </si>
  <si>
    <t>Chief Financial Officer &amp; Ass Exec Director, Finance</t>
  </si>
  <si>
    <t>150 Mount Vernon Street, Suite 300</t>
  </si>
  <si>
    <t>Dorchester</t>
  </si>
  <si>
    <t>Mitchell</t>
  </si>
  <si>
    <t>Vice President for Administration/CFO</t>
  </si>
  <si>
    <t>One Massasoit Boulevard</t>
  </si>
  <si>
    <t>Brockton</t>
  </si>
  <si>
    <t>(508)427-1233</t>
  </si>
  <si>
    <t>Mass Bay Community College</t>
  </si>
  <si>
    <t>Vice President for Finance and Administration/CFO</t>
  </si>
  <si>
    <t>50 Oakland Street</t>
  </si>
  <si>
    <t>Wellesley Hills</t>
  </si>
  <si>
    <t>MBT</t>
  </si>
  <si>
    <t>Massachusetts Bay Transit Authority</t>
  </si>
  <si>
    <t>Mary Ann</t>
  </si>
  <si>
    <t>O'Hara</t>
  </si>
  <si>
    <t>10 Park Plaza, Suite 3730</t>
  </si>
  <si>
    <t>617-222-4246</t>
  </si>
  <si>
    <t>617-222-6180</t>
  </si>
  <si>
    <t>Massachusetts College of Art &amp; Design</t>
  </si>
  <si>
    <t>Robert</t>
  </si>
  <si>
    <t>Perry</t>
  </si>
  <si>
    <t>621 Huntington Avenue</t>
  </si>
  <si>
    <t>Middlesex Community College</t>
  </si>
  <si>
    <t>Commission for the Deaf and Hard of Hearing</t>
  </si>
  <si>
    <t>Sehin</t>
  </si>
  <si>
    <t>Mekuria</t>
  </si>
  <si>
    <t>Deputy Commissioner for ANF</t>
  </si>
  <si>
    <t>(617)740-1830</t>
  </si>
  <si>
    <t>Derek</t>
  </si>
  <si>
    <t>Lennon</t>
  </si>
  <si>
    <t>(617)227-1684</t>
  </si>
  <si>
    <t>Mental Health Legal Advisors</t>
  </si>
  <si>
    <t>Abigail</t>
  </si>
  <si>
    <t>Selter</t>
  </si>
  <si>
    <t>24 School St, 8th Flr</t>
  </si>
  <si>
    <t>(617)338-2347</t>
  </si>
  <si>
    <t>Middle District Attorney</t>
  </si>
  <si>
    <t>Kennedy</t>
  </si>
  <si>
    <t>Chief Fiscal Officer/Controller</t>
  </si>
  <si>
    <t>225 Main Street, Room G-301</t>
  </si>
  <si>
    <t>(508)368-7296</t>
  </si>
  <si>
    <t>Military Division</t>
  </si>
  <si>
    <t>Massachusetts Maritime Academy</t>
  </si>
  <si>
    <t>Rose Marie</t>
  </si>
  <si>
    <t>Cass</t>
  </si>
  <si>
    <t>101 Academy Drive</t>
  </si>
  <si>
    <t>Buzzards Bay</t>
  </si>
  <si>
    <t>(508)830-6440</t>
  </si>
  <si>
    <t>Massachusetts Marketing Partnership</t>
  </si>
  <si>
    <t>Executive Director</t>
  </si>
  <si>
    <t>Massachusetts Rehabilitation Commission</t>
  </si>
  <si>
    <t>Mauricio</t>
  </si>
  <si>
    <t>Vasquez</t>
  </si>
  <si>
    <t>(617)727-1539</t>
  </si>
  <si>
    <t>VP for Administration and Finance</t>
  </si>
  <si>
    <t>444 Green Street</t>
  </si>
  <si>
    <t>Gardner</t>
  </si>
  <si>
    <t>01440-1000</t>
  </si>
  <si>
    <t>Massachusetts College of Liberal Arts</t>
  </si>
  <si>
    <t>375 Church Street</t>
  </si>
  <si>
    <t>North Adams</t>
  </si>
  <si>
    <t>(413)662-5010</t>
  </si>
  <si>
    <t>Northern Essex Community College</t>
  </si>
  <si>
    <t>100 Elliott Street</t>
  </si>
  <si>
    <t>Haverhill</t>
  </si>
  <si>
    <t>(978)556-3124</t>
  </si>
  <si>
    <t>Norfolk District Attorney</t>
  </si>
  <si>
    <t>Kathleen</t>
  </si>
  <si>
    <t>Barnett</t>
  </si>
  <si>
    <t>45 Shawmut Road, 2nd Floor</t>
  </si>
  <si>
    <t>Canton</t>
  </si>
  <si>
    <t>(781)830-4801</t>
  </si>
  <si>
    <t>Middlesex (Northern) District Attorney</t>
  </si>
  <si>
    <t>Regina</t>
  </si>
  <si>
    <t>Scalley</t>
  </si>
  <si>
    <t>15 Commonwealth Ave, Suite 300</t>
  </si>
  <si>
    <t>Woburn</t>
  </si>
  <si>
    <t>(781)897-8301</t>
  </si>
  <si>
    <t>Janice</t>
  </si>
  <si>
    <t>Forsstrom</t>
  </si>
  <si>
    <t>One Ferncroft Road</t>
  </si>
  <si>
    <t>(978)739-5501</t>
  </si>
  <si>
    <t>Perelman</t>
  </si>
  <si>
    <t>20 South Water Street, P. O. Box 419</t>
  </si>
  <si>
    <t>(508)325-5338</t>
  </si>
  <si>
    <t>Northwestern District Attorney</t>
  </si>
  <si>
    <t>Donna</t>
  </si>
  <si>
    <t>Dudkiewicz</t>
  </si>
  <si>
    <t>One Gleason Plaza</t>
  </si>
  <si>
    <t>(413)584-3635</t>
  </si>
  <si>
    <t>OCA</t>
  </si>
  <si>
    <t>Office of the Child Advocate</t>
  </si>
  <si>
    <t>Maria</t>
  </si>
  <si>
    <t>Bryan</t>
  </si>
  <si>
    <t>Adams</t>
  </si>
  <si>
    <t>100 Cambridge Street, Suite 300</t>
  </si>
  <si>
    <t>OHA</t>
  </si>
  <si>
    <t>Massachusetts Office on Disability</t>
  </si>
  <si>
    <t>Dumont</t>
  </si>
  <si>
    <t>Assistant Director for Administration</t>
  </si>
  <si>
    <t>One Ashburton Place, Room 1305</t>
  </si>
  <si>
    <t>(617)727-0965</t>
  </si>
  <si>
    <t>One Ashburton Place, Room 1017</t>
  </si>
  <si>
    <t>Public Employee Retirement Administration Commission</t>
  </si>
  <si>
    <t>Virginia</t>
  </si>
  <si>
    <t>Barrows</t>
  </si>
  <si>
    <t>Fiscal Officer</t>
  </si>
  <si>
    <t>5 Middlesex Avenue, Suite 304</t>
  </si>
  <si>
    <t>Somerville</t>
  </si>
  <si>
    <t>(617)628-4002</t>
  </si>
  <si>
    <t>Plymouth District Attorney</t>
  </si>
  <si>
    <t>Leslie</t>
  </si>
  <si>
    <t>Reid</t>
  </si>
  <si>
    <t>166 Main Street</t>
  </si>
  <si>
    <t>(508)586-3578</t>
  </si>
  <si>
    <t>Department of State Police</t>
  </si>
  <si>
    <t>Michelle</t>
  </si>
  <si>
    <t>Small</t>
  </si>
  <si>
    <t>470 Worcester Road</t>
  </si>
  <si>
    <t>(508)820-2359</t>
  </si>
  <si>
    <t>Marini</t>
  </si>
  <si>
    <t>670 West Boylston Street</t>
  </si>
  <si>
    <t>(508)854-4208</t>
  </si>
  <si>
    <t>1234 Columbus Avenue</t>
  </si>
  <si>
    <t>Division of Professional Licensure</t>
  </si>
  <si>
    <t>Chief Operating Officer</t>
  </si>
  <si>
    <t>Simard</t>
  </si>
  <si>
    <t>One Ashburton Place, Room 1401</t>
  </si>
  <si>
    <t>Garrity</t>
  </si>
  <si>
    <t>One Ashburton Place, Room 1819</t>
  </si>
  <si>
    <t>SBA</t>
  </si>
  <si>
    <t>Massachusetts School Building Authority</t>
  </si>
  <si>
    <t>Guadagno</t>
  </si>
  <si>
    <t>40 Broad Street, Suite 500</t>
  </si>
  <si>
    <t>(617)720-5260</t>
  </si>
  <si>
    <t>Office of Consumer Affairs and Business Regulation</t>
  </si>
  <si>
    <t>Dianne</t>
  </si>
  <si>
    <t>Handrahan</t>
  </si>
  <si>
    <t>501 Boylston Street, Suite 5100</t>
  </si>
  <si>
    <t>(617)973-8798</t>
  </si>
  <si>
    <t>Sheriffs Departments Association</t>
  </si>
  <si>
    <t>Carrie</t>
  </si>
  <si>
    <t>Hill, Esq.</t>
  </si>
  <si>
    <t>400 Mystic Avenue</t>
  </si>
  <si>
    <t>Medford</t>
  </si>
  <si>
    <t>Berkshire Sheriff's Department</t>
  </si>
  <si>
    <t>Marianne</t>
  </si>
  <si>
    <t>Blanchet</t>
  </si>
  <si>
    <t>457 Cheshire Road</t>
  </si>
  <si>
    <t>(413) 443-0618</t>
  </si>
  <si>
    <t>Jennifer</t>
  </si>
  <si>
    <t>Sheehan</t>
  </si>
  <si>
    <t>(508)563-4581</t>
  </si>
  <si>
    <t>Peter</t>
  </si>
  <si>
    <t>Graczykowski</t>
  </si>
  <si>
    <t>Director of Finance and Administration</t>
  </si>
  <si>
    <t>149 Main Street</t>
  </si>
  <si>
    <t>P.O. Box 252</t>
  </si>
  <si>
    <t>(508)696-5455</t>
  </si>
  <si>
    <t>Sullivan</t>
  </si>
  <si>
    <t>20 Manning Avenue</t>
  </si>
  <si>
    <t>(978)750-1999</t>
  </si>
  <si>
    <t>160 Elm Street</t>
  </si>
  <si>
    <t>(413)774-7297</t>
  </si>
  <si>
    <t>Gelonese</t>
  </si>
  <si>
    <t>627 Randall Road</t>
  </si>
  <si>
    <t>(413)547-1851</t>
  </si>
  <si>
    <t>Bridget</t>
  </si>
  <si>
    <t>Cook</t>
  </si>
  <si>
    <t>(781)960-2901</t>
  </si>
  <si>
    <t>Conley</t>
  </si>
  <si>
    <t>200 West Street</t>
  </si>
  <si>
    <t>(781)843-1639</t>
  </si>
  <si>
    <t>20 Bradston Street</t>
  </si>
  <si>
    <t>(617)704-6563</t>
  </si>
  <si>
    <t>Rives</t>
  </si>
  <si>
    <t>5 Paul Tivnan Drive</t>
  </si>
  <si>
    <t>(508)854-1878</t>
  </si>
  <si>
    <t>Department of Business Development</t>
  </si>
  <si>
    <t>Pham</t>
  </si>
  <si>
    <t>Budget Dirctor</t>
  </si>
  <si>
    <t>One Ashburton Place, Room 1710</t>
  </si>
  <si>
    <t>(617)723-1372</t>
  </si>
  <si>
    <t>SEN</t>
  </si>
  <si>
    <t>Senate</t>
  </si>
  <si>
    <t>Rinaldi</t>
  </si>
  <si>
    <t>State House, Room 74</t>
  </si>
  <si>
    <t>(617)626-0897</t>
  </si>
  <si>
    <t>Supreme Judicial Court</t>
  </si>
  <si>
    <t>One Pemberton Square, Suite 2500</t>
  </si>
  <si>
    <t>Sex Offenders' Registry</t>
  </si>
  <si>
    <t>Laurie</t>
  </si>
  <si>
    <t>Myers</t>
  </si>
  <si>
    <t>85 Rangeway Road, Building 3, Suite 240</t>
  </si>
  <si>
    <t>North Billerica</t>
  </si>
  <si>
    <t>(978)740-6464</t>
  </si>
  <si>
    <t>Ngoc Nu</t>
  </si>
  <si>
    <t>Nguyen</t>
  </si>
  <si>
    <t>Auditor IV</t>
  </si>
  <si>
    <t>House</t>
  </si>
  <si>
    <t>352 Lafayette Street</t>
  </si>
  <si>
    <t>(978)542-6164</t>
  </si>
  <si>
    <t>Springfield Technical Community College</t>
  </si>
  <si>
    <t>One Armory Square, PO Box 9000</t>
  </si>
  <si>
    <t>Suffolk District Attorney</t>
  </si>
  <si>
    <t>Department of Telecommunications and Cable</t>
  </si>
  <si>
    <t>Nixon</t>
  </si>
  <si>
    <t>Special Assistant to the Commissioner</t>
  </si>
  <si>
    <t>1000 Washington Street, Suite 820</t>
  </si>
  <si>
    <t>(617)988-8274</t>
  </si>
  <si>
    <t>Massachusetts Teachers' Retirement System</t>
  </si>
  <si>
    <t>Neilon</t>
  </si>
  <si>
    <t>Assistant Director for Finance &amp; Reporting</t>
  </si>
  <si>
    <t>500 Rutherford Avenue, Suite 210</t>
  </si>
  <si>
    <t>02129-1628</t>
  </si>
  <si>
    <t>(617)679-1661</t>
  </si>
  <si>
    <t>Office of the State Treasurer</t>
  </si>
  <si>
    <t>Minot</t>
  </si>
  <si>
    <t>One Ashburton Place, 12th Floor</t>
  </si>
  <si>
    <t>(617)227-1622</t>
  </si>
  <si>
    <t>University of Massachusetts System</t>
  </si>
  <si>
    <t>Lisa</t>
  </si>
  <si>
    <t>Calise</t>
  </si>
  <si>
    <t>Senior Vice President Administration and Finance Treasurer</t>
  </si>
  <si>
    <t>President's Office</t>
  </si>
  <si>
    <t>One Beacon Street, 31st Floor</t>
  </si>
  <si>
    <t>(617)287-7044</t>
  </si>
  <si>
    <t>Victim &amp; Witness Assistance Board</t>
  </si>
  <si>
    <t>Randall</t>
  </si>
  <si>
    <t>Lui</t>
  </si>
  <si>
    <t>One Ashburton Place, Room 1101</t>
  </si>
  <si>
    <t>(617)586-1341</t>
  </si>
  <si>
    <t>Hampden District Attorney</t>
  </si>
  <si>
    <t>Joan</t>
  </si>
  <si>
    <t>O'Brien</t>
  </si>
  <si>
    <t>CFO/Director of Operations</t>
  </si>
  <si>
    <t>(413)781-4745</t>
  </si>
  <si>
    <t>Eichelroth</t>
  </si>
  <si>
    <t>Vice President for Administration and Finance</t>
  </si>
  <si>
    <t>486 Chandler Street</t>
  </si>
  <si>
    <t>01602-2597</t>
  </si>
  <si>
    <t>(508)929-8167</t>
  </si>
  <si>
    <t>Westfield State University</t>
  </si>
  <si>
    <t>Taksar</t>
  </si>
  <si>
    <t>Vice President</t>
  </si>
  <si>
    <t>577 Western Avenue</t>
  </si>
  <si>
    <t>Westfield</t>
  </si>
  <si>
    <t>(413)572-5610</t>
  </si>
  <si>
    <t>Chelsea's original formula in N53:</t>
  </si>
  <si>
    <t>DO NOT EDIT</t>
  </si>
  <si>
    <t>Vendor Name</t>
  </si>
  <si>
    <t>Vendor Number</t>
  </si>
  <si>
    <t>Manufacturer (OEM) / Make</t>
  </si>
  <si>
    <t xml:space="preserve">Body Code </t>
  </si>
  <si>
    <t>Equip / Pkg Code</t>
  </si>
  <si>
    <t>Fuel Tank Size / Range</t>
  </si>
  <si>
    <t>GVW or Curb Wt</t>
  </si>
  <si>
    <t>Primary Fuel</t>
  </si>
  <si>
    <t>Secondary Fuel</t>
  </si>
  <si>
    <t>Toyota</t>
  </si>
  <si>
    <t>Prius</t>
  </si>
  <si>
    <t>N/A</t>
  </si>
  <si>
    <t>LE</t>
  </si>
  <si>
    <t>Prius Prime</t>
  </si>
  <si>
    <t>Corolla</t>
  </si>
  <si>
    <t>L</t>
  </si>
  <si>
    <t>Std</t>
  </si>
  <si>
    <t>Mid-Size</t>
  </si>
  <si>
    <t>Camry</t>
  </si>
  <si>
    <t>RAV4</t>
  </si>
  <si>
    <t>Minivan</t>
  </si>
  <si>
    <t>Highlander</t>
  </si>
  <si>
    <t>XLE</t>
  </si>
  <si>
    <t>Hybrid Limited</t>
  </si>
  <si>
    <t>6'</t>
  </si>
  <si>
    <t>8'1"</t>
  </si>
  <si>
    <t>5'5"</t>
  </si>
  <si>
    <t>5'7"</t>
  </si>
  <si>
    <t>Leaf</t>
  </si>
  <si>
    <t>8'2"</t>
  </si>
  <si>
    <t>M2-106</t>
  </si>
  <si>
    <t>10'</t>
  </si>
  <si>
    <t>ISUZU</t>
  </si>
  <si>
    <t>Gordon Chevrolet dba CMG</t>
  </si>
  <si>
    <t>Colorado</t>
  </si>
  <si>
    <t>WT Crew Cab</t>
  </si>
  <si>
    <t>5'1"</t>
  </si>
  <si>
    <t>12M43</t>
  </si>
  <si>
    <t>4WT</t>
  </si>
  <si>
    <t>6'2"</t>
  </si>
  <si>
    <t>12M53</t>
  </si>
  <si>
    <t>2WT</t>
  </si>
  <si>
    <t>4LT</t>
  </si>
  <si>
    <t>12N53</t>
  </si>
  <si>
    <t>12T43</t>
  </si>
  <si>
    <t>1LT</t>
  </si>
  <si>
    <t>1FC48</t>
  </si>
  <si>
    <t>2LZ</t>
  </si>
  <si>
    <t>LS</t>
  </si>
  <si>
    <t>1LS</t>
  </si>
  <si>
    <t>Premier</t>
  </si>
  <si>
    <t>MACK</t>
  </si>
  <si>
    <t>Colonial South Automotive dba CMG</t>
  </si>
  <si>
    <t>Silverado 1500</t>
  </si>
  <si>
    <t>1WT</t>
  </si>
  <si>
    <t>E85</t>
  </si>
  <si>
    <t>6'6"</t>
  </si>
  <si>
    <t>CC10903</t>
  </si>
  <si>
    <t>Tahoe</t>
  </si>
  <si>
    <t>1FL/9C1</t>
  </si>
  <si>
    <t>Silverado 2500</t>
  </si>
  <si>
    <t>CC20903</t>
  </si>
  <si>
    <t>Silverado 3500</t>
  </si>
  <si>
    <t>CC30903</t>
  </si>
  <si>
    <t>CC31003</t>
  </si>
  <si>
    <t>Express 2500</t>
  </si>
  <si>
    <t>CG23406</t>
  </si>
  <si>
    <t>Express 3500</t>
  </si>
  <si>
    <t>CG33406</t>
  </si>
  <si>
    <t>CG33503</t>
  </si>
  <si>
    <t>CG33706</t>
  </si>
  <si>
    <t>CG33803</t>
  </si>
  <si>
    <t>CG33903</t>
  </si>
  <si>
    <t>1FL/5W4</t>
  </si>
  <si>
    <t>CK20743</t>
  </si>
  <si>
    <t>CK20753</t>
  </si>
  <si>
    <t>CK20903</t>
  </si>
  <si>
    <t>CK20943</t>
  </si>
  <si>
    <t>CK20953</t>
  </si>
  <si>
    <t>CK30743</t>
  </si>
  <si>
    <t>CK30903</t>
  </si>
  <si>
    <t>CK30943</t>
  </si>
  <si>
    <t>CK30953</t>
  </si>
  <si>
    <t>CK31003</t>
  </si>
  <si>
    <t>CK31043</t>
  </si>
  <si>
    <t>CK31403</t>
  </si>
  <si>
    <t>Honda</t>
  </si>
  <si>
    <t>Hybrid</t>
  </si>
  <si>
    <t>Tradesman Crew Cab</t>
  </si>
  <si>
    <t>SSV</t>
  </si>
  <si>
    <t>DS6T98</t>
  </si>
  <si>
    <t>26D</t>
  </si>
  <si>
    <t>E4F</t>
  </si>
  <si>
    <t>782A</t>
  </si>
  <si>
    <t>Expedition</t>
  </si>
  <si>
    <t>200A</t>
  </si>
  <si>
    <t>600A</t>
  </si>
  <si>
    <t>SE</t>
  </si>
  <si>
    <t>SEL</t>
  </si>
  <si>
    <t>Explorer</t>
  </si>
  <si>
    <t>Limited</t>
  </si>
  <si>
    <t>K7F</t>
  </si>
  <si>
    <t>Limited Hybrid</t>
  </si>
  <si>
    <t>310A</t>
  </si>
  <si>
    <t>PI Utility</t>
  </si>
  <si>
    <t>K8A</t>
  </si>
  <si>
    <t>500A</t>
  </si>
  <si>
    <t>Dodge</t>
  </si>
  <si>
    <t>Charger</t>
  </si>
  <si>
    <t>Chrysler</t>
  </si>
  <si>
    <t>2GA</t>
  </si>
  <si>
    <t>150A</t>
  </si>
  <si>
    <t>650A</t>
  </si>
  <si>
    <t>LX</t>
  </si>
  <si>
    <t>27B</t>
  </si>
  <si>
    <t>Pacifica</t>
  </si>
  <si>
    <t>RUEH53</t>
  </si>
  <si>
    <t>CR-V</t>
  </si>
  <si>
    <t>EX</t>
  </si>
  <si>
    <t>Escape</t>
  </si>
  <si>
    <t>U0B</t>
  </si>
  <si>
    <t>201A</t>
  </si>
  <si>
    <t>XL</t>
  </si>
  <si>
    <t>U1F</t>
  </si>
  <si>
    <t>102A</t>
  </si>
  <si>
    <t>301A</t>
  </si>
  <si>
    <t>W1P</t>
  </si>
  <si>
    <t>Durango</t>
  </si>
  <si>
    <t>PPV</t>
  </si>
  <si>
    <t>WDEE75</t>
  </si>
  <si>
    <t>2BZ</t>
  </si>
  <si>
    <t>Insight</t>
  </si>
  <si>
    <t>EX Hybrid</t>
  </si>
  <si>
    <t>VEHICLE CATEGORY</t>
  </si>
  <si>
    <t>Full Name</t>
  </si>
  <si>
    <t>Department of Public Health Administration</t>
  </si>
  <si>
    <t>Alan</t>
  </si>
  <si>
    <t>Alan Simons</t>
  </si>
  <si>
    <t>617-960-3267</t>
  </si>
  <si>
    <t>alan.e.simons@mass.gov</t>
  </si>
  <si>
    <t>FM Backup</t>
  </si>
  <si>
    <t>Alternate; mileage reports</t>
  </si>
  <si>
    <t>Capital Projects and Procurement Coordinator</t>
  </si>
  <si>
    <t>Searchable Dropdown for Vehicle ID</t>
  </si>
  <si>
    <t>HIDE DEPENDENT DROP</t>
  </si>
  <si>
    <t>Total needed to meet Req 2:</t>
  </si>
  <si>
    <t>Total vehicles ordered:</t>
  </si>
  <si>
    <t>Department of Elder Affairs</t>
  </si>
  <si>
    <t>Will large quantities of material be transported in this vehicle on a regular basis?</t>
  </si>
  <si>
    <t>Yes</t>
  </si>
  <si>
    <t>No</t>
  </si>
  <si>
    <t>Highway</t>
  </si>
  <si>
    <t>Off-Road</t>
  </si>
  <si>
    <t>What type of roadways will this vehicle typically (more than 50% of time) travel on?</t>
  </si>
  <si>
    <t>Campus</t>
  </si>
  <si>
    <t>Legislature</t>
  </si>
  <si>
    <t>Judiciary</t>
  </si>
  <si>
    <t>Independent Office</t>
  </si>
  <si>
    <t>Office of State Treasurer and Receiver General</t>
  </si>
  <si>
    <t>Massachusetts District Attorney Association</t>
  </si>
  <si>
    <t>Massachusetts Sheriffs' Association</t>
  </si>
  <si>
    <t>Executive Office of Administration and Finance</t>
  </si>
  <si>
    <t>Massachusetts Department of Higher Education</t>
  </si>
  <si>
    <t>Executive Office of Public Safety and Security</t>
  </si>
  <si>
    <t>Administrative Law Appeals</t>
  </si>
  <si>
    <t>Division of Capital Asset Management and Maintenance</t>
  </si>
  <si>
    <t>Health Policy Commission</t>
  </si>
  <si>
    <t>Department of Agriculture Resources</t>
  </si>
  <si>
    <t>Commission for the Blind</t>
  </si>
  <si>
    <t>Office of Refugees and Immigrants</t>
  </si>
  <si>
    <t>Department of Telecommunications &amp; Cable</t>
  </si>
  <si>
    <t xml:space="preserve">Division of Banks </t>
  </si>
  <si>
    <t>Office of the Lieutenant Governor</t>
  </si>
  <si>
    <t>Committee for Public Counsel</t>
  </si>
  <si>
    <t>Massachusetts College of Art</t>
  </si>
  <si>
    <t>University of Massachusetts</t>
  </si>
  <si>
    <t>Western (Hampden) District Attorney</t>
  </si>
  <si>
    <t>Worcester (Middle) District Attorney</t>
  </si>
  <si>
    <t>Lottery &amp; Gaming Commission</t>
  </si>
  <si>
    <t>Department Name</t>
  </si>
  <si>
    <t>MMARS</t>
  </si>
  <si>
    <t>LTG</t>
  </si>
  <si>
    <r>
      <rPr>
        <sz val="11"/>
        <color rgb="FFFF0000"/>
        <rFont val="Calibri"/>
        <family val="2"/>
        <scheme val="minor"/>
      </rPr>
      <t>**</t>
    </r>
    <r>
      <rPr>
        <sz val="11"/>
        <color theme="1"/>
        <rFont val="Calibri"/>
        <family val="2"/>
        <scheme val="minor"/>
      </rPr>
      <t>Select the Vehicle Category and Acquisition Number for Line 1, then the lines will duplicate based on quantity.</t>
    </r>
  </si>
  <si>
    <r>
      <rPr>
        <sz val="11"/>
        <color rgb="FFFF0000"/>
        <rFont val="Calibri"/>
        <family val="2"/>
        <scheme val="minor"/>
      </rPr>
      <t>**</t>
    </r>
    <r>
      <rPr>
        <sz val="11"/>
        <color theme="1"/>
        <rFont val="Calibri"/>
        <family val="2"/>
        <scheme val="minor"/>
      </rPr>
      <t>1</t>
    </r>
  </si>
  <si>
    <t>Cullen.Roberts2@mass.gov</t>
  </si>
  <si>
    <t>gina.derossi@jud.state.ma.us</t>
  </si>
  <si>
    <t>Laura.Colby@bbe.state.ma.us</t>
  </si>
  <si>
    <t>Megan.Borges@MassMail.State.MA.US</t>
  </si>
  <si>
    <t>dshropshire@bridgew.edu</t>
  </si>
  <si>
    <t>cclark@capecod.edu</t>
  </si>
  <si>
    <t>John.A.Couillard@mass.gov</t>
  </si>
  <si>
    <t>jspataro@cjc.state.ma.us</t>
  </si>
  <si>
    <t>Max.J.Tassinari@mass.gov</t>
  </si>
  <si>
    <t>William.Bell@mass.gov</t>
  </si>
  <si>
    <t>rooneyt@dor.state.ma.us</t>
  </si>
  <si>
    <t>Matthew.M.Courchene@mass.gov</t>
  </si>
  <si>
    <t>dhamel@framingham.edu</t>
  </si>
  <si>
    <t>jbry@fitchburgstate.edu</t>
  </si>
  <si>
    <t>phillips@gcc.mass.edu</t>
  </si>
  <si>
    <t>James.Rust@mass.gov</t>
  </si>
  <si>
    <t>nsampath@hcc.edu</t>
  </si>
  <si>
    <t>dbertola@masslottery.com</t>
  </si>
  <si>
    <t>aselter@mhlac.org</t>
  </si>
  <si>
    <t>rcass@maritime.edu</t>
  </si>
  <si>
    <t>mmccarthy1@necc.mass.edu</t>
  </si>
  <si>
    <t>jforsstr@northshore.edu</t>
  </si>
  <si>
    <t>Perelman@islandsheriff.com</t>
  </si>
  <si>
    <t>bryan.j.adams@mass.gov</t>
  </si>
  <si>
    <t>smarini@qcc.mass.edu</t>
  </si>
  <si>
    <t>Dianne.M.Handrahan@mass.gov</t>
  </si>
  <si>
    <t>marianne.blanchet@sdb.state.ma.us</t>
  </si>
  <si>
    <t>jsheehan@bsheriff.net</t>
  </si>
  <si>
    <t>mcallahan@fcso-ma.us</t>
  </si>
  <si>
    <t>Chris.Gelonese@sdh.state.ma.us</t>
  </si>
  <si>
    <t>kconley@norfolksheriffma.org</t>
  </si>
  <si>
    <t>jrives@sdw.state.ma.us</t>
  </si>
  <si>
    <t>Sean.Neilon@trb.state.ma.us</t>
  </si>
  <si>
    <t>lcalise@umassp.edu</t>
  </si>
  <si>
    <t>staksar@westfield.ma.edu</t>
  </si>
  <si>
    <t>Any asset which has equipment attached to it which requires the operation of the engine to power said equipment.</t>
  </si>
  <si>
    <t>What is the application or need for the vehicle(s)?</t>
  </si>
  <si>
    <t>How many drivers will use the vehicle(s)?</t>
  </si>
  <si>
    <t>How would operating without the vehicle(s) create an operational hardship?</t>
  </si>
  <si>
    <t>Unless addressed elsewhere, the justification should answer the following questions:</t>
  </si>
  <si>
    <t>What is the overall annual mileage or utilization percentage of the vehicle(s)? (there are built-in questions for this)</t>
  </si>
  <si>
    <t>Where will the vehicle(s) be garaged? (there are built-in questions for this)</t>
  </si>
  <si>
    <t>Could a short term rental vehicle be more cost effective / appropriate? (OVM can assist in researching rental options and comparing costs)</t>
  </si>
  <si>
    <t>Could mileage reimbursement of a personal vehicle be more cost effective / appropriate? (if currently using reimbursement, provide these costs)</t>
  </si>
  <si>
    <t>Electronic Signatures: Agency Acknowledgement, FES Acknowledgement, and OVM Approval</t>
  </si>
  <si>
    <t>*</t>
  </si>
  <si>
    <t>I need help from OVM to decide</t>
  </si>
  <si>
    <t>CAT 1</t>
  </si>
  <si>
    <t>CAT 2</t>
  </si>
  <si>
    <t>CAT 3</t>
  </si>
  <si>
    <t>E3F</t>
  </si>
  <si>
    <t>780A</t>
  </si>
  <si>
    <t>E1Z</t>
  </si>
  <si>
    <t>E1C</t>
  </si>
  <si>
    <t>Transit 150 Wagon</t>
  </si>
  <si>
    <t>K1C</t>
  </si>
  <si>
    <t>K1Y</t>
  </si>
  <si>
    <t>Transit 250 Chassis Cab</t>
  </si>
  <si>
    <t>501A</t>
  </si>
  <si>
    <t>R5Z</t>
  </si>
  <si>
    <t>701A</t>
  </si>
  <si>
    <t>Transit 250 Cutaway</t>
  </si>
  <si>
    <t>R5P</t>
  </si>
  <si>
    <t>R1Z</t>
  </si>
  <si>
    <t>R1Y</t>
  </si>
  <si>
    <t>Transit 250 Wagon</t>
  </si>
  <si>
    <t>Transit 350 Chassis Cab</t>
  </si>
  <si>
    <t>W5Z</t>
  </si>
  <si>
    <t>Transit 350 Cutaway</t>
  </si>
  <si>
    <t>W5P</t>
  </si>
  <si>
    <t>S4X</t>
  </si>
  <si>
    <t>Transit 350 Van</t>
  </si>
  <si>
    <t>W1Z</t>
  </si>
  <si>
    <t>W1Y</t>
  </si>
  <si>
    <t>Transit 350 Wagon</t>
  </si>
  <si>
    <t>U4X</t>
  </si>
  <si>
    <t>X2C</t>
  </si>
  <si>
    <t>Transit Connect Van</t>
  </si>
  <si>
    <t>XL w/Rear Liftgate</t>
  </si>
  <si>
    <t>110A</t>
  </si>
  <si>
    <t>Transit Connect Wagon</t>
  </si>
  <si>
    <t>E9E</t>
  </si>
  <si>
    <t>F650</t>
  </si>
  <si>
    <t>F6A</t>
  </si>
  <si>
    <t>Crew Cab XL</t>
  </si>
  <si>
    <t>W1E</t>
  </si>
  <si>
    <t>F1C</t>
  </si>
  <si>
    <t>8'</t>
  </si>
  <si>
    <t>F2A</t>
  </si>
  <si>
    <t>610A</t>
  </si>
  <si>
    <t>F3A</t>
  </si>
  <si>
    <t>630A</t>
  </si>
  <si>
    <t>F3E</t>
  </si>
  <si>
    <t>Ranger</t>
  </si>
  <si>
    <t>R1E</t>
  </si>
  <si>
    <t>6'4"</t>
  </si>
  <si>
    <t>DS6L91</t>
  </si>
  <si>
    <t>DS6L98</t>
  </si>
  <si>
    <t>Tradesman Quad Cab</t>
  </si>
  <si>
    <t>DS6L41</t>
  </si>
  <si>
    <t>DS1L61</t>
  </si>
  <si>
    <t>DS6L61</t>
  </si>
  <si>
    <t>DS6L62</t>
  </si>
  <si>
    <t>Big Horn Mega Cab</t>
  </si>
  <si>
    <t>DJ7H81</t>
  </si>
  <si>
    <t>DJ7L91</t>
  </si>
  <si>
    <t>DJ7L92</t>
  </si>
  <si>
    <t>DJ2L62</t>
  </si>
  <si>
    <t>DJ7L62</t>
  </si>
  <si>
    <t>D23L62</t>
  </si>
  <si>
    <t>D28L91</t>
  </si>
  <si>
    <t>D28L62</t>
  </si>
  <si>
    <t>DD3L63</t>
  </si>
  <si>
    <t>DD8L63</t>
  </si>
  <si>
    <t>DD8L64</t>
  </si>
  <si>
    <t>F4G</t>
  </si>
  <si>
    <t>660A</t>
  </si>
  <si>
    <t>F5G</t>
  </si>
  <si>
    <t>F750</t>
  </si>
  <si>
    <t>F7A</t>
  </si>
  <si>
    <t>DOER Representative has read and approves this vehicle acquisition request:</t>
  </si>
  <si>
    <t>Vehicle Specs, FES, &amp; Turn-Ins</t>
  </si>
  <si>
    <t>Funding, Summary &amp; Approval</t>
  </si>
  <si>
    <t>This section provides a summary of whether the vehicle request within this workbook complies with both portions of the Fuel Efficiency Standard for the State Fleet (FES). Should the request be out of compliance, the requesting Agency will need to work with the Green Fleet Committee to determine appropriate next steps, including the potential creation of an Alternative Compliance Plan.</t>
  </si>
  <si>
    <t>VEH98 Vehicles (11-2020)</t>
  </si>
  <si>
    <t>Justifiication &amp; Expected Use:</t>
  </si>
  <si>
    <t>Vehicle Specs, FES, &amp; Turn-Ins:</t>
  </si>
  <si>
    <t>Funding, Summary &amp; Approval:</t>
  </si>
  <si>
    <t>Instructions, Definitions, and Contacts:</t>
  </si>
  <si>
    <t>Peach cells will auto-populate based on selections made in the workbook.</t>
  </si>
  <si>
    <t>Grey cells are for instructional or informational purposes only.</t>
  </si>
  <si>
    <t>Based on the number &amp; type of requests, not all cells will turn white.</t>
  </si>
  <si>
    <t>Instructions:</t>
  </si>
  <si>
    <t>Definitions:</t>
  </si>
  <si>
    <t>Within this workbook are links to the below definitions:</t>
  </si>
  <si>
    <t>Any vehicle which has a secondary responsibility of responding to emergencies or special events.</t>
  </si>
  <si>
    <t>Assigned Business Hours:</t>
  </si>
  <si>
    <t>Campus Security:</t>
  </si>
  <si>
    <t>Client Transport:</t>
  </si>
  <si>
    <t>Conservation/Park Support:</t>
  </si>
  <si>
    <t>Dedicated Emergency Response:</t>
  </si>
  <si>
    <t>Domicile:</t>
  </si>
  <si>
    <t>Facility/Maintenance Support:</t>
  </si>
  <si>
    <t>General Administration/Pool:</t>
  </si>
  <si>
    <t>Seasonal:</t>
  </si>
  <si>
    <t>Occasional Emergency Response:</t>
  </si>
  <si>
    <t>Engine Operated Equipment:</t>
  </si>
  <si>
    <t>Usage Types:</t>
  </si>
  <si>
    <t>Contacts:</t>
  </si>
  <si>
    <t>Please feel free to reach out to the following OVM and DOER contacts with any questions:</t>
  </si>
  <si>
    <t>In addition to this "Instructs, Defines, Contacts" tab, this workbook consists of the following tabs/sheets:</t>
  </si>
  <si>
    <t>Karen Rasnick</t>
  </si>
  <si>
    <t>Lease Administrator, OVM</t>
  </si>
  <si>
    <t>karen.rasnick@mass.gov</t>
  </si>
  <si>
    <t>617-720-3196</t>
  </si>
  <si>
    <t>workbook or lease program questions</t>
  </si>
  <si>
    <t>Cheryl Cushman</t>
  </si>
  <si>
    <t>Deputy Fleet Administrator, OVM</t>
  </si>
  <si>
    <t>cheryl.cushman@mass.gov</t>
  </si>
  <si>
    <t>617-720-3109</t>
  </si>
  <si>
    <t>direct purchase questions</t>
  </si>
  <si>
    <t>AGO002</t>
  </si>
  <si>
    <t>ST607L</t>
  </si>
  <si>
    <t>6JP755</t>
  </si>
  <si>
    <t>AGO010</t>
  </si>
  <si>
    <t>AGO011</t>
  </si>
  <si>
    <t>5WN799</t>
  </si>
  <si>
    <t>AGO003</t>
  </si>
  <si>
    <t>AGO004</t>
  </si>
  <si>
    <t>AGO006</t>
  </si>
  <si>
    <t>AGO007</t>
  </si>
  <si>
    <t>AGO014</t>
  </si>
  <si>
    <t>AGO008</t>
  </si>
  <si>
    <t>AGO009</t>
  </si>
  <si>
    <t>AGO015</t>
  </si>
  <si>
    <t>AGO016</t>
  </si>
  <si>
    <t>AGO018</t>
  </si>
  <si>
    <t>AGO017</t>
  </si>
  <si>
    <t>AGO021</t>
  </si>
  <si>
    <t>AGO022</t>
  </si>
  <si>
    <t>AGO020</t>
  </si>
  <si>
    <t>1985BG</t>
  </si>
  <si>
    <t>4HK992</t>
  </si>
  <si>
    <t>5YC668</t>
  </si>
  <si>
    <t>1KFK21</t>
  </si>
  <si>
    <t>8EM713</t>
  </si>
  <si>
    <t>8EM833</t>
  </si>
  <si>
    <t>9HB344</t>
  </si>
  <si>
    <t>9HB334</t>
  </si>
  <si>
    <t>8EM853</t>
  </si>
  <si>
    <t>7HD947</t>
  </si>
  <si>
    <t>9ZN351</t>
  </si>
  <si>
    <t>45K420</t>
  </si>
  <si>
    <t>8EC953</t>
  </si>
  <si>
    <t>ST40</t>
  </si>
  <si>
    <t>ST47</t>
  </si>
  <si>
    <t>ST924K</t>
  </si>
  <si>
    <t>ST104V</t>
  </si>
  <si>
    <t>STB709</t>
  </si>
  <si>
    <t>STA251</t>
  </si>
  <si>
    <t>STD272</t>
  </si>
  <si>
    <t>STE196</t>
  </si>
  <si>
    <t>STE194</t>
  </si>
  <si>
    <t>STE195</t>
  </si>
  <si>
    <t>STF597</t>
  </si>
  <si>
    <t>STE883</t>
  </si>
  <si>
    <t>STE884</t>
  </si>
  <si>
    <t>STE885</t>
  </si>
  <si>
    <t>STF503</t>
  </si>
  <si>
    <t>STF504</t>
  </si>
  <si>
    <t>STF951</t>
  </si>
  <si>
    <t>STH353</t>
  </si>
  <si>
    <t>STH354</t>
  </si>
  <si>
    <t>STF966</t>
  </si>
  <si>
    <t>STF968</t>
  </si>
  <si>
    <t>STF989</t>
  </si>
  <si>
    <t>STF990</t>
  </si>
  <si>
    <t>STF778</t>
  </si>
  <si>
    <t>STF964</t>
  </si>
  <si>
    <t>STJ849</t>
  </si>
  <si>
    <t>STJ863</t>
  </si>
  <si>
    <t>STJ436</t>
  </si>
  <si>
    <t>STJ434</t>
  </si>
  <si>
    <t>STJ810</t>
  </si>
  <si>
    <t>STJ293</t>
  </si>
  <si>
    <t>STJ419</t>
  </si>
  <si>
    <t>STJ418</t>
  </si>
  <si>
    <t>STJ417</t>
  </si>
  <si>
    <t>STJ415</t>
  </si>
  <si>
    <t>STK709</t>
  </si>
  <si>
    <t>STK708</t>
  </si>
  <si>
    <t>STK706</t>
  </si>
  <si>
    <t>STK705</t>
  </si>
  <si>
    <t>STK704</t>
  </si>
  <si>
    <t>STK703</t>
  </si>
  <si>
    <t>STK702</t>
  </si>
  <si>
    <t>ST262F</t>
  </si>
  <si>
    <t>ST138W</t>
  </si>
  <si>
    <t>ST187Y</t>
  </si>
  <si>
    <t>ST153W</t>
  </si>
  <si>
    <t>ST153S</t>
  </si>
  <si>
    <t>STC276</t>
  </si>
  <si>
    <t>STE571</t>
  </si>
  <si>
    <t>STE573</t>
  </si>
  <si>
    <t>STE205</t>
  </si>
  <si>
    <t>STE206</t>
  </si>
  <si>
    <t>7HD827</t>
  </si>
  <si>
    <t>STE528</t>
  </si>
  <si>
    <t>STE529</t>
  </si>
  <si>
    <t>STE530</t>
  </si>
  <si>
    <t>STC830</t>
  </si>
  <si>
    <t>STD501</t>
  </si>
  <si>
    <t>STD502</t>
  </si>
  <si>
    <t>STD479</t>
  </si>
  <si>
    <t>STD512</t>
  </si>
  <si>
    <t>STD513</t>
  </si>
  <si>
    <t>STD514</t>
  </si>
  <si>
    <t>STD515</t>
  </si>
  <si>
    <t>STD516</t>
  </si>
  <si>
    <t>STH841</t>
  </si>
  <si>
    <t>STA402</t>
  </si>
  <si>
    <t>STA405</t>
  </si>
  <si>
    <t>STA406</t>
  </si>
  <si>
    <t>388VA4</t>
  </si>
  <si>
    <t>STE102</t>
  </si>
  <si>
    <t>STC501</t>
  </si>
  <si>
    <t>STD167</t>
  </si>
  <si>
    <t>STD168</t>
  </si>
  <si>
    <t>STD169</t>
  </si>
  <si>
    <t>STD171</t>
  </si>
  <si>
    <t>STD172</t>
  </si>
  <si>
    <t>STD173</t>
  </si>
  <si>
    <t>STD174</t>
  </si>
  <si>
    <t>STD175</t>
  </si>
  <si>
    <t>STD666</t>
  </si>
  <si>
    <t>STG872</t>
  </si>
  <si>
    <t>STG874</t>
  </si>
  <si>
    <t>STG875</t>
  </si>
  <si>
    <t>STG860</t>
  </si>
  <si>
    <t>STG861</t>
  </si>
  <si>
    <t>STG862</t>
  </si>
  <si>
    <t>STG853</t>
  </si>
  <si>
    <t>STG854</t>
  </si>
  <si>
    <t>STG855</t>
  </si>
  <si>
    <t>STG856</t>
  </si>
  <si>
    <t>ST624K</t>
  </si>
  <si>
    <t>STC261</t>
  </si>
  <si>
    <t>STE937</t>
  </si>
  <si>
    <t>STF124</t>
  </si>
  <si>
    <t>STG154</t>
  </si>
  <si>
    <t>STG155</t>
  </si>
  <si>
    <t>STK184</t>
  </si>
  <si>
    <t>ST437C</t>
  </si>
  <si>
    <t>ST473C</t>
  </si>
  <si>
    <t>ST628G</t>
  </si>
  <si>
    <t>STF439</t>
  </si>
  <si>
    <t>ST753H</t>
  </si>
  <si>
    <t>STD279</t>
  </si>
  <si>
    <t>ST922K</t>
  </si>
  <si>
    <t>ST109L</t>
  </si>
  <si>
    <t>ST159X</t>
  </si>
  <si>
    <t>ST159Z</t>
  </si>
  <si>
    <t>STF880</t>
  </si>
  <si>
    <t>ST1022</t>
  </si>
  <si>
    <t>ST1419</t>
  </si>
  <si>
    <t>ST126T</t>
  </si>
  <si>
    <t>ST1509</t>
  </si>
  <si>
    <t>ST180M</t>
  </si>
  <si>
    <t>ST1850</t>
  </si>
  <si>
    <t>STH794</t>
  </si>
  <si>
    <t>ST1407</t>
  </si>
  <si>
    <t>ST1409</t>
  </si>
  <si>
    <t>ST162E</t>
  </si>
  <si>
    <t>ST162J</t>
  </si>
  <si>
    <t>ST190E</t>
  </si>
  <si>
    <t>ST1043</t>
  </si>
  <si>
    <t>ST107</t>
  </si>
  <si>
    <t>ST133C</t>
  </si>
  <si>
    <t>ST434B</t>
  </si>
  <si>
    <t>ST1690</t>
  </si>
  <si>
    <t>ST191G</t>
  </si>
  <si>
    <t>ST104W</t>
  </si>
  <si>
    <t>ST1077</t>
  </si>
  <si>
    <t>ST107Y</t>
  </si>
  <si>
    <t>ST107Z</t>
  </si>
  <si>
    <t>STA177</t>
  </si>
  <si>
    <t>STA710</t>
  </si>
  <si>
    <t>STA835</t>
  </si>
  <si>
    <t>STB482</t>
  </si>
  <si>
    <t>STA698</t>
  </si>
  <si>
    <t>STB928</t>
  </si>
  <si>
    <t>STD689</t>
  </si>
  <si>
    <t>ST888J</t>
  </si>
  <si>
    <t>STG632</t>
  </si>
  <si>
    <t>STD855</t>
  </si>
  <si>
    <t>STC441</t>
  </si>
  <si>
    <t>STF377</t>
  </si>
  <si>
    <t>STG423</t>
  </si>
  <si>
    <t>STH340</t>
  </si>
  <si>
    <t>STH341</t>
  </si>
  <si>
    <t>STF183</t>
  </si>
  <si>
    <t>STH342</t>
  </si>
  <si>
    <t>STG634</t>
  </si>
  <si>
    <t>STH977</t>
  </si>
  <si>
    <t>STF985</t>
  </si>
  <si>
    <t>STF986</t>
  </si>
  <si>
    <t>STF967</t>
  </si>
  <si>
    <t>STF983</t>
  </si>
  <si>
    <t>STF984</t>
  </si>
  <si>
    <t>STF777</t>
  </si>
  <si>
    <t>STF776</t>
  </si>
  <si>
    <t>STF699</t>
  </si>
  <si>
    <t>STH766</t>
  </si>
  <si>
    <t>STH767</t>
  </si>
  <si>
    <t>STH768</t>
  </si>
  <si>
    <t>STH769</t>
  </si>
  <si>
    <t>STH770</t>
  </si>
  <si>
    <t>STH771</t>
  </si>
  <si>
    <t>STJ391</t>
  </si>
  <si>
    <t>STJ377</t>
  </si>
  <si>
    <t>STJ621</t>
  </si>
  <si>
    <t>STK231</t>
  </si>
  <si>
    <t>STK232</t>
  </si>
  <si>
    <t>STG642</t>
  </si>
  <si>
    <t>STG638</t>
  </si>
  <si>
    <t>HP22</t>
  </si>
  <si>
    <t>STB718</t>
  </si>
  <si>
    <t>STE719</t>
  </si>
  <si>
    <t>STK422</t>
  </si>
  <si>
    <t>HP6E</t>
  </si>
  <si>
    <t>STD641</t>
  </si>
  <si>
    <t>ST8409</t>
  </si>
  <si>
    <t>ST655H</t>
  </si>
  <si>
    <t>STA723</t>
  </si>
  <si>
    <t>STG989</t>
  </si>
  <si>
    <t>STH624</t>
  </si>
  <si>
    <t>STH625</t>
  </si>
  <si>
    <t>STH755</t>
  </si>
  <si>
    <t>STJ134</t>
  </si>
  <si>
    <t>STJ135</t>
  </si>
  <si>
    <t>STK879</t>
  </si>
  <si>
    <t>STF214</t>
  </si>
  <si>
    <t>STD153</t>
  </si>
  <si>
    <t>STD154</t>
  </si>
  <si>
    <t>STD155</t>
  </si>
  <si>
    <t>STD156</t>
  </si>
  <si>
    <t>STC497</t>
  </si>
  <si>
    <t>STC592</t>
  </si>
  <si>
    <t>STE493</t>
  </si>
  <si>
    <t>STF598</t>
  </si>
  <si>
    <t>STF599</t>
  </si>
  <si>
    <t>STD400</t>
  </si>
  <si>
    <t>STF689</t>
  </si>
  <si>
    <t>STF690</t>
  </si>
  <si>
    <t>STG424</t>
  </si>
  <si>
    <t>STG425</t>
  </si>
  <si>
    <t>STG476</t>
  </si>
  <si>
    <t>STG477</t>
  </si>
  <si>
    <t>STG478</t>
  </si>
  <si>
    <t>STH799</t>
  </si>
  <si>
    <t>STH778</t>
  </si>
  <si>
    <t>STH777</t>
  </si>
  <si>
    <t>STH776</t>
  </si>
  <si>
    <t>STJ433</t>
  </si>
  <si>
    <t>STJ432</t>
  </si>
  <si>
    <t>STJ431</t>
  </si>
  <si>
    <t>STK226</t>
  </si>
  <si>
    <t>STK227</t>
  </si>
  <si>
    <t>ST4113</t>
  </si>
  <si>
    <t>ST4116</t>
  </si>
  <si>
    <t>ST4108</t>
  </si>
  <si>
    <t>ST4121</t>
  </si>
  <si>
    <t>ST4117</t>
  </si>
  <si>
    <t>ST4118</t>
  </si>
  <si>
    <t>ST4119</t>
  </si>
  <si>
    <t>ST4105</t>
  </si>
  <si>
    <t>ST4110</t>
  </si>
  <si>
    <t>ST7008</t>
  </si>
  <si>
    <t>STF177</t>
  </si>
  <si>
    <t>ST4100</t>
  </si>
  <si>
    <t>ST4125</t>
  </si>
  <si>
    <t>STE841</t>
  </si>
  <si>
    <t>ST4305</t>
  </si>
  <si>
    <t>ST526H</t>
  </si>
  <si>
    <t>ST621E</t>
  </si>
  <si>
    <t>ST4307</t>
  </si>
  <si>
    <t>STE985</t>
  </si>
  <si>
    <t>ST7125</t>
  </si>
  <si>
    <t>STD968</t>
  </si>
  <si>
    <t>STC949</t>
  </si>
  <si>
    <t>STC905</t>
  </si>
  <si>
    <t>ST5019</t>
  </si>
  <si>
    <t>ST992L</t>
  </si>
  <si>
    <t>ST912K</t>
  </si>
  <si>
    <t>ST790K</t>
  </si>
  <si>
    <t>ST916E</t>
  </si>
  <si>
    <t>ST885L</t>
  </si>
  <si>
    <t>ST4230</t>
  </si>
  <si>
    <t>ST134Z</t>
  </si>
  <si>
    <t>ST138D</t>
  </si>
  <si>
    <t>ST598F</t>
  </si>
  <si>
    <t>STA489</t>
  </si>
  <si>
    <t>ST147H</t>
  </si>
  <si>
    <t>ST194L</t>
  </si>
  <si>
    <t>ST840K</t>
  </si>
  <si>
    <t>STJ992</t>
  </si>
  <si>
    <t>ST7366</t>
  </si>
  <si>
    <t>ST597F</t>
  </si>
  <si>
    <t>ST474L</t>
  </si>
  <si>
    <t>ST412F</t>
  </si>
  <si>
    <t>ST415F</t>
  </si>
  <si>
    <t>ST413F</t>
  </si>
  <si>
    <t>ST719K</t>
  </si>
  <si>
    <t>STC930</t>
  </si>
  <si>
    <t>ST732E</t>
  </si>
  <si>
    <t>ST4300</t>
  </si>
  <si>
    <t>ST8899</t>
  </si>
  <si>
    <t>ST499G</t>
  </si>
  <si>
    <t>ST724K</t>
  </si>
  <si>
    <t>ST791K</t>
  </si>
  <si>
    <t>ST783K</t>
  </si>
  <si>
    <t>STG356</t>
  </si>
  <si>
    <t>STF176</t>
  </si>
  <si>
    <t>ST7140</t>
  </si>
  <si>
    <t>ST919F</t>
  </si>
  <si>
    <t>ST341H</t>
  </si>
  <si>
    <t>ST268H</t>
  </si>
  <si>
    <t>ST1655</t>
  </si>
  <si>
    <t>ST856K</t>
  </si>
  <si>
    <t>ST732K</t>
  </si>
  <si>
    <t>ST702J</t>
  </si>
  <si>
    <t>STF179</t>
  </si>
  <si>
    <t>ST846K</t>
  </si>
  <si>
    <t>ST947K</t>
  </si>
  <si>
    <t>ST946K</t>
  </si>
  <si>
    <t>ST860J</t>
  </si>
  <si>
    <t>ST437K</t>
  </si>
  <si>
    <t>ST439K</t>
  </si>
  <si>
    <t>ST441K</t>
  </si>
  <si>
    <t>ST438K</t>
  </si>
  <si>
    <t>ST447K</t>
  </si>
  <si>
    <t>STC342</t>
  </si>
  <si>
    <t>ST611K</t>
  </si>
  <si>
    <t>ST508K</t>
  </si>
  <si>
    <t>ST509K</t>
  </si>
  <si>
    <t>ST501K</t>
  </si>
  <si>
    <t>ST944K</t>
  </si>
  <si>
    <t>ST854J</t>
  </si>
  <si>
    <t>ST727K</t>
  </si>
  <si>
    <t>ST728K</t>
  </si>
  <si>
    <t>ST729K</t>
  </si>
  <si>
    <t>ST731K</t>
  </si>
  <si>
    <t>ST513K</t>
  </si>
  <si>
    <t>ST514K</t>
  </si>
  <si>
    <t>ST512K</t>
  </si>
  <si>
    <t>ST516K</t>
  </si>
  <si>
    <t>ST633K</t>
  </si>
  <si>
    <t>STA850</t>
  </si>
  <si>
    <t>ST945K</t>
  </si>
  <si>
    <t>ST210K</t>
  </si>
  <si>
    <t>ST690L</t>
  </si>
  <si>
    <t>ST689L</t>
  </si>
  <si>
    <t>ST549L</t>
  </si>
  <si>
    <t>ST410L</t>
  </si>
  <si>
    <t>ST573L</t>
  </si>
  <si>
    <t>ST775L</t>
  </si>
  <si>
    <t>ST405L</t>
  </si>
  <si>
    <t>ST406L</t>
  </si>
  <si>
    <t>STE564</t>
  </si>
  <si>
    <t>STD604</t>
  </si>
  <si>
    <t>STB779</t>
  </si>
  <si>
    <t>ST112W</t>
  </si>
  <si>
    <t>ST112X</t>
  </si>
  <si>
    <t>ST1768</t>
  </si>
  <si>
    <t>ST1743</t>
  </si>
  <si>
    <t>ST137X</t>
  </si>
  <si>
    <t>ST105Y</t>
  </si>
  <si>
    <t>ST980L</t>
  </si>
  <si>
    <t>ST1930</t>
  </si>
  <si>
    <t>ST193Z</t>
  </si>
  <si>
    <t>ST508L</t>
  </si>
  <si>
    <t>ST148T</t>
  </si>
  <si>
    <t>ST148U</t>
  </si>
  <si>
    <t>ST142Y</t>
  </si>
  <si>
    <t>ST142Z</t>
  </si>
  <si>
    <t>ST110R</t>
  </si>
  <si>
    <t>ST111M</t>
  </si>
  <si>
    <t>ST182U</t>
  </si>
  <si>
    <t>ST1845</t>
  </si>
  <si>
    <t>ST1846</t>
  </si>
  <si>
    <t>ST185M</t>
  </si>
  <si>
    <t>ST185Z</t>
  </si>
  <si>
    <t>ST1857</t>
  </si>
  <si>
    <t>ST186M</t>
  </si>
  <si>
    <t>ST186V</t>
  </si>
  <si>
    <t>ST186W</t>
  </si>
  <si>
    <t>ST186Y</t>
  </si>
  <si>
    <t>ST184S</t>
  </si>
  <si>
    <t>ST1110</t>
  </si>
  <si>
    <t>ST150T</t>
  </si>
  <si>
    <t>ST110T</t>
  </si>
  <si>
    <t>ST254</t>
  </si>
  <si>
    <t>ST164Z</t>
  </si>
  <si>
    <t>ST167M</t>
  </si>
  <si>
    <t>ST166S</t>
  </si>
  <si>
    <t>ST166U</t>
  </si>
  <si>
    <t>ST1664</t>
  </si>
  <si>
    <t>ST1668</t>
  </si>
  <si>
    <t>ST166P</t>
  </si>
  <si>
    <t>ST1643</t>
  </si>
  <si>
    <t>ST175R</t>
  </si>
  <si>
    <t>ST175S</t>
  </si>
  <si>
    <t>ST175V</t>
  </si>
  <si>
    <t>ST175W</t>
  </si>
  <si>
    <t>ST177N</t>
  </si>
  <si>
    <t>ST177W</t>
  </si>
  <si>
    <t>ST177X</t>
  </si>
  <si>
    <t>ST176M</t>
  </si>
  <si>
    <t>ST176P</t>
  </si>
  <si>
    <t>ST176S</t>
  </si>
  <si>
    <t>ST176T</t>
  </si>
  <si>
    <t>ST191C</t>
  </si>
  <si>
    <t>ST184R</t>
  </si>
  <si>
    <t>ST179R</t>
  </si>
  <si>
    <t>ST178U</t>
  </si>
  <si>
    <t>ST178V</t>
  </si>
  <si>
    <t>ST181V</t>
  </si>
  <si>
    <t>ST182T</t>
  </si>
  <si>
    <t>STA962</t>
  </si>
  <si>
    <t>ST105Z</t>
  </si>
  <si>
    <t>ST132N</t>
  </si>
  <si>
    <t>ST140B</t>
  </si>
  <si>
    <t>STH495</t>
  </si>
  <si>
    <t>STA110</t>
  </si>
  <si>
    <t>ST839L</t>
  </si>
  <si>
    <t>ST706L</t>
  </si>
  <si>
    <t>ST194M</t>
  </si>
  <si>
    <t>ST194N</t>
  </si>
  <si>
    <t>ST194P</t>
  </si>
  <si>
    <t>ST194R</t>
  </si>
  <si>
    <t>ST193N</t>
  </si>
  <si>
    <t>ST209A</t>
  </si>
  <si>
    <t>ST207A</t>
  </si>
  <si>
    <t>ST205A</t>
  </si>
  <si>
    <t>ST206A</t>
  </si>
  <si>
    <t>ST206B</t>
  </si>
  <si>
    <t>ST1847</t>
  </si>
  <si>
    <t>ST231B</t>
  </si>
  <si>
    <t>ST231D</t>
  </si>
  <si>
    <t>ST2381</t>
  </si>
  <si>
    <t>ST103Y</t>
  </si>
  <si>
    <t>ST122A</t>
  </si>
  <si>
    <t>ST206V</t>
  </si>
  <si>
    <t>ST206W</t>
  </si>
  <si>
    <t>ST206X</t>
  </si>
  <si>
    <t>STA708</t>
  </si>
  <si>
    <t>STA104</t>
  </si>
  <si>
    <t>STA105</t>
  </si>
  <si>
    <t>STA106</t>
  </si>
  <si>
    <t>STA139</t>
  </si>
  <si>
    <t>ST196G</t>
  </si>
  <si>
    <t>ST164M</t>
  </si>
  <si>
    <t>STA728</t>
  </si>
  <si>
    <t>STA194</t>
  </si>
  <si>
    <t>STA197</t>
  </si>
  <si>
    <t>STA415</t>
  </si>
  <si>
    <t>STA195</t>
  </si>
  <si>
    <t>STB543</t>
  </si>
  <si>
    <t>STG411</t>
  </si>
  <si>
    <t>STB725</t>
  </si>
  <si>
    <t>STA413</t>
  </si>
  <si>
    <t>STA626</t>
  </si>
  <si>
    <t>STJ765</t>
  </si>
  <si>
    <t>STG244</t>
  </si>
  <si>
    <t>STB490</t>
  </si>
  <si>
    <t>STA914</t>
  </si>
  <si>
    <t>STA915</t>
  </si>
  <si>
    <t>STA919</t>
  </si>
  <si>
    <t>STB667</t>
  </si>
  <si>
    <t>STB668</t>
  </si>
  <si>
    <t>STA899</t>
  </si>
  <si>
    <t>STA900</t>
  </si>
  <si>
    <t>STB710</t>
  </si>
  <si>
    <t>STC156</t>
  </si>
  <si>
    <t>STC745</t>
  </si>
  <si>
    <t>STB173</t>
  </si>
  <si>
    <t>STC160</t>
  </si>
  <si>
    <t>STC167</t>
  </si>
  <si>
    <t>STC263</t>
  </si>
  <si>
    <t>STB824</t>
  </si>
  <si>
    <t>STC126</t>
  </si>
  <si>
    <t>STB213</t>
  </si>
  <si>
    <t>STA385</t>
  </si>
  <si>
    <t>STA386</t>
  </si>
  <si>
    <t>STA388</t>
  </si>
  <si>
    <t>STA389</t>
  </si>
  <si>
    <t>STA390</t>
  </si>
  <si>
    <t>STA392</t>
  </si>
  <si>
    <t>STA393</t>
  </si>
  <si>
    <t>STA944</t>
  </si>
  <si>
    <t>STC142</t>
  </si>
  <si>
    <t>STC145</t>
  </si>
  <si>
    <t>STC146</t>
  </si>
  <si>
    <t>STC147</t>
  </si>
  <si>
    <t>STC148</t>
  </si>
  <si>
    <t>STC301</t>
  </si>
  <si>
    <t>STA387</t>
  </si>
  <si>
    <t>STC302</t>
  </si>
  <si>
    <t>STC303</t>
  </si>
  <si>
    <t>STC304</t>
  </si>
  <si>
    <t>STC305</t>
  </si>
  <si>
    <t>STB892</t>
  </si>
  <si>
    <t>STB893</t>
  </si>
  <si>
    <t>STB894</t>
  </si>
  <si>
    <t>STB895</t>
  </si>
  <si>
    <t>STB896</t>
  </si>
  <si>
    <t>STB898</t>
  </si>
  <si>
    <t>STB899</t>
  </si>
  <si>
    <t>STE114</t>
  </si>
  <si>
    <t>ST635L</t>
  </si>
  <si>
    <t>STJ399</t>
  </si>
  <si>
    <t>STC893</t>
  </si>
  <si>
    <t>STE108</t>
  </si>
  <si>
    <t>STE109</t>
  </si>
  <si>
    <t>STE643</t>
  </si>
  <si>
    <t>STE700</t>
  </si>
  <si>
    <t>STE122</t>
  </si>
  <si>
    <t>STE124</t>
  </si>
  <si>
    <t>STE125</t>
  </si>
  <si>
    <t>STD999</t>
  </si>
  <si>
    <t>STC440</t>
  </si>
  <si>
    <t>STD843</t>
  </si>
  <si>
    <t>STD844</t>
  </si>
  <si>
    <t>STD850</t>
  </si>
  <si>
    <t>STD822</t>
  </si>
  <si>
    <t>STD839</t>
  </si>
  <si>
    <t>STD840</t>
  </si>
  <si>
    <t>STD841</t>
  </si>
  <si>
    <t>ST634L</t>
  </si>
  <si>
    <t>ST637L</t>
  </si>
  <si>
    <t>ST638L</t>
  </si>
  <si>
    <t>ST646L</t>
  </si>
  <si>
    <t>ST787</t>
  </si>
  <si>
    <t>STC237</t>
  </si>
  <si>
    <t>STE607</t>
  </si>
  <si>
    <t>STD104</t>
  </si>
  <si>
    <t>STD105</t>
  </si>
  <si>
    <t>STD102</t>
  </si>
  <si>
    <t>STC954</t>
  </si>
  <si>
    <t>STD487</t>
  </si>
  <si>
    <t>STD651</t>
  </si>
  <si>
    <t>STD652</t>
  </si>
  <si>
    <t>STD653</t>
  </si>
  <si>
    <t>STD654</t>
  </si>
  <si>
    <t>STD656</t>
  </si>
  <si>
    <t>STD657</t>
  </si>
  <si>
    <t>STD659</t>
  </si>
  <si>
    <t>STD660</t>
  </si>
  <si>
    <t>STD661</t>
  </si>
  <si>
    <t>STC533</t>
  </si>
  <si>
    <t>STD538</t>
  </si>
  <si>
    <t>STD539</t>
  </si>
  <si>
    <t>STD540</t>
  </si>
  <si>
    <t>STD541</t>
  </si>
  <si>
    <t>STD542</t>
  </si>
  <si>
    <t>STD543</t>
  </si>
  <si>
    <t>STD544</t>
  </si>
  <si>
    <t>STD655</t>
  </si>
  <si>
    <t>STE299</t>
  </si>
  <si>
    <t>STD149</t>
  </si>
  <si>
    <t>STD106</t>
  </si>
  <si>
    <t>STD107</t>
  </si>
  <si>
    <t>STD108</t>
  </si>
  <si>
    <t>STD109</t>
  </si>
  <si>
    <t>STE477</t>
  </si>
  <si>
    <t>STE778</t>
  </si>
  <si>
    <t>STE779</t>
  </si>
  <si>
    <t>STE780</t>
  </si>
  <si>
    <t>STE781</t>
  </si>
  <si>
    <t>STE782</t>
  </si>
  <si>
    <t>STE783</t>
  </si>
  <si>
    <t>STE784</t>
  </si>
  <si>
    <t>STE925</t>
  </si>
  <si>
    <t>STE476</t>
  </si>
  <si>
    <t>STD529</t>
  </si>
  <si>
    <t>STD780</t>
  </si>
  <si>
    <t>STF533</t>
  </si>
  <si>
    <t>STE939</t>
  </si>
  <si>
    <t>STE941</t>
  </si>
  <si>
    <t>STE942</t>
  </si>
  <si>
    <t>STE943</t>
  </si>
  <si>
    <t>STE944</t>
  </si>
  <si>
    <t>STE945</t>
  </si>
  <si>
    <t>STE946</t>
  </si>
  <si>
    <t>STE947</t>
  </si>
  <si>
    <t>STE948</t>
  </si>
  <si>
    <t>STF534</t>
  </si>
  <si>
    <t>STF527</t>
  </si>
  <si>
    <t>STE887</t>
  </si>
  <si>
    <t>STE888</t>
  </si>
  <si>
    <t>STE889</t>
  </si>
  <si>
    <t>STE890</t>
  </si>
  <si>
    <t>STE891</t>
  </si>
  <si>
    <t>STE892</t>
  </si>
  <si>
    <t>STE893</t>
  </si>
  <si>
    <t>STE894</t>
  </si>
  <si>
    <t>STE895</t>
  </si>
  <si>
    <t>STF120</t>
  </si>
  <si>
    <t>STF426</t>
  </si>
  <si>
    <t>STF526</t>
  </si>
  <si>
    <t>STF532</t>
  </si>
  <si>
    <t>STF571</t>
  </si>
  <si>
    <t>STF572</t>
  </si>
  <si>
    <t>STF573</t>
  </si>
  <si>
    <t>STF574</t>
  </si>
  <si>
    <t>STF575</t>
  </si>
  <si>
    <t>STF535</t>
  </si>
  <si>
    <t>STF259</t>
  </si>
  <si>
    <t>STF323</t>
  </si>
  <si>
    <t>STE907</t>
  </si>
  <si>
    <t>STE908</t>
  </si>
  <si>
    <t>STE877</t>
  </si>
  <si>
    <t>STE878</t>
  </si>
  <si>
    <t>STE879</t>
  </si>
  <si>
    <t>STE880</t>
  </si>
  <si>
    <t>STE881</t>
  </si>
  <si>
    <t>STE882</t>
  </si>
  <si>
    <t>STE776</t>
  </si>
  <si>
    <t>STE777</t>
  </si>
  <si>
    <t>STD662</t>
  </si>
  <si>
    <t>STD663</t>
  </si>
  <si>
    <t>STD664</t>
  </si>
  <si>
    <t>STD665</t>
  </si>
  <si>
    <t>STD842</t>
  </si>
  <si>
    <t>STE917</t>
  </si>
  <si>
    <t>STE918</t>
  </si>
  <si>
    <t>STE919</t>
  </si>
  <si>
    <t>STE924</t>
  </si>
  <si>
    <t>STD110</t>
  </si>
  <si>
    <t>STD103</t>
  </si>
  <si>
    <t>STD101</t>
  </si>
  <si>
    <t>STD150</t>
  </si>
  <si>
    <t>STE769</t>
  </si>
  <si>
    <t>STE770</t>
  </si>
  <si>
    <t>STE771</t>
  </si>
  <si>
    <t>STE772</t>
  </si>
  <si>
    <t>STE773</t>
  </si>
  <si>
    <t>STD545</t>
  </si>
  <si>
    <t>STF449</t>
  </si>
  <si>
    <t>STF497</t>
  </si>
  <si>
    <t>STF431</t>
  </si>
  <si>
    <t>STE788</t>
  </si>
  <si>
    <t>STE789</t>
  </si>
  <si>
    <t>STE790</t>
  </si>
  <si>
    <t>STE791</t>
  </si>
  <si>
    <t>STE792</t>
  </si>
  <si>
    <t>STE793</t>
  </si>
  <si>
    <t>STE794</t>
  </si>
  <si>
    <t>STD316</t>
  </si>
  <si>
    <t>STF743</t>
  </si>
  <si>
    <t>STF744</t>
  </si>
  <si>
    <t>STF745</t>
  </si>
  <si>
    <t>STG990</t>
  </si>
  <si>
    <t>STG908</t>
  </si>
  <si>
    <t>STH373</t>
  </si>
  <si>
    <t>STH374</t>
  </si>
  <si>
    <t>STH375</t>
  </si>
  <si>
    <t>STG544</t>
  </si>
  <si>
    <t>STH372</t>
  </si>
  <si>
    <t>STG938</t>
  </si>
  <si>
    <t>STG939</t>
  </si>
  <si>
    <t>STG940</t>
  </si>
  <si>
    <t>STG948</t>
  </si>
  <si>
    <t>STG949</t>
  </si>
  <si>
    <t>STG950</t>
  </si>
  <si>
    <t>STH162</t>
  </si>
  <si>
    <t>STF683</t>
  </si>
  <si>
    <t>STE953</t>
  </si>
  <si>
    <t>STF759</t>
  </si>
  <si>
    <t>STF760</t>
  </si>
  <si>
    <t>STF761</t>
  </si>
  <si>
    <t>STG808</t>
  </si>
  <si>
    <t>STG809</t>
  </si>
  <si>
    <t>STG810</t>
  </si>
  <si>
    <t>STG811</t>
  </si>
  <si>
    <t>STG812</t>
  </si>
  <si>
    <t>STG813</t>
  </si>
  <si>
    <t>STG814</t>
  </si>
  <si>
    <t>STG815</t>
  </si>
  <si>
    <t>STG816</t>
  </si>
  <si>
    <t>STG817</t>
  </si>
  <si>
    <t>STG156</t>
  </si>
  <si>
    <t>STG157</t>
  </si>
  <si>
    <t>STG158</t>
  </si>
  <si>
    <t>STG164</t>
  </si>
  <si>
    <t>STG165</t>
  </si>
  <si>
    <t>STG166</t>
  </si>
  <si>
    <t>STG167</t>
  </si>
  <si>
    <t>STG168</t>
  </si>
  <si>
    <t>STG169</t>
  </si>
  <si>
    <t>STG170</t>
  </si>
  <si>
    <t>STG942</t>
  </si>
  <si>
    <t>STG926</t>
  </si>
  <si>
    <t>STF219</t>
  </si>
  <si>
    <t>STF220</t>
  </si>
  <si>
    <t>STF762</t>
  </si>
  <si>
    <t>STF763</t>
  </si>
  <si>
    <t>STF764</t>
  </si>
  <si>
    <t>STF949</t>
  </si>
  <si>
    <t>STG480</t>
  </si>
  <si>
    <t>STG481</t>
  </si>
  <si>
    <t>STG482</t>
  </si>
  <si>
    <t>STG825</t>
  </si>
  <si>
    <t>STG826</t>
  </si>
  <si>
    <t>STG827</t>
  </si>
  <si>
    <t>STG828</t>
  </si>
  <si>
    <t>STG829</t>
  </si>
  <si>
    <t>STG830</t>
  </si>
  <si>
    <t>STF428</t>
  </si>
  <si>
    <t>STF430</t>
  </si>
  <si>
    <t>STF489</t>
  </si>
  <si>
    <t>STF490</t>
  </si>
  <si>
    <t>STF491</t>
  </si>
  <si>
    <t>STG834</t>
  </si>
  <si>
    <t>STG836</t>
  </si>
  <si>
    <t>STG822</t>
  </si>
  <si>
    <t>STG823</t>
  </si>
  <si>
    <t>STG824</t>
  </si>
  <si>
    <t>STG330</t>
  </si>
  <si>
    <t>STG331</t>
  </si>
  <si>
    <t>STG332</t>
  </si>
  <si>
    <t>STG159</t>
  </si>
  <si>
    <t>STG160</t>
  </si>
  <si>
    <t>STG161</t>
  </si>
  <si>
    <t>STG162</t>
  </si>
  <si>
    <t>STH335</t>
  </si>
  <si>
    <t>STH356</t>
  </si>
  <si>
    <t>STG936</t>
  </si>
  <si>
    <t>STF897</t>
  </si>
  <si>
    <t>STF895</t>
  </si>
  <si>
    <t>STF899</t>
  </si>
  <si>
    <t>STG301</t>
  </si>
  <si>
    <t>STG302</t>
  </si>
  <si>
    <t>STF898</t>
  </si>
  <si>
    <t>STF896</t>
  </si>
  <si>
    <t>STE982</t>
  </si>
  <si>
    <t>STG485</t>
  </si>
  <si>
    <t>STG927</t>
  </si>
  <si>
    <t>STE959</t>
  </si>
  <si>
    <t>STE960</t>
  </si>
  <si>
    <t>STG943</t>
  </si>
  <si>
    <t>STG941</t>
  </si>
  <si>
    <t>STG413</t>
  </si>
  <si>
    <t>STF389</t>
  </si>
  <si>
    <t>STF390</t>
  </si>
  <si>
    <t>STF391</t>
  </si>
  <si>
    <t>STF392</t>
  </si>
  <si>
    <t>STF186</t>
  </si>
  <si>
    <t>STF187</t>
  </si>
  <si>
    <t>STF222</t>
  </si>
  <si>
    <t>STF223</t>
  </si>
  <si>
    <t>STG807</t>
  </si>
  <si>
    <t>STF850</t>
  </si>
  <si>
    <t>STG305</t>
  </si>
  <si>
    <t>STH266</t>
  </si>
  <si>
    <t>STF782</t>
  </si>
  <si>
    <t>STF783</t>
  </si>
  <si>
    <t>STG944</t>
  </si>
  <si>
    <t>STG945</t>
  </si>
  <si>
    <t>STG946</t>
  </si>
  <si>
    <t>STG947</t>
  </si>
  <si>
    <t>STF884</t>
  </si>
  <si>
    <t>STG243</t>
  </si>
  <si>
    <t>STF688</t>
  </si>
  <si>
    <t>STH299</t>
  </si>
  <si>
    <t>STH618</t>
  </si>
  <si>
    <t>STH620</t>
  </si>
  <si>
    <t>STH608</t>
  </si>
  <si>
    <t>STH607</t>
  </si>
  <si>
    <t>STH606</t>
  </si>
  <si>
    <t>STH605</t>
  </si>
  <si>
    <t>STH601</t>
  </si>
  <si>
    <t>STH621</t>
  </si>
  <si>
    <t>STH602</t>
  </si>
  <si>
    <t>STH604</t>
  </si>
  <si>
    <t>STH619</t>
  </si>
  <si>
    <t>STH603</t>
  </si>
  <si>
    <t>STG633</t>
  </si>
  <si>
    <t>STH917</t>
  </si>
  <si>
    <t>STG246</t>
  </si>
  <si>
    <t>STG245</t>
  </si>
  <si>
    <t>STJ117</t>
  </si>
  <si>
    <t>STH980</t>
  </si>
  <si>
    <t>STF687</t>
  </si>
  <si>
    <t>STF979</t>
  </si>
  <si>
    <t>STJ108</t>
  </si>
  <si>
    <t>STJ107</t>
  </si>
  <si>
    <t>STJ113</t>
  </si>
  <si>
    <t>STJ112</t>
  </si>
  <si>
    <t>STJ110</t>
  </si>
  <si>
    <t>STG617</t>
  </si>
  <si>
    <t>STG618</t>
  </si>
  <si>
    <t>STG619</t>
  </si>
  <si>
    <t>STG620</t>
  </si>
  <si>
    <t>STG621</t>
  </si>
  <si>
    <t>STG622</t>
  </si>
  <si>
    <t>STG623</t>
  </si>
  <si>
    <t>STG624</t>
  </si>
  <si>
    <t>STG625</t>
  </si>
  <si>
    <t>STG651</t>
  </si>
  <si>
    <t>STG652</t>
  </si>
  <si>
    <t>STG653</t>
  </si>
  <si>
    <t>STG654</t>
  </si>
  <si>
    <t>STG655</t>
  </si>
  <si>
    <t>STG656</t>
  </si>
  <si>
    <t>STG657</t>
  </si>
  <si>
    <t>STG658</t>
  </si>
  <si>
    <t>STG659</t>
  </si>
  <si>
    <t>STG660</t>
  </si>
  <si>
    <t>STG661</t>
  </si>
  <si>
    <t>STH250</t>
  </si>
  <si>
    <t>STH426</t>
  </si>
  <si>
    <t>STH427</t>
  </si>
  <si>
    <t>STH428</t>
  </si>
  <si>
    <t>STG675</t>
  </si>
  <si>
    <t>STF240</t>
  </si>
  <si>
    <t>STG894</t>
  </si>
  <si>
    <t>STG248</t>
  </si>
  <si>
    <t>STF893</t>
  </si>
  <si>
    <t>STF852</t>
  </si>
  <si>
    <t>STG641</t>
  </si>
  <si>
    <t>STG640</t>
  </si>
  <si>
    <t>STH296</t>
  </si>
  <si>
    <t>STH297</t>
  </si>
  <si>
    <t>STH295</t>
  </si>
  <si>
    <t>STH294</t>
  </si>
  <si>
    <t>STH292</t>
  </si>
  <si>
    <t>STH291</t>
  </si>
  <si>
    <t>STH290</t>
  </si>
  <si>
    <t>STF697</t>
  </si>
  <si>
    <t>STJ121</t>
  </si>
  <si>
    <t>STH994</t>
  </si>
  <si>
    <t>STH991</t>
  </si>
  <si>
    <t>STH992</t>
  </si>
  <si>
    <t>STJ122</t>
  </si>
  <si>
    <t>STJ123</t>
  </si>
  <si>
    <t>STH993</t>
  </si>
  <si>
    <t>STH500</t>
  </si>
  <si>
    <t>STH475</t>
  </si>
  <si>
    <t>STH463</t>
  </si>
  <si>
    <t>STH474</t>
  </si>
  <si>
    <t>STH497</t>
  </si>
  <si>
    <t>STH498</t>
  </si>
  <si>
    <t>STH499</t>
  </si>
  <si>
    <t>STH610</t>
  </si>
  <si>
    <t>STH394</t>
  </si>
  <si>
    <t>STH395</t>
  </si>
  <si>
    <t>STH396</t>
  </si>
  <si>
    <t>STH397</t>
  </si>
  <si>
    <t>STH398</t>
  </si>
  <si>
    <t>STH399</t>
  </si>
  <si>
    <t>STH617</t>
  </si>
  <si>
    <t>STH616</t>
  </si>
  <si>
    <t>STH615</t>
  </si>
  <si>
    <t>STH614</t>
  </si>
  <si>
    <t>STH613</t>
  </si>
  <si>
    <t>STH612</t>
  </si>
  <si>
    <t>STH611</t>
  </si>
  <si>
    <t>STJ791</t>
  </si>
  <si>
    <t>STJ792</t>
  </si>
  <si>
    <t>STJ781</t>
  </si>
  <si>
    <t>STJ782</t>
  </si>
  <si>
    <t>STJ795</t>
  </si>
  <si>
    <t>STJ794</t>
  </si>
  <si>
    <t>STJ793</t>
  </si>
  <si>
    <t>STH780</t>
  </si>
  <si>
    <t>STH779</t>
  </si>
  <si>
    <t>STJ106</t>
  </si>
  <si>
    <t>STH979</t>
  </si>
  <si>
    <t>STJ104</t>
  </si>
  <si>
    <t>STJ103</t>
  </si>
  <si>
    <t>STH921</t>
  </si>
  <si>
    <t>STJ124</t>
  </si>
  <si>
    <t>STJ125</t>
  </si>
  <si>
    <t>STJ115</t>
  </si>
  <si>
    <t>STJ114</t>
  </si>
  <si>
    <t>STJ120</t>
  </si>
  <si>
    <t>STH464</t>
  </si>
  <si>
    <t>STH465</t>
  </si>
  <si>
    <t>STJ116</t>
  </si>
  <si>
    <t>STH919</t>
  </si>
  <si>
    <t>STH978</t>
  </si>
  <si>
    <t>STH469</t>
  </si>
  <si>
    <t>STH473</t>
  </si>
  <si>
    <t>STH472</t>
  </si>
  <si>
    <t>STH471</t>
  </si>
  <si>
    <t>STH470</t>
  </si>
  <si>
    <t>STJ119</t>
  </si>
  <si>
    <t>STJ118</t>
  </si>
  <si>
    <t>STJ828</t>
  </si>
  <si>
    <t>STF609</t>
  </si>
  <si>
    <t>STJ109</t>
  </si>
  <si>
    <t>STJ111</t>
  </si>
  <si>
    <t>STJ105</t>
  </si>
  <si>
    <t>STG509</t>
  </si>
  <si>
    <t>STH647</t>
  </si>
  <si>
    <t>STH910</t>
  </si>
  <si>
    <t>STH909</t>
  </si>
  <si>
    <t>STH908</t>
  </si>
  <si>
    <t>STH907</t>
  </si>
  <si>
    <t>STH906</t>
  </si>
  <si>
    <t>STH905</t>
  </si>
  <si>
    <t>STH916</t>
  </si>
  <si>
    <t>STH915</t>
  </si>
  <si>
    <t>STH914</t>
  </si>
  <si>
    <t>STH913</t>
  </si>
  <si>
    <t>STH912</t>
  </si>
  <si>
    <t>STH911</t>
  </si>
  <si>
    <t>STJ430</t>
  </si>
  <si>
    <t>STJ429</t>
  </si>
  <si>
    <t>STJ428</t>
  </si>
  <si>
    <t>STJ825</t>
  </si>
  <si>
    <t>STJ824</t>
  </si>
  <si>
    <t>STJ823</t>
  </si>
  <si>
    <t>STJ822</t>
  </si>
  <si>
    <t>STJ821</t>
  </si>
  <si>
    <t>STJ820</t>
  </si>
  <si>
    <t>STJ592</t>
  </si>
  <si>
    <t>STJ591</t>
  </si>
  <si>
    <t>STJ590</t>
  </si>
  <si>
    <t>STK411</t>
  </si>
  <si>
    <t>STK415</t>
  </si>
  <si>
    <t>STK710</t>
  </si>
  <si>
    <t>STK682</t>
  </si>
  <si>
    <t>STK683</t>
  </si>
  <si>
    <t>STK582</t>
  </si>
  <si>
    <t>STK576</t>
  </si>
  <si>
    <t>STK579</t>
  </si>
  <si>
    <t>STK115</t>
  </si>
  <si>
    <t>STK114</t>
  </si>
  <si>
    <t>STK116</t>
  </si>
  <si>
    <t>STK118</t>
  </si>
  <si>
    <t>STK942</t>
  </si>
  <si>
    <t>STJ860</t>
  </si>
  <si>
    <t>STK244</t>
  </si>
  <si>
    <t>STK175</t>
  </si>
  <si>
    <t>STK556</t>
  </si>
  <si>
    <t>STJ797</t>
  </si>
  <si>
    <t>STJ726</t>
  </si>
  <si>
    <t>STJ725</t>
  </si>
  <si>
    <t>STJ730</t>
  </si>
  <si>
    <t>STJ729</t>
  </si>
  <si>
    <t>STJ728</t>
  </si>
  <si>
    <t>STJ727</t>
  </si>
  <si>
    <t>STJ779</t>
  </si>
  <si>
    <t>STJ780</t>
  </si>
  <si>
    <t>STK401</t>
  </si>
  <si>
    <t>STK402</t>
  </si>
  <si>
    <t>STK403</t>
  </si>
  <si>
    <t>STK404</t>
  </si>
  <si>
    <t>STK405</t>
  </si>
  <si>
    <t>STK406</t>
  </si>
  <si>
    <t>STK418</t>
  </si>
  <si>
    <t>STK245</t>
  </si>
  <si>
    <t>STK246</t>
  </si>
  <si>
    <t>STJ283</t>
  </si>
  <si>
    <t>STJ259</t>
  </si>
  <si>
    <t>STJ258</t>
  </si>
  <si>
    <t>STJ257</t>
  </si>
  <si>
    <t>STJ256</t>
  </si>
  <si>
    <t>STJ255</t>
  </si>
  <si>
    <t>STJ254</t>
  </si>
  <si>
    <t>STJ253</t>
  </si>
  <si>
    <t>STK247</t>
  </si>
  <si>
    <t>STK248</t>
  </si>
  <si>
    <t>STK936</t>
  </si>
  <si>
    <t>STK203</t>
  </si>
  <si>
    <t>STK120</t>
  </si>
  <si>
    <t>STK224</t>
  </si>
  <si>
    <t>STK223</t>
  </si>
  <si>
    <t>STK660</t>
  </si>
  <si>
    <t>STJ737</t>
  </si>
  <si>
    <t>STJ266</t>
  </si>
  <si>
    <t>STJ265</t>
  </si>
  <si>
    <t>STJ264</t>
  </si>
  <si>
    <t>STJ263</t>
  </si>
  <si>
    <t>STJ262</t>
  </si>
  <si>
    <t>STJ261</t>
  </si>
  <si>
    <t>STJ260</t>
  </si>
  <si>
    <t>STK242</t>
  </si>
  <si>
    <t>STK241</t>
  </si>
  <si>
    <t>STK188</t>
  </si>
  <si>
    <t>STH643</t>
  </si>
  <si>
    <t>STJ704</t>
  </si>
  <si>
    <t>STJ703</t>
  </si>
  <si>
    <t>STJ702</t>
  </si>
  <si>
    <t>STJ701</t>
  </si>
  <si>
    <t>STH995</t>
  </si>
  <si>
    <t>STJ777</t>
  </si>
  <si>
    <t>STJ500</t>
  </si>
  <si>
    <t>STJ499</t>
  </si>
  <si>
    <t>STJ498</t>
  </si>
  <si>
    <t>STJ497</t>
  </si>
  <si>
    <t>STJ496</t>
  </si>
  <si>
    <t>STJ495</t>
  </si>
  <si>
    <t>STJ494</t>
  </si>
  <si>
    <t>STJ493</t>
  </si>
  <si>
    <t>STJ492</t>
  </si>
  <si>
    <t>STJ491</t>
  </si>
  <si>
    <t>STJ490</t>
  </si>
  <si>
    <t>STJ489</t>
  </si>
  <si>
    <t>STJ488</t>
  </si>
  <si>
    <t>STJ487</t>
  </si>
  <si>
    <t>STJ486</t>
  </si>
  <si>
    <t>STH949</t>
  </si>
  <si>
    <t>STJ403</t>
  </si>
  <si>
    <t>STJ404</t>
  </si>
  <si>
    <t>STJ405</t>
  </si>
  <si>
    <t>STJ292</t>
  </si>
  <si>
    <t>STK106</t>
  </si>
  <si>
    <t>STK108</t>
  </si>
  <si>
    <t>STK107</t>
  </si>
  <si>
    <t>STK656</t>
  </si>
  <si>
    <t>STK177</t>
  </si>
  <si>
    <t>STK657</t>
  </si>
  <si>
    <t>STK658</t>
  </si>
  <si>
    <t>STK111</t>
  </si>
  <si>
    <t>STK169</t>
  </si>
  <si>
    <t>STK168</t>
  </si>
  <si>
    <t>STK174</t>
  </si>
  <si>
    <t>STK172</t>
  </si>
  <si>
    <t>STK225</t>
  </si>
  <si>
    <t>STK189</t>
  </si>
  <si>
    <t>STK938</t>
  </si>
  <si>
    <t>STK939</t>
  </si>
  <si>
    <t>STK218</t>
  </si>
  <si>
    <t>STK243</t>
  </si>
  <si>
    <t>STK526</t>
  </si>
  <si>
    <t>STK980</t>
  </si>
  <si>
    <t>STK935</t>
  </si>
  <si>
    <t>STJ768</t>
  </si>
  <si>
    <t>STJ769</t>
  </si>
  <si>
    <t>STJ770</t>
  </si>
  <si>
    <t>STJ755</t>
  </si>
  <si>
    <t>STJ754</t>
  </si>
  <si>
    <t>STK890</t>
  </si>
  <si>
    <t>STK892</t>
  </si>
  <si>
    <t>STK893</t>
  </si>
  <si>
    <t>STK894</t>
  </si>
  <si>
    <t>STK899</t>
  </si>
  <si>
    <t>STK885</t>
  </si>
  <si>
    <t>STJ996</t>
  </si>
  <si>
    <t>STH796</t>
  </si>
  <si>
    <t>ST184P</t>
  </si>
  <si>
    <t>ST165T</t>
  </si>
  <si>
    <t>ST165R</t>
  </si>
  <si>
    <t>45CP81</t>
  </si>
  <si>
    <t>ST1422</t>
  </si>
  <si>
    <t>STA253</t>
  </si>
  <si>
    <t>STD151</t>
  </si>
  <si>
    <t>STD496</t>
  </si>
  <si>
    <t>STE905</t>
  </si>
  <si>
    <t>STE901</t>
  </si>
  <si>
    <t>STE902</t>
  </si>
  <si>
    <t>STE903</t>
  </si>
  <si>
    <t>STF306</t>
  </si>
  <si>
    <t>STF511</t>
  </si>
  <si>
    <t>STF512</t>
  </si>
  <si>
    <t>STF513</t>
  </si>
  <si>
    <t>STF647</t>
  </si>
  <si>
    <t>STF649</t>
  </si>
  <si>
    <t>STE967</t>
  </si>
  <si>
    <t>STE968</t>
  </si>
  <si>
    <t>STE969</t>
  </si>
  <si>
    <t>STE970</t>
  </si>
  <si>
    <t>STH336</t>
  </si>
  <si>
    <t>STE966</t>
  </si>
  <si>
    <t>STF945</t>
  </si>
  <si>
    <t>STF946</t>
  </si>
  <si>
    <t>STF947</t>
  </si>
  <si>
    <t>STF948</t>
  </si>
  <si>
    <t>STG342</t>
  </si>
  <si>
    <t>STH159</t>
  </si>
  <si>
    <t>STF885</t>
  </si>
  <si>
    <t>STG354</t>
  </si>
  <si>
    <t>STJ126</t>
  </si>
  <si>
    <t>STH451</t>
  </si>
  <si>
    <t>STH452</t>
  </si>
  <si>
    <t>STH453</t>
  </si>
  <si>
    <t>STH238</t>
  </si>
  <si>
    <t>STH984</t>
  </si>
  <si>
    <t>STH983</t>
  </si>
  <si>
    <t>STH981</t>
  </si>
  <si>
    <t>STH985</t>
  </si>
  <si>
    <t>STH982</t>
  </si>
  <si>
    <t>STH773</t>
  </si>
  <si>
    <t>STJ848</t>
  </si>
  <si>
    <t>STG520</t>
  </si>
  <si>
    <t>STJ411</t>
  </si>
  <si>
    <t>STJ412</t>
  </si>
  <si>
    <t>STJ413</t>
  </si>
  <si>
    <t>STJ410</t>
  </si>
  <si>
    <t>STJ827</t>
  </si>
  <si>
    <t>STK488</t>
  </si>
  <si>
    <t>STJ744</t>
  </si>
  <si>
    <t>STJ743</t>
  </si>
  <si>
    <t>STK943</t>
  </si>
  <si>
    <t>STJ173</t>
  </si>
  <si>
    <t>8WVJ70</t>
  </si>
  <si>
    <t>STJ475</t>
  </si>
  <si>
    <t>STJ474</t>
  </si>
  <si>
    <t>STJ473</t>
  </si>
  <si>
    <t>STJ472</t>
  </si>
  <si>
    <t>STJ471</t>
  </si>
  <si>
    <t>STJ470</t>
  </si>
  <si>
    <t>STJ759</t>
  </si>
  <si>
    <t>STJ757</t>
  </si>
  <si>
    <t>STK986</t>
  </si>
  <si>
    <t>STK931</t>
  </si>
  <si>
    <t>STK202</t>
  </si>
  <si>
    <t>ST2183</t>
  </si>
  <si>
    <t>ST2148</t>
  </si>
  <si>
    <t>ST788F</t>
  </si>
  <si>
    <t>STK164</t>
  </si>
  <si>
    <t>ST2142</t>
  </si>
  <si>
    <t>ST574K</t>
  </si>
  <si>
    <t>ST452L</t>
  </si>
  <si>
    <t>ST1720</t>
  </si>
  <si>
    <t>ST113U</t>
  </si>
  <si>
    <t>ST2120</t>
  </si>
  <si>
    <t>ST133H</t>
  </si>
  <si>
    <t>ST1331</t>
  </si>
  <si>
    <t>ST1328</t>
  </si>
  <si>
    <t>ST1034</t>
  </si>
  <si>
    <t>ST1518</t>
  </si>
  <si>
    <t>ST1958</t>
  </si>
  <si>
    <t>ST196U</t>
  </si>
  <si>
    <t>ST196V</t>
  </si>
  <si>
    <t>ST196W</t>
  </si>
  <si>
    <t>ST196X</t>
  </si>
  <si>
    <t>ST196Y</t>
  </si>
  <si>
    <t>ST196Z</t>
  </si>
  <si>
    <t>ST197N</t>
  </si>
  <si>
    <t>ST182V</t>
  </si>
  <si>
    <t>ST182X</t>
  </si>
  <si>
    <t>ST182Y</t>
  </si>
  <si>
    <t>ST2048</t>
  </si>
  <si>
    <t>ST2049</t>
  </si>
  <si>
    <t>ST2002</t>
  </si>
  <si>
    <t>ST164</t>
  </si>
  <si>
    <t>ST1256</t>
  </si>
  <si>
    <t>STA186</t>
  </si>
  <si>
    <t>STA407</t>
  </si>
  <si>
    <t>STA724</t>
  </si>
  <si>
    <t>STB168</t>
  </si>
  <si>
    <t>STB169</t>
  </si>
  <si>
    <t>STA190</t>
  </si>
  <si>
    <t>STA729</t>
  </si>
  <si>
    <t>STB207</t>
  </si>
  <si>
    <t>STB208</t>
  </si>
  <si>
    <t>STB209</t>
  </si>
  <si>
    <t>STA928</t>
  </si>
  <si>
    <t>STA929</t>
  </si>
  <si>
    <t>STA946</t>
  </si>
  <si>
    <t>STA947</t>
  </si>
  <si>
    <t>STA948</t>
  </si>
  <si>
    <t>STA383</t>
  </si>
  <si>
    <t>STA384</t>
  </si>
  <si>
    <t>STA932</t>
  </si>
  <si>
    <t>STA933</t>
  </si>
  <si>
    <t>STA377</t>
  </si>
  <si>
    <t>STA380</t>
  </si>
  <si>
    <t>STA949</t>
  </si>
  <si>
    <t>STA934</t>
  </si>
  <si>
    <t>STC139</t>
  </si>
  <si>
    <t>STD713</t>
  </si>
  <si>
    <t>STD703</t>
  </si>
  <si>
    <t>STD667</t>
  </si>
  <si>
    <t>STD549</t>
  </si>
  <si>
    <t>STD550</t>
  </si>
  <si>
    <t>STE512</t>
  </si>
  <si>
    <t>STE513</t>
  </si>
  <si>
    <t>STE514</t>
  </si>
  <si>
    <t>STE515</t>
  </si>
  <si>
    <t>STE516</t>
  </si>
  <si>
    <t>STE517</t>
  </si>
  <si>
    <t>STE518</t>
  </si>
  <si>
    <t>STE445</t>
  </si>
  <si>
    <t>STF561</t>
  </si>
  <si>
    <t>STF557</t>
  </si>
  <si>
    <t>STF558</t>
  </si>
  <si>
    <t>STF559</t>
  </si>
  <si>
    <t>STF560</t>
  </si>
  <si>
    <t>STE714</t>
  </si>
  <si>
    <t>STE899</t>
  </si>
  <si>
    <t>STF536</t>
  </si>
  <si>
    <t>STE862</t>
  </si>
  <si>
    <t>STE863</t>
  </si>
  <si>
    <t>STF304</t>
  </si>
  <si>
    <t>STF514</t>
  </si>
  <si>
    <t>STF515</t>
  </si>
  <si>
    <t>STF517</t>
  </si>
  <si>
    <t>STF518</t>
  </si>
  <si>
    <t>STF505</t>
  </si>
  <si>
    <t>STF593</t>
  </si>
  <si>
    <t>STF213</t>
  </si>
  <si>
    <t>STF206</t>
  </si>
  <si>
    <t>STF207</t>
  </si>
  <si>
    <t>STF211</t>
  </si>
  <si>
    <t>STF212</t>
  </si>
  <si>
    <t>STE961</t>
  </si>
  <si>
    <t>STE951</t>
  </si>
  <si>
    <t>STE952</t>
  </si>
  <si>
    <t>STF650</t>
  </si>
  <si>
    <t>STH338</t>
  </si>
  <si>
    <t>STF747</t>
  </si>
  <si>
    <t>STF748</t>
  </si>
  <si>
    <t>STH339</t>
  </si>
  <si>
    <t>STG806</t>
  </si>
  <si>
    <t>STF321</t>
  </si>
  <si>
    <t>STF715</t>
  </si>
  <si>
    <t>STF716</t>
  </si>
  <si>
    <t>STF717</t>
  </si>
  <si>
    <t>STF626</t>
  </si>
  <si>
    <t>STF627</t>
  </si>
  <si>
    <t>STH151</t>
  </si>
  <si>
    <t>STG982</t>
  </si>
  <si>
    <t>STG983</t>
  </si>
  <si>
    <t>STG984</t>
  </si>
  <si>
    <t>STG985</t>
  </si>
  <si>
    <t>STG986</t>
  </si>
  <si>
    <t>STF685</t>
  </si>
  <si>
    <t>STF684</t>
  </si>
  <si>
    <t>STF959</t>
  </si>
  <si>
    <t>STF960</t>
  </si>
  <si>
    <t>STF961</t>
  </si>
  <si>
    <t>STF851</t>
  </si>
  <si>
    <t>STH448</t>
  </si>
  <si>
    <t>STH449</t>
  </si>
  <si>
    <t>STG321</t>
  </si>
  <si>
    <t>STG322</t>
  </si>
  <si>
    <t>STG306</t>
  </si>
  <si>
    <t>STF616</t>
  </si>
  <si>
    <t>STG521</t>
  </si>
  <si>
    <t>STG522</t>
  </si>
  <si>
    <t>STJ390</t>
  </si>
  <si>
    <t>STK944</t>
  </si>
  <si>
    <t>*EP200</t>
  </si>
  <si>
    <t>E0054</t>
  </si>
  <si>
    <t>EP053</t>
  </si>
  <si>
    <t>EP298</t>
  </si>
  <si>
    <t>EP299</t>
  </si>
  <si>
    <t>EP189</t>
  </si>
  <si>
    <t>4GN911</t>
  </si>
  <si>
    <t>77NR17</t>
  </si>
  <si>
    <t>EP099</t>
  </si>
  <si>
    <t>EP155</t>
  </si>
  <si>
    <t>EP230</t>
  </si>
  <si>
    <t>8FX877</t>
  </si>
  <si>
    <t>464XX4</t>
  </si>
  <si>
    <t>4LX554</t>
  </si>
  <si>
    <t>EP242</t>
  </si>
  <si>
    <t>EP240</t>
  </si>
  <si>
    <t>EP249</t>
  </si>
  <si>
    <t>EP168</t>
  </si>
  <si>
    <t>EP136</t>
  </si>
  <si>
    <t>EP87</t>
  </si>
  <si>
    <t>EP114</t>
  </si>
  <si>
    <t>EP127</t>
  </si>
  <si>
    <t>EP182</t>
  </si>
  <si>
    <t>EP186</t>
  </si>
  <si>
    <t>EP191</t>
  </si>
  <si>
    <t>EP004</t>
  </si>
  <si>
    <t>EP96</t>
  </si>
  <si>
    <t>EP98</t>
  </si>
  <si>
    <t>STK214</t>
  </si>
  <si>
    <t>EP145</t>
  </si>
  <si>
    <t>EP201</t>
  </si>
  <si>
    <t>EP202</t>
  </si>
  <si>
    <t>EP104</t>
  </si>
  <si>
    <t>EP105</t>
  </si>
  <si>
    <t>EP138</t>
  </si>
  <si>
    <t>EP106</t>
  </si>
  <si>
    <t>EP118</t>
  </si>
  <si>
    <t>EP999</t>
  </si>
  <si>
    <t>EP185</t>
  </si>
  <si>
    <t>EP203</t>
  </si>
  <si>
    <t>EP215</t>
  </si>
  <si>
    <t>EP135</t>
  </si>
  <si>
    <t>EP131</t>
  </si>
  <si>
    <t>EP128</t>
  </si>
  <si>
    <t>EP129</t>
  </si>
  <si>
    <t>EP166</t>
  </si>
  <si>
    <t>EP170</t>
  </si>
  <si>
    <t>EP173</t>
  </si>
  <si>
    <t>EP174</t>
  </si>
  <si>
    <t>EP119</t>
  </si>
  <si>
    <t>EP1</t>
  </si>
  <si>
    <t>EP2</t>
  </si>
  <si>
    <t>EP75</t>
  </si>
  <si>
    <t>5LJ465</t>
  </si>
  <si>
    <t>5RB884</t>
  </si>
  <si>
    <t>5RB894</t>
  </si>
  <si>
    <t>5RB914</t>
  </si>
  <si>
    <t>EP82</t>
  </si>
  <si>
    <t>EP83</t>
  </si>
  <si>
    <t>EP84</t>
  </si>
  <si>
    <t>EP85</t>
  </si>
  <si>
    <t>EP86</t>
  </si>
  <si>
    <t>EP88</t>
  </si>
  <si>
    <t>EP89</t>
  </si>
  <si>
    <t>5RB854</t>
  </si>
  <si>
    <t>5RB864</t>
  </si>
  <si>
    <t>EP67</t>
  </si>
  <si>
    <t>EP208</t>
  </si>
  <si>
    <t>EP137</t>
  </si>
  <si>
    <t>MEP002</t>
  </si>
  <si>
    <t>MEP003</t>
  </si>
  <si>
    <t>MEP005</t>
  </si>
  <si>
    <t>MEP004</t>
  </si>
  <si>
    <t>EP140</t>
  </si>
  <si>
    <t>EP146</t>
  </si>
  <si>
    <t>*EP179</t>
  </si>
  <si>
    <t>*EP206</t>
  </si>
  <si>
    <t>EP148</t>
  </si>
  <si>
    <t>EP220</t>
  </si>
  <si>
    <t>EP158</t>
  </si>
  <si>
    <t>EP213</t>
  </si>
  <si>
    <t>EP156</t>
  </si>
  <si>
    <t>EP165</t>
  </si>
  <si>
    <t>MEP001</t>
  </si>
  <si>
    <t>4LX514</t>
  </si>
  <si>
    <t>4LX524</t>
  </si>
  <si>
    <t>EP102</t>
  </si>
  <si>
    <t>EP172</t>
  </si>
  <si>
    <t>EP246</t>
  </si>
  <si>
    <t>EP80</t>
  </si>
  <si>
    <t>EP130</t>
  </si>
  <si>
    <t>EP100</t>
  </si>
  <si>
    <t>EP134</t>
  </si>
  <si>
    <t>EP44</t>
  </si>
  <si>
    <t>EP73</t>
  </si>
  <si>
    <t>EP149</t>
  </si>
  <si>
    <t>EP150</t>
  </si>
  <si>
    <t>EP151</t>
  </si>
  <si>
    <t>EP152</t>
  </si>
  <si>
    <t>EP153</t>
  </si>
  <si>
    <t>EP160</t>
  </si>
  <si>
    <t>EP162</t>
  </si>
  <si>
    <t>EP161</t>
  </si>
  <si>
    <t>EP163</t>
  </si>
  <si>
    <t>EP169</t>
  </si>
  <si>
    <t>EP238</t>
  </si>
  <si>
    <t>EP247</t>
  </si>
  <si>
    <t>STG460</t>
  </si>
  <si>
    <t>ST302C</t>
  </si>
  <si>
    <t>ST4963</t>
  </si>
  <si>
    <t>ST4732</t>
  </si>
  <si>
    <t>ST4527</t>
  </si>
  <si>
    <t>ST116H</t>
  </si>
  <si>
    <t>ST215D</t>
  </si>
  <si>
    <t>ST566E</t>
  </si>
  <si>
    <t>ST276J</t>
  </si>
  <si>
    <t>ST412J</t>
  </si>
  <si>
    <t>ST553H</t>
  </si>
  <si>
    <t>ST555H</t>
  </si>
  <si>
    <t>ST368H</t>
  </si>
  <si>
    <t>ST367H</t>
  </si>
  <si>
    <t>ST2025</t>
  </si>
  <si>
    <t>ST848K</t>
  </si>
  <si>
    <t>ST849K</t>
  </si>
  <si>
    <t>ST4089</t>
  </si>
  <si>
    <t>ST695L</t>
  </si>
  <si>
    <t>ST145S</t>
  </si>
  <si>
    <t>ST140R</t>
  </si>
  <si>
    <t>ST110V</t>
  </si>
  <si>
    <t>ST110S</t>
  </si>
  <si>
    <t>ST118M</t>
  </si>
  <si>
    <t>ST118P</t>
  </si>
  <si>
    <t>ST1855</t>
  </si>
  <si>
    <t>ST880L</t>
  </si>
  <si>
    <t>ST1783</t>
  </si>
  <si>
    <t>ST149C</t>
  </si>
  <si>
    <t>ST137V</t>
  </si>
  <si>
    <t>ST104T</t>
  </si>
  <si>
    <t>ST176D</t>
  </si>
  <si>
    <t>ST179B</t>
  </si>
  <si>
    <t>ST179C</t>
  </si>
  <si>
    <t>ST1997</t>
  </si>
  <si>
    <t>ST170N</t>
  </si>
  <si>
    <t>ST107D</t>
  </si>
  <si>
    <t>ST105K</t>
  </si>
  <si>
    <t>STA201</t>
  </si>
  <si>
    <t>STA875</t>
  </si>
  <si>
    <t>STG662</t>
  </si>
  <si>
    <t>ST947E</t>
  </si>
  <si>
    <t>ST507G</t>
  </si>
  <si>
    <t>ST4504</t>
  </si>
  <si>
    <t>ST4327</t>
  </si>
  <si>
    <t>ST4507</t>
  </si>
  <si>
    <t>STB171</t>
  </si>
  <si>
    <t>ST2036</t>
  </si>
  <si>
    <t>ST362J</t>
  </si>
  <si>
    <t>STD856</t>
  </si>
  <si>
    <t>STD857</t>
  </si>
  <si>
    <t>STC519</t>
  </si>
  <si>
    <t>STC521</t>
  </si>
  <si>
    <t>STD897</t>
  </si>
  <si>
    <t>STC321</t>
  </si>
  <si>
    <t>ST2027</t>
  </si>
  <si>
    <t>ST2030</t>
  </si>
  <si>
    <t>ST2038</t>
  </si>
  <si>
    <t>STD436</t>
  </si>
  <si>
    <t>STD437</t>
  </si>
  <si>
    <t>STD196</t>
  </si>
  <si>
    <t>STE545</t>
  </si>
  <si>
    <t>STE546</t>
  </si>
  <si>
    <t>STD458</t>
  </si>
  <si>
    <t>STD459</t>
  </si>
  <si>
    <t>STD460</t>
  </si>
  <si>
    <t>STD461</t>
  </si>
  <si>
    <t>STC831</t>
  </si>
  <si>
    <t>STC832</t>
  </si>
  <si>
    <t>STC833</t>
  </si>
  <si>
    <t>STC834</t>
  </si>
  <si>
    <t>STF407</t>
  </si>
  <si>
    <t>STE774</t>
  </si>
  <si>
    <t>STE720</t>
  </si>
  <si>
    <t>STE721</t>
  </si>
  <si>
    <t>STF292</t>
  </si>
  <si>
    <t>STC620</t>
  </si>
  <si>
    <t>STF596</t>
  </si>
  <si>
    <t>STF446</t>
  </si>
  <si>
    <t>STE818</t>
  </si>
  <si>
    <t>STG327</t>
  </si>
  <si>
    <t>STG328</t>
  </si>
  <si>
    <t>STG329</t>
  </si>
  <si>
    <t>STG412</t>
  </si>
  <si>
    <t>STE979</t>
  </si>
  <si>
    <t>STF109</t>
  </si>
  <si>
    <t>STG797</t>
  </si>
  <si>
    <t>STF238</t>
  </si>
  <si>
    <t>STF239</t>
  </si>
  <si>
    <t>STG993</t>
  </si>
  <si>
    <t>STG304</t>
  </si>
  <si>
    <t>STF970</t>
  </si>
  <si>
    <t>STF971</t>
  </si>
  <si>
    <t>STF972</t>
  </si>
  <si>
    <t>STF973</t>
  </si>
  <si>
    <t>STF974</t>
  </si>
  <si>
    <t>STF975</t>
  </si>
  <si>
    <t>STG667</t>
  </si>
  <si>
    <t>STJ589</t>
  </si>
  <si>
    <t>STF976</t>
  </si>
  <si>
    <t>STG398</t>
  </si>
  <si>
    <t>STF977</t>
  </si>
  <si>
    <t>STF978</t>
  </si>
  <si>
    <t>STH775</t>
  </si>
  <si>
    <t>STH751</t>
  </si>
  <si>
    <t>STH774</t>
  </si>
  <si>
    <t>STJ128</t>
  </si>
  <si>
    <t>STJ127</t>
  </si>
  <si>
    <t>STJ476</t>
  </si>
  <si>
    <t>STJ864</t>
  </si>
  <si>
    <t>STJ406</t>
  </si>
  <si>
    <t>STJ587</t>
  </si>
  <si>
    <t>STJ588</t>
  </si>
  <si>
    <t>STJ610</t>
  </si>
  <si>
    <t>STJ611</t>
  </si>
  <si>
    <t>STJ613</t>
  </si>
  <si>
    <t>STJ612</t>
  </si>
  <si>
    <t>STJ609</t>
  </si>
  <si>
    <t>STJ625</t>
  </si>
  <si>
    <t>STJ387</t>
  </si>
  <si>
    <t>STK981</t>
  </si>
  <si>
    <t>STK896</t>
  </si>
  <si>
    <t>STK459</t>
  </si>
  <si>
    <t>STK475</t>
  </si>
  <si>
    <t>STK876</t>
  </si>
  <si>
    <t>STK668</t>
  </si>
  <si>
    <t>STK654</t>
  </si>
  <si>
    <t>ST391J</t>
  </si>
  <si>
    <t>STJ485</t>
  </si>
  <si>
    <t>STD415</t>
  </si>
  <si>
    <t>STD423</t>
  </si>
  <si>
    <t>STD453</t>
  </si>
  <si>
    <t>STD454</t>
  </si>
  <si>
    <t>STD455</t>
  </si>
  <si>
    <t>STD456</t>
  </si>
  <si>
    <t>STC618</t>
  </si>
  <si>
    <t>STH384</t>
  </si>
  <si>
    <t>STH385</t>
  </si>
  <si>
    <t>STJ477</t>
  </si>
  <si>
    <t>STJ478</t>
  </si>
  <si>
    <t>STJ479</t>
  </si>
  <si>
    <t>STJ480</t>
  </si>
  <si>
    <t>STJ481</t>
  </si>
  <si>
    <t>STJ482</t>
  </si>
  <si>
    <t>STJ483</t>
  </si>
  <si>
    <t>1WZ435</t>
  </si>
  <si>
    <t>1WZ425</t>
  </si>
  <si>
    <t>STK886</t>
  </si>
  <si>
    <t>STK888</t>
  </si>
  <si>
    <t>STK179</t>
  </si>
  <si>
    <t>STK180</t>
  </si>
  <si>
    <t>STK185</t>
  </si>
  <si>
    <t>STK178</t>
  </si>
  <si>
    <t>8JV971</t>
  </si>
  <si>
    <t>STD277</t>
  </si>
  <si>
    <t>STC629</t>
  </si>
  <si>
    <t>STD159</t>
  </si>
  <si>
    <t>STF216</t>
  </si>
  <si>
    <t>STF217</t>
  </si>
  <si>
    <t>STF218</t>
  </si>
  <si>
    <t>STJ772</t>
  </si>
  <si>
    <t>STF253</t>
  </si>
  <si>
    <t>STF251</t>
  </si>
  <si>
    <t>STF502</t>
  </si>
  <si>
    <t>STG818</t>
  </si>
  <si>
    <t>STG415</t>
  </si>
  <si>
    <t>STH938</t>
  </si>
  <si>
    <t>STH936</t>
  </si>
  <si>
    <t>STJ836</t>
  </si>
  <si>
    <t>STJ839</t>
  </si>
  <si>
    <t>STJ840</t>
  </si>
  <si>
    <t>STJ735</t>
  </si>
  <si>
    <t>STK655</t>
  </si>
  <si>
    <t>STK586</t>
  </si>
  <si>
    <t>STK585</t>
  </si>
  <si>
    <t>STK584</t>
  </si>
  <si>
    <t>STK588</t>
  </si>
  <si>
    <t>STK550</t>
  </si>
  <si>
    <t>STK547</t>
  </si>
  <si>
    <t>STK171</t>
  </si>
  <si>
    <t>STK566</t>
  </si>
  <si>
    <t>ST628L</t>
  </si>
  <si>
    <t>STF388</t>
  </si>
  <si>
    <t>ST756E</t>
  </si>
  <si>
    <t>ST528F</t>
  </si>
  <si>
    <t>STH797</t>
  </si>
  <si>
    <t>ST559L</t>
  </si>
  <si>
    <t>ST404J</t>
  </si>
  <si>
    <t>ST742L</t>
  </si>
  <si>
    <t>ST980J</t>
  </si>
  <si>
    <t>ST1257</t>
  </si>
  <si>
    <t>STA227</t>
  </si>
  <si>
    <t>STA228</t>
  </si>
  <si>
    <t>STA229</t>
  </si>
  <si>
    <t>ST123Z</t>
  </si>
  <si>
    <t>STA233</t>
  </si>
  <si>
    <t>STB130</t>
  </si>
  <si>
    <t>ST1053</t>
  </si>
  <si>
    <t>STA650</t>
  </si>
  <si>
    <t>STH269</t>
  </si>
  <si>
    <t>ST739H</t>
  </si>
  <si>
    <t>STA685</t>
  </si>
  <si>
    <t>STA398</t>
  </si>
  <si>
    <t>STD673</t>
  </si>
  <si>
    <t>STD491</t>
  </si>
  <si>
    <t>STJ149</t>
  </si>
  <si>
    <t>STC549</t>
  </si>
  <si>
    <t>STJ148</t>
  </si>
  <si>
    <t>STF452</t>
  </si>
  <si>
    <t>STF453</t>
  </si>
  <si>
    <t>STF495</t>
  </si>
  <si>
    <t>STF290</t>
  </si>
  <si>
    <t>STF291</t>
  </si>
  <si>
    <t>STE936</t>
  </si>
  <si>
    <t>STE797</t>
  </si>
  <si>
    <t>STE846</t>
  </si>
  <si>
    <t>STE847</t>
  </si>
  <si>
    <t>STE848</t>
  </si>
  <si>
    <t>STE849</t>
  </si>
  <si>
    <t>STE850</t>
  </si>
  <si>
    <t>STE834</t>
  </si>
  <si>
    <t>STE900</t>
  </si>
  <si>
    <t>STE712</t>
  </si>
  <si>
    <t>STE713</t>
  </si>
  <si>
    <t>STF508</t>
  </si>
  <si>
    <t>STB902</t>
  </si>
  <si>
    <t>STB904</t>
  </si>
  <si>
    <t>STF108</t>
  </si>
  <si>
    <t>STE830</t>
  </si>
  <si>
    <t>STE833</t>
  </si>
  <si>
    <t>STE835</t>
  </si>
  <si>
    <t>STE837</t>
  </si>
  <si>
    <t>STE838</t>
  </si>
  <si>
    <t>ST222K</t>
  </si>
  <si>
    <t>STH655</t>
  </si>
  <si>
    <t>STH656</t>
  </si>
  <si>
    <t>STH657</t>
  </si>
  <si>
    <t>STH658</t>
  </si>
  <si>
    <t>STH659</t>
  </si>
  <si>
    <t>STH660</t>
  </si>
  <si>
    <t>STH651</t>
  </si>
  <si>
    <t>STH443</t>
  </si>
  <si>
    <t>STH444</t>
  </si>
  <si>
    <t>STH445</t>
  </si>
  <si>
    <t>STH446</t>
  </si>
  <si>
    <t>STF953</t>
  </si>
  <si>
    <t>STG479</t>
  </si>
  <si>
    <t>STH389</t>
  </si>
  <si>
    <t>STH381</t>
  </si>
  <si>
    <t>STH383</t>
  </si>
  <si>
    <t>8JV851</t>
  </si>
  <si>
    <t>8JV841</t>
  </si>
  <si>
    <t>STG355</t>
  </si>
  <si>
    <t>STH392</t>
  </si>
  <si>
    <t>STJ385</t>
  </si>
  <si>
    <t>STH838</t>
  </si>
  <si>
    <t>STJ157</t>
  </si>
  <si>
    <t>STK599</t>
  </si>
  <si>
    <t>STK553</t>
  </si>
  <si>
    <t>STK104</t>
  </si>
  <si>
    <t>STK215</t>
  </si>
  <si>
    <t>STK216</t>
  </si>
  <si>
    <t>STK217</t>
  </si>
  <si>
    <t>STA931</t>
  </si>
  <si>
    <t>ST202B</t>
  </si>
  <si>
    <t>ST704B</t>
  </si>
  <si>
    <t>ST790C</t>
  </si>
  <si>
    <t>ST598B</t>
  </si>
  <si>
    <t>ST875C</t>
  </si>
  <si>
    <t>ST331A</t>
  </si>
  <si>
    <t>STA508</t>
  </si>
  <si>
    <t>ST466C</t>
  </si>
  <si>
    <t>STK880</t>
  </si>
  <si>
    <t>STK471</t>
  </si>
  <si>
    <t>ST718F</t>
  </si>
  <si>
    <t>ST291E</t>
  </si>
  <si>
    <t>ST707G</t>
  </si>
  <si>
    <t>ST898F</t>
  </si>
  <si>
    <t>STE112</t>
  </si>
  <si>
    <t>ST895F</t>
  </si>
  <si>
    <t>ST122H</t>
  </si>
  <si>
    <t>ST940D</t>
  </si>
  <si>
    <t>ST906F</t>
  </si>
  <si>
    <t>ST878F</t>
  </si>
  <si>
    <t>ST747E</t>
  </si>
  <si>
    <t>ST103H</t>
  </si>
  <si>
    <t>ST700G</t>
  </si>
  <si>
    <t>ST310H</t>
  </si>
  <si>
    <t>ST342H</t>
  </si>
  <si>
    <t>STF322</t>
  </si>
  <si>
    <t>ST401H</t>
  </si>
  <si>
    <t>ST411H</t>
  </si>
  <si>
    <t>STK946</t>
  </si>
  <si>
    <t>ST8781</t>
  </si>
  <si>
    <t>8JV921</t>
  </si>
  <si>
    <t>ST2178</t>
  </si>
  <si>
    <t>ST361K</t>
  </si>
  <si>
    <t>ST542K</t>
  </si>
  <si>
    <t>ST618K</t>
  </si>
  <si>
    <t>ST619K</t>
  </si>
  <si>
    <t>STD511</t>
  </si>
  <si>
    <t>L72386</t>
  </si>
  <si>
    <t>ST949L</t>
  </si>
  <si>
    <t>STK567</t>
  </si>
  <si>
    <t>ST665L</t>
  </si>
  <si>
    <t>ST663L</t>
  </si>
  <si>
    <t>ST664L</t>
  </si>
  <si>
    <t>ST430L</t>
  </si>
  <si>
    <t>ST411L</t>
  </si>
  <si>
    <t>ST551L</t>
  </si>
  <si>
    <t>ST552L</t>
  </si>
  <si>
    <t>ST2007</t>
  </si>
  <si>
    <t>7CA315</t>
  </si>
  <si>
    <t>STE338</t>
  </si>
  <si>
    <t>ST523L</t>
  </si>
  <si>
    <t>ST1374</t>
  </si>
  <si>
    <t>STK414</t>
  </si>
  <si>
    <t>ST2239</t>
  </si>
  <si>
    <t>ST2217</t>
  </si>
  <si>
    <t>ST364L</t>
  </si>
  <si>
    <t>ST155M</t>
  </si>
  <si>
    <t>ST106S</t>
  </si>
  <si>
    <t>STG124</t>
  </si>
  <si>
    <t>ST197T</t>
  </si>
  <si>
    <t>ST197U</t>
  </si>
  <si>
    <t>ST1562</t>
  </si>
  <si>
    <t>ST158B</t>
  </si>
  <si>
    <t>ST1591</t>
  </si>
  <si>
    <t>ST1593</t>
  </si>
  <si>
    <t>ST160B</t>
  </si>
  <si>
    <t>ST156E</t>
  </si>
  <si>
    <t>ST1570</t>
  </si>
  <si>
    <t>ST1571</t>
  </si>
  <si>
    <t>ST157E</t>
  </si>
  <si>
    <t>ST157J</t>
  </si>
  <si>
    <t>ST156B</t>
  </si>
  <si>
    <t>ST156J</t>
  </si>
  <si>
    <t>ST120</t>
  </si>
  <si>
    <t>STK940</t>
  </si>
  <si>
    <t>STE823</t>
  </si>
  <si>
    <t>STF394</t>
  </si>
  <si>
    <t>ST173A</t>
  </si>
  <si>
    <t>ST174A</t>
  </si>
  <si>
    <t>ST155N</t>
  </si>
  <si>
    <t>ST155P</t>
  </si>
  <si>
    <t>ST155R</t>
  </si>
  <si>
    <t>ST1550</t>
  </si>
  <si>
    <t>ST1554</t>
  </si>
  <si>
    <t>ST1556</t>
  </si>
  <si>
    <t>ST1559</t>
  </si>
  <si>
    <t>ST156N</t>
  </si>
  <si>
    <t>ST1369</t>
  </si>
  <si>
    <t>STH431</t>
  </si>
  <si>
    <t>STA286</t>
  </si>
  <si>
    <t>STA128</t>
  </si>
  <si>
    <t>STA131</t>
  </si>
  <si>
    <t>STA132</t>
  </si>
  <si>
    <t>STA124</t>
  </si>
  <si>
    <t>STA125</t>
  </si>
  <si>
    <t>STA126</t>
  </si>
  <si>
    <t>STA127</t>
  </si>
  <si>
    <t>STA181</t>
  </si>
  <si>
    <t>ST645L</t>
  </si>
  <si>
    <t>STC278</t>
  </si>
  <si>
    <t>STC281</t>
  </si>
  <si>
    <t>STC299</t>
  </si>
  <si>
    <t>STC300</t>
  </si>
  <si>
    <t>STK929</t>
  </si>
  <si>
    <t>STF229</t>
  </si>
  <si>
    <t>7CA345</t>
  </si>
  <si>
    <t>397EM6</t>
  </si>
  <si>
    <t>STH386</t>
  </si>
  <si>
    <t>ST636L</t>
  </si>
  <si>
    <t>STA918</t>
  </si>
  <si>
    <t>STA666</t>
  </si>
  <si>
    <t>STA667</t>
  </si>
  <si>
    <t>STK485</t>
  </si>
  <si>
    <t>STH828</t>
  </si>
  <si>
    <t>STF963</t>
  </si>
  <si>
    <t>STJ816</t>
  </si>
  <si>
    <t>STK176</t>
  </si>
  <si>
    <t>STH278</t>
  </si>
  <si>
    <t>8JV911</t>
  </si>
  <si>
    <t>STG663</t>
  </si>
  <si>
    <t>STG664</t>
  </si>
  <si>
    <t>7CA335</t>
  </si>
  <si>
    <t>STA635</t>
  </si>
  <si>
    <t>STA636</t>
  </si>
  <si>
    <t>STA637</t>
  </si>
  <si>
    <t>STA638</t>
  </si>
  <si>
    <t>STA639</t>
  </si>
  <si>
    <t>STA640</t>
  </si>
  <si>
    <t>391JZ2</t>
  </si>
  <si>
    <t>8WVD40</t>
  </si>
  <si>
    <t>STB520</t>
  </si>
  <si>
    <t>8WVJ30</t>
  </si>
  <si>
    <t>STJ784</t>
  </si>
  <si>
    <t>STJ785</t>
  </si>
  <si>
    <t>STJ393</t>
  </si>
  <si>
    <t>STA696</t>
  </si>
  <si>
    <t>STJ786</t>
  </si>
  <si>
    <t>STJ796</t>
  </si>
  <si>
    <t>8JV981</t>
  </si>
  <si>
    <t>STK667</t>
  </si>
  <si>
    <t>STF781</t>
  </si>
  <si>
    <t>STJ389</t>
  </si>
  <si>
    <t>STJ988</t>
  </si>
  <si>
    <t>8JV961</t>
  </si>
  <si>
    <t>STH462</t>
  </si>
  <si>
    <t>STH280</t>
  </si>
  <si>
    <t>STJ615</t>
  </si>
  <si>
    <t>STJ722</t>
  </si>
  <si>
    <t>STH279</t>
  </si>
  <si>
    <t>STH265</t>
  </si>
  <si>
    <t>8WVD50</t>
  </si>
  <si>
    <t>STJ745</t>
  </si>
  <si>
    <t>2GGV95</t>
  </si>
  <si>
    <t>7CA265</t>
  </si>
  <si>
    <t>STA439</t>
  </si>
  <si>
    <t>8WVJ40</t>
  </si>
  <si>
    <t>STK883</t>
  </si>
  <si>
    <t>STD590</t>
  </si>
  <si>
    <t>STD591</t>
  </si>
  <si>
    <t>STD592</t>
  </si>
  <si>
    <t>STD593</t>
  </si>
  <si>
    <t>STD594</t>
  </si>
  <si>
    <t>STD595</t>
  </si>
  <si>
    <t>STE821</t>
  </si>
  <si>
    <t>STE822</t>
  </si>
  <si>
    <t>STF226</t>
  </si>
  <si>
    <t>STJ997</t>
  </si>
  <si>
    <t>STG200</t>
  </si>
  <si>
    <t>STJ724</t>
  </si>
  <si>
    <t>STJ723</t>
  </si>
  <si>
    <t>STH827</t>
  </si>
  <si>
    <t>STH826</t>
  </si>
  <si>
    <t>STK681</t>
  </si>
  <si>
    <t>STG510</t>
  </si>
  <si>
    <t>STH261</t>
  </si>
  <si>
    <t>STD962</t>
  </si>
  <si>
    <t>STK161</t>
  </si>
  <si>
    <t>STC502</t>
  </si>
  <si>
    <t>8WVD10</t>
  </si>
  <si>
    <t>7CA255</t>
  </si>
  <si>
    <t>STC313</t>
  </si>
  <si>
    <t>STE525</t>
  </si>
  <si>
    <t>STC838</t>
  </si>
  <si>
    <t>STC839</t>
  </si>
  <si>
    <t>STC841</t>
  </si>
  <si>
    <t>STC827</t>
  </si>
  <si>
    <t>STC828</t>
  </si>
  <si>
    <t>STD201</t>
  </si>
  <si>
    <t>STD202</t>
  </si>
  <si>
    <t>STD203</t>
  </si>
  <si>
    <t>STD204</t>
  </si>
  <si>
    <t>STD205</t>
  </si>
  <si>
    <t>STD206</t>
  </si>
  <si>
    <t>STD207</t>
  </si>
  <si>
    <t>STD208</t>
  </si>
  <si>
    <t>STD209</t>
  </si>
  <si>
    <t>STD211</t>
  </si>
  <si>
    <t>STD212</t>
  </si>
  <si>
    <t>STD213</t>
  </si>
  <si>
    <t>STD214</t>
  </si>
  <si>
    <t>STD215</t>
  </si>
  <si>
    <t>STD216</t>
  </si>
  <si>
    <t>STD217</t>
  </si>
  <si>
    <t>STD218</t>
  </si>
  <si>
    <t>STD219</t>
  </si>
  <si>
    <t>STD220</t>
  </si>
  <si>
    <t>STD221</t>
  </si>
  <si>
    <t>STD222</t>
  </si>
  <si>
    <t>STD223</t>
  </si>
  <si>
    <t>STD224</t>
  </si>
  <si>
    <t>STD225</t>
  </si>
  <si>
    <t>STD504</t>
  </si>
  <si>
    <t>STD505</t>
  </si>
  <si>
    <t>STD508</t>
  </si>
  <si>
    <t>STD509</t>
  </si>
  <si>
    <t>STD510</t>
  </si>
  <si>
    <t>STC711</t>
  </si>
  <si>
    <t>STC712</t>
  </si>
  <si>
    <t>STC713</t>
  </si>
  <si>
    <t>STC714</t>
  </si>
  <si>
    <t>STC715</t>
  </si>
  <si>
    <t>STE531</t>
  </si>
  <si>
    <t>STE532</t>
  </si>
  <si>
    <t>STE533</t>
  </si>
  <si>
    <t>STE534</t>
  </si>
  <si>
    <t>STE519</t>
  </si>
  <si>
    <t>STE494</t>
  </si>
  <si>
    <t>STE495</t>
  </si>
  <si>
    <t>STE497</t>
  </si>
  <si>
    <t>STE498</t>
  </si>
  <si>
    <t>STE499</t>
  </si>
  <si>
    <t>STE500</t>
  </si>
  <si>
    <t>8WVD30</t>
  </si>
  <si>
    <t>STD408</t>
  </si>
  <si>
    <t>STD409</t>
  </si>
  <si>
    <t>STD403</t>
  </si>
  <si>
    <t>STD405</t>
  </si>
  <si>
    <t>STJ603</t>
  </si>
  <si>
    <t>STD694</t>
  </si>
  <si>
    <t>STK204</t>
  </si>
  <si>
    <t>1GB513</t>
  </si>
  <si>
    <t>STD324</t>
  </si>
  <si>
    <t>STD322</t>
  </si>
  <si>
    <t>STD714</t>
  </si>
  <si>
    <t>STD967</t>
  </si>
  <si>
    <t>STE348</t>
  </si>
  <si>
    <t>STD452</t>
  </si>
  <si>
    <t>STE339</t>
  </si>
  <si>
    <t>STD273</t>
  </si>
  <si>
    <t>STF411</t>
  </si>
  <si>
    <t>STF412</t>
  </si>
  <si>
    <t>STD329</t>
  </si>
  <si>
    <t>STH105</t>
  </si>
  <si>
    <t>STH106</t>
  </si>
  <si>
    <t>STF628</t>
  </si>
  <si>
    <t>STF629</t>
  </si>
  <si>
    <t>STF630</t>
  </si>
  <si>
    <t>STF631</t>
  </si>
  <si>
    <t>STF632</t>
  </si>
  <si>
    <t>STF633</t>
  </si>
  <si>
    <t>STF634</t>
  </si>
  <si>
    <t>STF635</t>
  </si>
  <si>
    <t>STF636</t>
  </si>
  <si>
    <t>STF637</t>
  </si>
  <si>
    <t>STF700</t>
  </si>
  <si>
    <t>STF701</t>
  </si>
  <si>
    <t>STF702</t>
  </si>
  <si>
    <t>STF703</t>
  </si>
  <si>
    <t>STF704</t>
  </si>
  <si>
    <t>STF705</t>
  </si>
  <si>
    <t>STF706</t>
  </si>
  <si>
    <t>STF707</t>
  </si>
  <si>
    <t>STF708</t>
  </si>
  <si>
    <t>STF709</t>
  </si>
  <si>
    <t>STF710</t>
  </si>
  <si>
    <t>STF711</t>
  </si>
  <si>
    <t>STF712</t>
  </si>
  <si>
    <t>STF713</t>
  </si>
  <si>
    <t>STF714</t>
  </si>
  <si>
    <t>STH101</t>
  </si>
  <si>
    <t>STH102</t>
  </si>
  <si>
    <t>8XN480</t>
  </si>
  <si>
    <t>STJ989</t>
  </si>
  <si>
    <t>STH633</t>
  </si>
  <si>
    <t>STK229</t>
  </si>
  <si>
    <t>4TD233</t>
  </si>
  <si>
    <t>STJ998</t>
  </si>
  <si>
    <t>3NA872</t>
  </si>
  <si>
    <t>3NA882</t>
  </si>
  <si>
    <t>3NA892</t>
  </si>
  <si>
    <t>STF196</t>
  </si>
  <si>
    <t>STG852</t>
  </si>
  <si>
    <t>STG857</t>
  </si>
  <si>
    <t>STG859</t>
  </si>
  <si>
    <t>STG833</t>
  </si>
  <si>
    <t>STG851</t>
  </si>
  <si>
    <t>STF402</t>
  </si>
  <si>
    <t>STF413</t>
  </si>
  <si>
    <t>STF379</t>
  </si>
  <si>
    <t>STJ171</t>
  </si>
  <si>
    <t>STJ152</t>
  </si>
  <si>
    <t>STK564</t>
  </si>
  <si>
    <t>3NA922</t>
  </si>
  <si>
    <t>3NA932</t>
  </si>
  <si>
    <t>8JV891</t>
  </si>
  <si>
    <t>STH442</t>
  </si>
  <si>
    <t>STF600</t>
  </si>
  <si>
    <t>STG994</t>
  </si>
  <si>
    <t>STG995</t>
  </si>
  <si>
    <t>STG976</t>
  </si>
  <si>
    <t>STG977</t>
  </si>
  <si>
    <t>STG978</t>
  </si>
  <si>
    <t>STG979</t>
  </si>
  <si>
    <t>STG980</t>
  </si>
  <si>
    <t>STG981</t>
  </si>
  <si>
    <t>STF878</t>
  </si>
  <si>
    <t>STF875</t>
  </si>
  <si>
    <t>STH220</t>
  </si>
  <si>
    <t>STF693</t>
  </si>
  <si>
    <t>STF692</t>
  </si>
  <si>
    <t>STF696</t>
  </si>
  <si>
    <t>STF695</t>
  </si>
  <si>
    <t>STF694</t>
  </si>
  <si>
    <t>STF882</t>
  </si>
  <si>
    <t>STF883</t>
  </si>
  <si>
    <t>STG234</t>
  </si>
  <si>
    <t>STG235</t>
  </si>
  <si>
    <t>STG236</t>
  </si>
  <si>
    <t>STG237</t>
  </si>
  <si>
    <t>STG238</t>
  </si>
  <si>
    <t>STG239</t>
  </si>
  <si>
    <t>STG240</t>
  </si>
  <si>
    <t>STF877</t>
  </si>
  <si>
    <t>STG909</t>
  </si>
  <si>
    <t>STF894</t>
  </si>
  <si>
    <t>8JV721</t>
  </si>
  <si>
    <t>8JV731</t>
  </si>
  <si>
    <t>8JV741</t>
  </si>
  <si>
    <t>8JV751</t>
  </si>
  <si>
    <t>STK492</t>
  </si>
  <si>
    <t>STK497</t>
  </si>
  <si>
    <t>STK499</t>
  </si>
  <si>
    <t>STK496</t>
  </si>
  <si>
    <t>8JV711</t>
  </si>
  <si>
    <t>STH986</t>
  </si>
  <si>
    <t>STH922</t>
  </si>
  <si>
    <t>STH923</t>
  </si>
  <si>
    <t>STH924</t>
  </si>
  <si>
    <t>STH925</t>
  </si>
  <si>
    <t>STH836</t>
  </si>
  <si>
    <t>STH835</t>
  </si>
  <si>
    <t>STH834</t>
  </si>
  <si>
    <t>STH833</t>
  </si>
  <si>
    <t>STK537</t>
  </si>
  <si>
    <t>STK546</t>
  </si>
  <si>
    <t>STK549</t>
  </si>
  <si>
    <t>STK548</t>
  </si>
  <si>
    <t>8WVH40</t>
  </si>
  <si>
    <t>8WVH50</t>
  </si>
  <si>
    <t>8WVH70</t>
  </si>
  <si>
    <t>7CA195</t>
  </si>
  <si>
    <t>STK544</t>
  </si>
  <si>
    <t>STK543</t>
  </si>
  <si>
    <t>STK694</t>
  </si>
  <si>
    <t>STK487</t>
  </si>
  <si>
    <t>STK696</t>
  </si>
  <si>
    <t>STK698</t>
  </si>
  <si>
    <t>STK695</t>
  </si>
  <si>
    <t>STK677</t>
  </si>
  <si>
    <t>STK545</t>
  </si>
  <si>
    <t>7CA135</t>
  </si>
  <si>
    <t>7CA145</t>
  </si>
  <si>
    <t>7CA155</t>
  </si>
  <si>
    <t>7CA125</t>
  </si>
  <si>
    <t>STJ386</t>
  </si>
  <si>
    <t>STJ397</t>
  </si>
  <si>
    <t>STK230</t>
  </si>
  <si>
    <t>STJ174</t>
  </si>
  <si>
    <t>STJ172</t>
  </si>
  <si>
    <t>STK542</t>
  </si>
  <si>
    <t>STK541</t>
  </si>
  <si>
    <t>STJ380</t>
  </si>
  <si>
    <t>STJ379</t>
  </si>
  <si>
    <t>STJ378</t>
  </si>
  <si>
    <t>STJ384</t>
  </si>
  <si>
    <t>STJ383</t>
  </si>
  <si>
    <t>STJ382</t>
  </si>
  <si>
    <t>STJ381</t>
  </si>
  <si>
    <t>STJ452</t>
  </si>
  <si>
    <t>STJ451</t>
  </si>
  <si>
    <t>STJ275</t>
  </si>
  <si>
    <t>STJ274</t>
  </si>
  <si>
    <t>STH830</t>
  </si>
  <si>
    <t>STJ273</t>
  </si>
  <si>
    <t>STJ272</t>
  </si>
  <si>
    <t>STJ271</t>
  </si>
  <si>
    <t>STJ270</t>
  </si>
  <si>
    <t>STJ252</t>
  </si>
  <si>
    <t>STJ713</t>
  </si>
  <si>
    <t>STH829</t>
  </si>
  <si>
    <t>STJ711</t>
  </si>
  <si>
    <t>STJ710</t>
  </si>
  <si>
    <t>STJ709</t>
  </si>
  <si>
    <t>STJ708</t>
  </si>
  <si>
    <t>STJ706</t>
  </si>
  <si>
    <t>STJ707</t>
  </si>
  <si>
    <t>STJ705</t>
  </si>
  <si>
    <t>STK690</t>
  </si>
  <si>
    <t>STK693</t>
  </si>
  <si>
    <t>STK692</t>
  </si>
  <si>
    <t>STJ461</t>
  </si>
  <si>
    <t>STJ460</t>
  </si>
  <si>
    <t>STJ459</t>
  </si>
  <si>
    <t>STJ458</t>
  </si>
  <si>
    <t>STJ457</t>
  </si>
  <si>
    <t>STJ456</t>
  </si>
  <si>
    <t>STJ455</t>
  </si>
  <si>
    <t>STJ454</t>
  </si>
  <si>
    <t>STH832</t>
  </si>
  <si>
    <t>STH831</t>
  </si>
  <si>
    <t>STJ453</t>
  </si>
  <si>
    <t>STJ291</t>
  </si>
  <si>
    <t>STK675</t>
  </si>
  <si>
    <t>STK674</t>
  </si>
  <si>
    <t>STK220</t>
  </si>
  <si>
    <t>STK221</t>
  </si>
  <si>
    <t>STH947</t>
  </si>
  <si>
    <t>STE911</t>
  </si>
  <si>
    <t>ST911A</t>
  </si>
  <si>
    <t>ST911C</t>
  </si>
  <si>
    <t>ST911F</t>
  </si>
  <si>
    <t>ST911E</t>
  </si>
  <si>
    <t>ST911B</t>
  </si>
  <si>
    <t>ST911</t>
  </si>
  <si>
    <t>ST911M</t>
  </si>
  <si>
    <t>ST911L</t>
  </si>
  <si>
    <t>ST169H</t>
  </si>
  <si>
    <t>NG004</t>
  </si>
  <si>
    <t>STJ146</t>
  </si>
  <si>
    <t>STG341</t>
  </si>
  <si>
    <t>3DL911</t>
  </si>
  <si>
    <t>STD961</t>
  </si>
  <si>
    <t>461XM4</t>
  </si>
  <si>
    <t>942PD2</t>
  </si>
  <si>
    <t>STG541</t>
  </si>
  <si>
    <t>STG542</t>
  </si>
  <si>
    <t>STG543</t>
  </si>
  <si>
    <t>STG545</t>
  </si>
  <si>
    <t>STH440</t>
  </si>
  <si>
    <t>STH249</t>
  </si>
  <si>
    <t>STG247</t>
  </si>
  <si>
    <t>STF622</t>
  </si>
  <si>
    <t>STJ137</t>
  </si>
  <si>
    <t>STJ624</t>
  </si>
  <si>
    <t>STH744</t>
  </si>
  <si>
    <t>STH743</t>
  </si>
  <si>
    <t>STH745</t>
  </si>
  <si>
    <t>1EXK93</t>
  </si>
  <si>
    <t>73LG74</t>
  </si>
  <si>
    <t>4LX434</t>
  </si>
  <si>
    <t>468EK2</t>
  </si>
  <si>
    <t>155DJ1</t>
  </si>
  <si>
    <t>873EA6</t>
  </si>
  <si>
    <t>767WV6</t>
  </si>
  <si>
    <t>3BNS90</t>
  </si>
  <si>
    <t>426PC2</t>
  </si>
  <si>
    <t>395VA4</t>
  </si>
  <si>
    <t>527XG5</t>
  </si>
  <si>
    <t>8WVD80</t>
  </si>
  <si>
    <t>1WZ475</t>
  </si>
  <si>
    <t>1GB443</t>
  </si>
  <si>
    <t>635RV1</t>
  </si>
  <si>
    <t>3AXE10</t>
  </si>
  <si>
    <t>1LY356</t>
  </si>
  <si>
    <t>3AXD80</t>
  </si>
  <si>
    <t>3AXD90</t>
  </si>
  <si>
    <t>456XM4</t>
  </si>
  <si>
    <t>3AXF90</t>
  </si>
  <si>
    <t>616RV1</t>
  </si>
  <si>
    <t>3AXD10</t>
  </si>
  <si>
    <t>631RV1</t>
  </si>
  <si>
    <t>439XX4</t>
  </si>
  <si>
    <t>1GB653</t>
  </si>
  <si>
    <t>1GB643</t>
  </si>
  <si>
    <t>457XM4</t>
  </si>
  <si>
    <t>634RV1</t>
  </si>
  <si>
    <t>614RV1</t>
  </si>
  <si>
    <t>1GB353</t>
  </si>
  <si>
    <t>5DW592</t>
  </si>
  <si>
    <t>5TC723</t>
  </si>
  <si>
    <t>7DP314</t>
  </si>
  <si>
    <t>3AWY50</t>
  </si>
  <si>
    <t>4TS669</t>
  </si>
  <si>
    <t>5FV821</t>
  </si>
  <si>
    <t>5FV841</t>
  </si>
  <si>
    <t>5DW582</t>
  </si>
  <si>
    <t>5TC713</t>
  </si>
  <si>
    <t>8CR196</t>
  </si>
  <si>
    <t>8TR437</t>
  </si>
  <si>
    <t>8BM678</t>
  </si>
  <si>
    <t>9HC774</t>
  </si>
  <si>
    <t>9PYM20</t>
  </si>
  <si>
    <t>8BM498</t>
  </si>
  <si>
    <t>8KB515</t>
  </si>
  <si>
    <t>9HC784</t>
  </si>
  <si>
    <t>8EC863</t>
  </si>
  <si>
    <t>5GN462</t>
  </si>
  <si>
    <t>9XK571</t>
  </si>
  <si>
    <t>7CA185</t>
  </si>
  <si>
    <t>7CA175</t>
  </si>
  <si>
    <t>7CA165</t>
  </si>
  <si>
    <t>8WVJ90</t>
  </si>
  <si>
    <t>5YJ939</t>
  </si>
  <si>
    <t>8WVF10</t>
  </si>
  <si>
    <t>8WVE90</t>
  </si>
  <si>
    <t>8WVH30</t>
  </si>
  <si>
    <t>8WVH20</t>
  </si>
  <si>
    <t>8WVH10</t>
  </si>
  <si>
    <t>8WVG10</t>
  </si>
  <si>
    <t>8WVF90</t>
  </si>
  <si>
    <t>8WVG70</t>
  </si>
  <si>
    <t>8WVG80</t>
  </si>
  <si>
    <t>8WVG90</t>
  </si>
  <si>
    <t>8WVG20</t>
  </si>
  <si>
    <t>8WVG30</t>
  </si>
  <si>
    <t>8WVG40</t>
  </si>
  <si>
    <t>8WVG50</t>
  </si>
  <si>
    <t>8WVG60</t>
  </si>
  <si>
    <t>8TR557</t>
  </si>
  <si>
    <t>9XK451</t>
  </si>
  <si>
    <t>5TM492</t>
  </si>
  <si>
    <t>5GN642</t>
  </si>
  <si>
    <t>8EC823</t>
  </si>
  <si>
    <t>5AX444</t>
  </si>
  <si>
    <t>9HC894</t>
  </si>
  <si>
    <t>7AD215</t>
  </si>
  <si>
    <t>8KK466</t>
  </si>
  <si>
    <t>5YJ949</t>
  </si>
  <si>
    <t>8ZAA70</t>
  </si>
  <si>
    <t>45K550</t>
  </si>
  <si>
    <t>5YJ889</t>
  </si>
  <si>
    <t>7WX811</t>
  </si>
  <si>
    <t>9HM444</t>
  </si>
  <si>
    <t>1EXN83</t>
  </si>
  <si>
    <t>1EZV23</t>
  </si>
  <si>
    <t>1EXL73</t>
  </si>
  <si>
    <t>7TY712</t>
  </si>
  <si>
    <t>9VW394</t>
  </si>
  <si>
    <t>1NBP15</t>
  </si>
  <si>
    <t>1GJP38</t>
  </si>
  <si>
    <t>1BJS29</t>
  </si>
  <si>
    <t>1EXL63</t>
  </si>
  <si>
    <t>1EXL53</t>
  </si>
  <si>
    <t>9VW384</t>
  </si>
  <si>
    <t>9VW374</t>
  </si>
  <si>
    <t>1NBP65</t>
  </si>
  <si>
    <t>1NBP55</t>
  </si>
  <si>
    <t>1GJP28</t>
  </si>
  <si>
    <t>1GJP18</t>
  </si>
  <si>
    <t>ST6970</t>
  </si>
  <si>
    <t>ST791C</t>
  </si>
  <si>
    <t>STA570</t>
  </si>
  <si>
    <t>STB891</t>
  </si>
  <si>
    <t>STE572</t>
  </si>
  <si>
    <t>STF854</t>
  </si>
  <si>
    <t>STK948</t>
  </si>
  <si>
    <t>STK652</t>
  </si>
  <si>
    <t>ST389H</t>
  </si>
  <si>
    <t>ST477K</t>
  </si>
  <si>
    <t>ST480K</t>
  </si>
  <si>
    <t>ST465K</t>
  </si>
  <si>
    <t>ST467K</t>
  </si>
  <si>
    <t>ST668J</t>
  </si>
  <si>
    <t>ST617J</t>
  </si>
  <si>
    <t>ST807L</t>
  </si>
  <si>
    <t>ST800L</t>
  </si>
  <si>
    <t>ST802L</t>
  </si>
  <si>
    <t>ST803L</t>
  </si>
  <si>
    <t>ST804L</t>
  </si>
  <si>
    <t>ST805L</t>
  </si>
  <si>
    <t>ST806L</t>
  </si>
  <si>
    <t>ST685L</t>
  </si>
  <si>
    <t>ST774L</t>
  </si>
  <si>
    <t>ST771L</t>
  </si>
  <si>
    <t>ST809L</t>
  </si>
  <si>
    <t>ST100M</t>
  </si>
  <si>
    <t>ST100G</t>
  </si>
  <si>
    <t>ST100C</t>
  </si>
  <si>
    <t>ST129N</t>
  </si>
  <si>
    <t>ST129P</t>
  </si>
  <si>
    <t>ST129X</t>
  </si>
  <si>
    <t>ST545L</t>
  </si>
  <si>
    <t>ST1222</t>
  </si>
  <si>
    <t>STA313</t>
  </si>
  <si>
    <t>STA315</t>
  </si>
  <si>
    <t>STA316</t>
  </si>
  <si>
    <t>STA318</t>
  </si>
  <si>
    <t>STA319</t>
  </si>
  <si>
    <t>STA320</t>
  </si>
  <si>
    <t>STA321</t>
  </si>
  <si>
    <t>STA322</t>
  </si>
  <si>
    <t>STA314</t>
  </si>
  <si>
    <t>ST1405</t>
  </si>
  <si>
    <t>ST141G</t>
  </si>
  <si>
    <t>STA978</t>
  </si>
  <si>
    <t>STA979</t>
  </si>
  <si>
    <t>STE406</t>
  </si>
  <si>
    <t>STE407</t>
  </si>
  <si>
    <t>STB823</t>
  </si>
  <si>
    <t>STD644</t>
  </si>
  <si>
    <t>STD645</t>
  </si>
  <si>
    <t>STD646</t>
  </si>
  <si>
    <t>STD647</t>
  </si>
  <si>
    <t>STE409</t>
  </si>
  <si>
    <t>STE410</t>
  </si>
  <si>
    <t>STE411</t>
  </si>
  <si>
    <t>STE412</t>
  </si>
  <si>
    <t>STE413</t>
  </si>
  <si>
    <t>STE414</t>
  </si>
  <si>
    <t>STE405</t>
  </si>
  <si>
    <t>STE403</t>
  </si>
  <si>
    <t>STE404</t>
  </si>
  <si>
    <t>STE118</t>
  </si>
  <si>
    <t>STC572</t>
  </si>
  <si>
    <t>STC573</t>
  </si>
  <si>
    <t>STC574</t>
  </si>
  <si>
    <t>STF528</t>
  </si>
  <si>
    <t>STD482</t>
  </si>
  <si>
    <t>STD483</t>
  </si>
  <si>
    <t>STD484</t>
  </si>
  <si>
    <t>STD485</t>
  </si>
  <si>
    <t>STE537</t>
  </si>
  <si>
    <t>STE538</t>
  </si>
  <si>
    <t>STG786</t>
  </si>
  <si>
    <t>STG782</t>
  </si>
  <si>
    <t>STG783</t>
  </si>
  <si>
    <t>STG784</t>
  </si>
  <si>
    <t>STG785</t>
  </si>
  <si>
    <t>STG870</t>
  </si>
  <si>
    <t>STG835</t>
  </si>
  <si>
    <t>STG414</t>
  </si>
  <si>
    <t>STG865</t>
  </si>
  <si>
    <t>STG866</t>
  </si>
  <si>
    <t>STG867</t>
  </si>
  <si>
    <t>STG868</t>
  </si>
  <si>
    <t>STG869</t>
  </si>
  <si>
    <t>STG928</t>
  </si>
  <si>
    <t>STG929</t>
  </si>
  <si>
    <t>STG930</t>
  </si>
  <si>
    <t>STG931</t>
  </si>
  <si>
    <t>STG932</t>
  </si>
  <si>
    <t>STG933</t>
  </si>
  <si>
    <t>STG934</t>
  </si>
  <si>
    <t>STG935</t>
  </si>
  <si>
    <t>STG831</t>
  </si>
  <si>
    <t>STG832</t>
  </si>
  <si>
    <t>STH330</t>
  </si>
  <si>
    <t>STF618</t>
  </si>
  <si>
    <t>STG511</t>
  </si>
  <si>
    <t>STH990</t>
  </si>
  <si>
    <t>STJ289</t>
  </si>
  <si>
    <t>STG502</t>
  </si>
  <si>
    <t>STG501</t>
  </si>
  <si>
    <t>STH456</t>
  </si>
  <si>
    <t>STH457</t>
  </si>
  <si>
    <t>STH458</t>
  </si>
  <si>
    <t>STK561</t>
  </si>
  <si>
    <t>STK529</t>
  </si>
  <si>
    <t>STK531</t>
  </si>
  <si>
    <t>STK530</t>
  </si>
  <si>
    <t>STH839</t>
  </si>
  <si>
    <t>STJ469</t>
  </si>
  <si>
    <t>STJ468</t>
  </si>
  <si>
    <t>STK672</t>
  </si>
  <si>
    <t>STK670</t>
  </si>
  <si>
    <t>STK669</t>
  </si>
  <si>
    <t>STK676</t>
  </si>
  <si>
    <t>STG263</t>
  </si>
  <si>
    <t>STK535</t>
  </si>
  <si>
    <t>STG262</t>
  </si>
  <si>
    <t>STJ269</t>
  </si>
  <si>
    <t>STK688</t>
  </si>
  <si>
    <t>STK689</t>
  </si>
  <si>
    <t>STJ158</t>
  </si>
  <si>
    <t>STJ159</t>
  </si>
  <si>
    <t>STF844</t>
  </si>
  <si>
    <t>STG269</t>
  </si>
  <si>
    <t>STJ719</t>
  </si>
  <si>
    <t>STJ718</t>
  </si>
  <si>
    <t>STJ717</t>
  </si>
  <si>
    <t>STJ716</t>
  </si>
  <si>
    <t>STJ714</t>
  </si>
  <si>
    <t>STK532</t>
  </si>
  <si>
    <t>STK533</t>
  </si>
  <si>
    <t>STG128</t>
  </si>
  <si>
    <t>STG130</t>
  </si>
  <si>
    <t>STG251</t>
  </si>
  <si>
    <t>STG267</t>
  </si>
  <si>
    <t>STG268</t>
  </si>
  <si>
    <t>STG266</t>
  </si>
  <si>
    <t>STG265</t>
  </si>
  <si>
    <t>STG264</t>
  </si>
  <si>
    <t>STK534</t>
  </si>
  <si>
    <t>STK536</t>
  </si>
  <si>
    <t>STK686</t>
  </si>
  <si>
    <t>STG252</t>
  </si>
  <si>
    <t>STG129</t>
  </si>
  <si>
    <t>STG131</t>
  </si>
  <si>
    <t>STK538</t>
  </si>
  <si>
    <t>STH934</t>
  </si>
  <si>
    <t>STH933</t>
  </si>
  <si>
    <t>STH932</t>
  </si>
  <si>
    <t>STH931</t>
  </si>
  <si>
    <t>STK934</t>
  </si>
  <si>
    <t>STK666</t>
  </si>
  <si>
    <t>STK664</t>
  </si>
  <si>
    <t>STK665</t>
  </si>
  <si>
    <t>STK932</t>
  </si>
  <si>
    <t>STK933</t>
  </si>
  <si>
    <t>STD323</t>
  </si>
  <si>
    <t>STD278</t>
  </si>
  <si>
    <t>STJ147</t>
  </si>
  <si>
    <t>ST757F</t>
  </si>
  <si>
    <t>STA676</t>
  </si>
  <si>
    <t>STA980</t>
  </si>
  <si>
    <t>MP481E</t>
  </si>
  <si>
    <t>MP369B</t>
  </si>
  <si>
    <t>MP628G</t>
  </si>
  <si>
    <t>MP4671</t>
  </si>
  <si>
    <t>MP903H</t>
  </si>
  <si>
    <t>BSD035</t>
  </si>
  <si>
    <t>BSD022</t>
  </si>
  <si>
    <t>MP107E</t>
  </si>
  <si>
    <t>M83353</t>
  </si>
  <si>
    <t>MP4739</t>
  </si>
  <si>
    <t>M85629</t>
  </si>
  <si>
    <t>MP4729</t>
  </si>
  <si>
    <t>M88064</t>
  </si>
  <si>
    <t>935FE8</t>
  </si>
  <si>
    <t>4NX990</t>
  </si>
  <si>
    <t>MP4385</t>
  </si>
  <si>
    <t>MPA214</t>
  </si>
  <si>
    <t>MPA216</t>
  </si>
  <si>
    <t>MP7342</t>
  </si>
  <si>
    <t>M94467</t>
  </si>
  <si>
    <t>MPA468</t>
  </si>
  <si>
    <t>MPA471</t>
  </si>
  <si>
    <t>M88062</t>
  </si>
  <si>
    <t>1BJM89</t>
  </si>
  <si>
    <t>MPA437</t>
  </si>
  <si>
    <t>MP297B</t>
  </si>
  <si>
    <t>MPA449</t>
  </si>
  <si>
    <t>MPA450</t>
  </si>
  <si>
    <t>M88069</t>
  </si>
  <si>
    <t>MPB852</t>
  </si>
  <si>
    <t>MPB972</t>
  </si>
  <si>
    <t>MPB973</t>
  </si>
  <si>
    <t>MPB975</t>
  </si>
  <si>
    <t>M93555</t>
  </si>
  <si>
    <t>M97107</t>
  </si>
  <si>
    <t>MP438B</t>
  </si>
  <si>
    <t>MPA430</t>
  </si>
  <si>
    <t>MPB430</t>
  </si>
  <si>
    <t>M93556</t>
  </si>
  <si>
    <t>MPB867</t>
  </si>
  <si>
    <t>M97102</t>
  </si>
  <si>
    <t>M97109</t>
  </si>
  <si>
    <t>M97110</t>
  </si>
  <si>
    <t>2RW353</t>
  </si>
  <si>
    <t>MPA441</t>
  </si>
  <si>
    <t>1AZ962</t>
  </si>
  <si>
    <t>MPB941</t>
  </si>
  <si>
    <t>MPB932</t>
  </si>
  <si>
    <t>MPB933</t>
  </si>
  <si>
    <t>M99499</t>
  </si>
  <si>
    <t>M88078</t>
  </si>
  <si>
    <t>M87887</t>
  </si>
  <si>
    <t>M99498</t>
  </si>
  <si>
    <t>1AZ752</t>
  </si>
  <si>
    <t>MPB551</t>
  </si>
  <si>
    <t>MPC911</t>
  </si>
  <si>
    <t>MPC223</t>
  </si>
  <si>
    <t>MPC224</t>
  </si>
  <si>
    <t>MP8352</t>
  </si>
  <si>
    <t>MPB864</t>
  </si>
  <si>
    <t>8WVB40</t>
  </si>
  <si>
    <t>M97794</t>
  </si>
  <si>
    <t>MPC170</t>
  </si>
  <si>
    <t>MPB563</t>
  </si>
  <si>
    <t>M97120</t>
  </si>
  <si>
    <t>MPC912</t>
  </si>
  <si>
    <t>MPC915</t>
  </si>
  <si>
    <t>MPC916</t>
  </si>
  <si>
    <t>M97115</t>
  </si>
  <si>
    <t>M97116</t>
  </si>
  <si>
    <t>M97108</t>
  </si>
  <si>
    <t>MPC917</t>
  </si>
  <si>
    <t>MPC918</t>
  </si>
  <si>
    <t>MPC914</t>
  </si>
  <si>
    <t>MPD394</t>
  </si>
  <si>
    <t>MPD395</t>
  </si>
  <si>
    <t>MPD964</t>
  </si>
  <si>
    <t>MPD965</t>
  </si>
  <si>
    <t>MPD961</t>
  </si>
  <si>
    <t>MPD959</t>
  </si>
  <si>
    <t>MPD958</t>
  </si>
  <si>
    <t>MPD968</t>
  </si>
  <si>
    <t>MPD969</t>
  </si>
  <si>
    <t>M97118</t>
  </si>
  <si>
    <t>MPD398</t>
  </si>
  <si>
    <t>MPD399</t>
  </si>
  <si>
    <t>MPD400</t>
  </si>
  <si>
    <t>8WVC30</t>
  </si>
  <si>
    <t>MPE478</t>
  </si>
  <si>
    <t>MPE477</t>
  </si>
  <si>
    <t>MPE377</t>
  </si>
  <si>
    <t>MPE376</t>
  </si>
  <si>
    <t>MPE353</t>
  </si>
  <si>
    <t>MPE382</t>
  </si>
  <si>
    <t>MPE549</t>
  </si>
  <si>
    <t>MPE550</t>
  </si>
  <si>
    <t>MPE352</t>
  </si>
  <si>
    <t>MPE351</t>
  </si>
  <si>
    <t>MPD991</t>
  </si>
  <si>
    <t>MPA459</t>
  </si>
  <si>
    <t>M84888</t>
  </si>
  <si>
    <t>MP57B</t>
  </si>
  <si>
    <t>MPE538</t>
  </si>
  <si>
    <t>MP825J</t>
  </si>
  <si>
    <t>MP77A</t>
  </si>
  <si>
    <t>11KF74</t>
  </si>
  <si>
    <t>MPC221</t>
  </si>
  <si>
    <t>M97112</t>
  </si>
  <si>
    <t>MPE391</t>
  </si>
  <si>
    <t>M97201</t>
  </si>
  <si>
    <t>M97122</t>
  </si>
  <si>
    <t>MPD972</t>
  </si>
  <si>
    <t>7CA115</t>
  </si>
  <si>
    <t>MPD992</t>
  </si>
  <si>
    <t>8WVA20</t>
  </si>
  <si>
    <t>MPE133</t>
  </si>
  <si>
    <t>851SA8</t>
  </si>
  <si>
    <t>MP4376</t>
  </si>
  <si>
    <t>MPB935</t>
  </si>
  <si>
    <t>8WVH80</t>
  </si>
  <si>
    <t>MP1107</t>
  </si>
  <si>
    <t>MP596J</t>
  </si>
  <si>
    <t>MP169H</t>
  </si>
  <si>
    <t>8WVC40</t>
  </si>
  <si>
    <t>8WVC50</t>
  </si>
  <si>
    <t>MPB361</t>
  </si>
  <si>
    <t>MP5580</t>
  </si>
  <si>
    <t>888FD7</t>
  </si>
  <si>
    <t>MP5504</t>
  </si>
  <si>
    <t>258NW9</t>
  </si>
  <si>
    <t>MPA747</t>
  </si>
  <si>
    <t>2FVL40</t>
  </si>
  <si>
    <t>419MJ6</t>
  </si>
  <si>
    <t>MPB156</t>
  </si>
  <si>
    <t>MP216D</t>
  </si>
  <si>
    <t>MPB231</t>
  </si>
  <si>
    <t>3YY773</t>
  </si>
  <si>
    <t>MPB151</t>
  </si>
  <si>
    <t>MPC710</t>
  </si>
  <si>
    <t>MPB150</t>
  </si>
  <si>
    <t>MPB663</t>
  </si>
  <si>
    <t>8JMT80</t>
  </si>
  <si>
    <t>8AFW90</t>
  </si>
  <si>
    <t>8AFX10</t>
  </si>
  <si>
    <t>MPB208</t>
  </si>
  <si>
    <t>MPB213</t>
  </si>
  <si>
    <t>MPE297</t>
  </si>
  <si>
    <t>MPD489</t>
  </si>
  <si>
    <t>MPD943</t>
  </si>
  <si>
    <t>MPD944</t>
  </si>
  <si>
    <t>19A490</t>
  </si>
  <si>
    <t>19A510</t>
  </si>
  <si>
    <t>MPD780</t>
  </si>
  <si>
    <t>MPD716</t>
  </si>
  <si>
    <t>SDD001</t>
  </si>
  <si>
    <t>MP4383</t>
  </si>
  <si>
    <t>SDD003</t>
  </si>
  <si>
    <t>MPB954</t>
  </si>
  <si>
    <t>4VC170</t>
  </si>
  <si>
    <t>STJ869</t>
  </si>
  <si>
    <t>STF245</t>
  </si>
  <si>
    <t>646NF3</t>
  </si>
  <si>
    <t>48ZW41</t>
  </si>
  <si>
    <t>6DG433</t>
  </si>
  <si>
    <t>5FV711</t>
  </si>
  <si>
    <t>MPC579</t>
  </si>
  <si>
    <t>4HA755</t>
  </si>
  <si>
    <t>STJ407</t>
  </si>
  <si>
    <t>MPD987</t>
  </si>
  <si>
    <t>1TP855</t>
  </si>
  <si>
    <t>MP5042</t>
  </si>
  <si>
    <t>MP3668</t>
  </si>
  <si>
    <t>M77059</t>
  </si>
  <si>
    <t>MP520</t>
  </si>
  <si>
    <t>MP6279</t>
  </si>
  <si>
    <t>MP6281</t>
  </si>
  <si>
    <t>8JV861</t>
  </si>
  <si>
    <t>6GE847</t>
  </si>
  <si>
    <t>MP8450</t>
  </si>
  <si>
    <t>MP8466</t>
  </si>
  <si>
    <t>MP8468</t>
  </si>
  <si>
    <t>M78695</t>
  </si>
  <si>
    <t>1ZZ288</t>
  </si>
  <si>
    <t>MPD383</t>
  </si>
  <si>
    <t>MP9277</t>
  </si>
  <si>
    <t>1CA155</t>
  </si>
  <si>
    <t>MPA554</t>
  </si>
  <si>
    <t>MPA555</t>
  </si>
  <si>
    <t>MPA565</t>
  </si>
  <si>
    <t>MPA566</t>
  </si>
  <si>
    <t>223LT7</t>
  </si>
  <si>
    <t>MPA269</t>
  </si>
  <si>
    <t>MPA271</t>
  </si>
  <si>
    <t>MPA598</t>
  </si>
  <si>
    <t>MPA597</t>
  </si>
  <si>
    <t>MPA263</t>
  </si>
  <si>
    <t>MP7408</t>
  </si>
  <si>
    <t>MP8318</t>
  </si>
  <si>
    <t>MPB442</t>
  </si>
  <si>
    <t>MPB443</t>
  </si>
  <si>
    <t>MPB962</t>
  </si>
  <si>
    <t>4LX614</t>
  </si>
  <si>
    <t>2DE745</t>
  </si>
  <si>
    <t>752NF3</t>
  </si>
  <si>
    <t>7CA355</t>
  </si>
  <si>
    <t>8JV761</t>
  </si>
  <si>
    <t>MPC937</t>
  </si>
  <si>
    <t>MPC246</t>
  </si>
  <si>
    <t>MPC247</t>
  </si>
  <si>
    <t>MPB898</t>
  </si>
  <si>
    <t>M137</t>
  </si>
  <si>
    <t>MPB427</t>
  </si>
  <si>
    <t>MPC919</t>
  </si>
  <si>
    <t>MPC920</t>
  </si>
  <si>
    <t>MPB861</t>
  </si>
  <si>
    <t>MPB862</t>
  </si>
  <si>
    <t>M97114</t>
  </si>
  <si>
    <t>MPC588</t>
  </si>
  <si>
    <t>MPC589</t>
  </si>
  <si>
    <t>MPC590</t>
  </si>
  <si>
    <t>MPC591</t>
  </si>
  <si>
    <t>MPD980</t>
  </si>
  <si>
    <t>MPD979</t>
  </si>
  <si>
    <t>MPD978</t>
  </si>
  <si>
    <t>MPD110</t>
  </si>
  <si>
    <t>MPD112</t>
  </si>
  <si>
    <t>MPD381</t>
  </si>
  <si>
    <t>MPD960</t>
  </si>
  <si>
    <t>MPD963</t>
  </si>
  <si>
    <t>MPD953</t>
  </si>
  <si>
    <t>MPD952</t>
  </si>
  <si>
    <t>MPD951</t>
  </si>
  <si>
    <t>MPE481</t>
  </si>
  <si>
    <t>MPE482</t>
  </si>
  <si>
    <t>MPE483</t>
  </si>
  <si>
    <t>MPE484</t>
  </si>
  <si>
    <t>MPE485</t>
  </si>
  <si>
    <t>8WVE40</t>
  </si>
  <si>
    <t>M97776</t>
  </si>
  <si>
    <t>M97800</t>
  </si>
  <si>
    <t>M97799</t>
  </si>
  <si>
    <t>M99496</t>
  </si>
  <si>
    <t>MPD480</t>
  </si>
  <si>
    <t>MPC473</t>
  </si>
  <si>
    <t>MPD478</t>
  </si>
  <si>
    <t>MPD116</t>
  </si>
  <si>
    <t>MPD226</t>
  </si>
  <si>
    <t>MPD227</t>
  </si>
  <si>
    <t>MPD228</t>
  </si>
  <si>
    <t>8WVJ20</t>
  </si>
  <si>
    <t>8WVD60</t>
  </si>
  <si>
    <t>M99485</t>
  </si>
  <si>
    <t>MPE381</t>
  </si>
  <si>
    <t>8WVB50</t>
  </si>
  <si>
    <t>8WVB60</t>
  </si>
  <si>
    <t>MPE528</t>
  </si>
  <si>
    <t>MPE529</t>
  </si>
  <si>
    <t>MPE530</t>
  </si>
  <si>
    <t>MPE531</t>
  </si>
  <si>
    <t>MPE532</t>
  </si>
  <si>
    <t>MPE533</t>
  </si>
  <si>
    <t>MPA436</t>
  </si>
  <si>
    <t>ST207L</t>
  </si>
  <si>
    <t>MPE396</t>
  </si>
  <si>
    <t>M77024</t>
  </si>
  <si>
    <t>MPA673</t>
  </si>
  <si>
    <t>MPA674</t>
  </si>
  <si>
    <t>MPA464</t>
  </si>
  <si>
    <t>MPA599</t>
  </si>
  <si>
    <t>8JV821</t>
  </si>
  <si>
    <t>MPA438</t>
  </si>
  <si>
    <t>764VA4</t>
  </si>
  <si>
    <t>MPD970</t>
  </si>
  <si>
    <t>729XW4</t>
  </si>
  <si>
    <t>MPB934</t>
  </si>
  <si>
    <t>MPB865</t>
  </si>
  <si>
    <t>5RAS80</t>
  </si>
  <si>
    <t>5RAV80</t>
  </si>
  <si>
    <t>M97105</t>
  </si>
  <si>
    <t>MPC172</t>
  </si>
  <si>
    <t>MPB574</t>
  </si>
  <si>
    <t>MPB575</t>
  </si>
  <si>
    <t>4EN117</t>
  </si>
  <si>
    <t>MPD396</t>
  </si>
  <si>
    <t>MPC594</t>
  </si>
  <si>
    <t>MPC925</t>
  </si>
  <si>
    <t>MP5309</t>
  </si>
  <si>
    <t>5JW144</t>
  </si>
  <si>
    <t>8JW767</t>
  </si>
  <si>
    <t>M97113</t>
  </si>
  <si>
    <t>8KX815</t>
  </si>
  <si>
    <t>MPD988</t>
  </si>
  <si>
    <t>8WVE50</t>
  </si>
  <si>
    <t>8WVC70</t>
  </si>
  <si>
    <t>8WVC80</t>
  </si>
  <si>
    <t>MPE132</t>
  </si>
  <si>
    <t>8WVC90</t>
  </si>
  <si>
    <t>MPC475</t>
  </si>
  <si>
    <t>STF992</t>
  </si>
  <si>
    <t>MP975K</t>
  </si>
  <si>
    <t>4HK882</t>
  </si>
  <si>
    <t>STK900</t>
  </si>
  <si>
    <t>MP447F</t>
  </si>
  <si>
    <t>STK420</t>
  </si>
  <si>
    <t>MP7320</t>
  </si>
  <si>
    <t>MPE383</t>
  </si>
  <si>
    <t>MP507G</t>
  </si>
  <si>
    <t>MP956H</t>
  </si>
  <si>
    <t>MP518G</t>
  </si>
  <si>
    <t>STJ721</t>
  </si>
  <si>
    <t>MP503G</t>
  </si>
  <si>
    <t>MP8444</t>
  </si>
  <si>
    <t>MP8447</t>
  </si>
  <si>
    <t>MP8449</t>
  </si>
  <si>
    <t>MP8429</t>
  </si>
  <si>
    <t>MP8441</t>
  </si>
  <si>
    <t>MP8442</t>
  </si>
  <si>
    <t>MP504G</t>
  </si>
  <si>
    <t>MP710H</t>
  </si>
  <si>
    <t>MP712H</t>
  </si>
  <si>
    <t>MP8437</t>
  </si>
  <si>
    <t>6DS933</t>
  </si>
  <si>
    <t>MP720H</t>
  </si>
  <si>
    <t>MP8408</t>
  </si>
  <si>
    <t>MP715H</t>
  </si>
  <si>
    <t>MP9706</t>
  </si>
  <si>
    <t>M74892</t>
  </si>
  <si>
    <t>M74900</t>
  </si>
  <si>
    <t>MP413G</t>
  </si>
  <si>
    <t>MP414G</t>
  </si>
  <si>
    <t>MP415G</t>
  </si>
  <si>
    <t>MP8141</t>
  </si>
  <si>
    <t>MP983H</t>
  </si>
  <si>
    <t>159FV2</t>
  </si>
  <si>
    <t>MP9659</t>
  </si>
  <si>
    <t>MP9660</t>
  </si>
  <si>
    <t>MP9668</t>
  </si>
  <si>
    <t>MP8255</t>
  </si>
  <si>
    <t>MP8934</t>
  </si>
  <si>
    <t>MP8948</t>
  </si>
  <si>
    <t>MP5506</t>
  </si>
  <si>
    <t>MP8208</t>
  </si>
  <si>
    <t>MP8213</t>
  </si>
  <si>
    <t>8WVE20</t>
  </si>
  <si>
    <t>MP8912</t>
  </si>
  <si>
    <t>MP8921</t>
  </si>
  <si>
    <t>MP8923</t>
  </si>
  <si>
    <t>MP7343</t>
  </si>
  <si>
    <t>MPA414</t>
  </si>
  <si>
    <t>MPA531</t>
  </si>
  <si>
    <t>MPA545</t>
  </si>
  <si>
    <t>MPA219</t>
  </si>
  <si>
    <t>MP293J</t>
  </si>
  <si>
    <t>STJ826</t>
  </si>
  <si>
    <t>MP438E</t>
  </si>
  <si>
    <t>MPA218</t>
  </si>
  <si>
    <t>MPE378</t>
  </si>
  <si>
    <t>MPE398</t>
  </si>
  <si>
    <t>MPA416</t>
  </si>
  <si>
    <t>MPA417</t>
  </si>
  <si>
    <t>576XG5</t>
  </si>
  <si>
    <t>MPA420</t>
  </si>
  <si>
    <t>MPA421</t>
  </si>
  <si>
    <t>MMC8579</t>
  </si>
  <si>
    <t>MMC8599</t>
  </si>
  <si>
    <t>8WVE30</t>
  </si>
  <si>
    <t>MP957H</t>
  </si>
  <si>
    <t>M88073</t>
  </si>
  <si>
    <t>MPA577</t>
  </si>
  <si>
    <t>8WVB90</t>
  </si>
  <si>
    <t>MPA542</t>
  </si>
  <si>
    <t>MPA543</t>
  </si>
  <si>
    <t>MPA544</t>
  </si>
  <si>
    <t>MPB920</t>
  </si>
  <si>
    <t>MPA220</t>
  </si>
  <si>
    <t>MPA203</t>
  </si>
  <si>
    <t>MPA289</t>
  </si>
  <si>
    <t>MPC581</t>
  </si>
  <si>
    <t>MPC582</t>
  </si>
  <si>
    <t>MPC583</t>
  </si>
  <si>
    <t>MPB431</t>
  </si>
  <si>
    <t>MPA282</t>
  </si>
  <si>
    <t>MPA283</t>
  </si>
  <si>
    <t>MPA285</t>
  </si>
  <si>
    <t>MPA286</t>
  </si>
  <si>
    <t>MPB881</t>
  </si>
  <si>
    <t>MPB943</t>
  </si>
  <si>
    <t>MPB883</t>
  </si>
  <si>
    <t>MPD397</t>
  </si>
  <si>
    <t>MPB886</t>
  </si>
  <si>
    <t>642VX1</t>
  </si>
  <si>
    <t>MPC228</t>
  </si>
  <si>
    <t>MPD391</t>
  </si>
  <si>
    <t>MPD392</t>
  </si>
  <si>
    <t>MPD393</t>
  </si>
  <si>
    <t>8WVE80</t>
  </si>
  <si>
    <t>MPD957</t>
  </si>
  <si>
    <t>MPD977</t>
  </si>
  <si>
    <t>7CA275</t>
  </si>
  <si>
    <t>8JV811</t>
  </si>
  <si>
    <t>MPD378</t>
  </si>
  <si>
    <t>MPD962</t>
  </si>
  <si>
    <t>MPC474</t>
  </si>
  <si>
    <t>MPE494</t>
  </si>
  <si>
    <t>MPE493</t>
  </si>
  <si>
    <t>MPE379</t>
  </si>
  <si>
    <t>MPD113</t>
  </si>
  <si>
    <t>MPD114</t>
  </si>
  <si>
    <t>MPE386</t>
  </si>
  <si>
    <t>MPE395</t>
  </si>
  <si>
    <t>MPE394</t>
  </si>
  <si>
    <t>MP353F</t>
  </si>
  <si>
    <t>MP96ZZ</t>
  </si>
  <si>
    <t>MP259F</t>
  </si>
  <si>
    <t>M68170</t>
  </si>
  <si>
    <t>MP172A</t>
  </si>
  <si>
    <t>MP50ZZ</t>
  </si>
  <si>
    <t>MP405C</t>
  </si>
  <si>
    <t>MMC4432</t>
  </si>
  <si>
    <t>MMC4440</t>
  </si>
  <si>
    <t>MMC4599</t>
  </si>
  <si>
    <t>M71818</t>
  </si>
  <si>
    <t>M71819</t>
  </si>
  <si>
    <t>M71809</t>
  </si>
  <si>
    <t>MP891G</t>
  </si>
  <si>
    <t>46JY32</t>
  </si>
  <si>
    <t>58NS32</t>
  </si>
  <si>
    <t>MP6632</t>
  </si>
  <si>
    <t>MP6638</t>
  </si>
  <si>
    <t>MP6645</t>
  </si>
  <si>
    <t>MP673J</t>
  </si>
  <si>
    <t>M72073</t>
  </si>
  <si>
    <t>M72074</t>
  </si>
  <si>
    <t>M75755</t>
  </si>
  <si>
    <t>M75756</t>
  </si>
  <si>
    <t>98HZ73</t>
  </si>
  <si>
    <t>59HY73</t>
  </si>
  <si>
    <t>MP841H</t>
  </si>
  <si>
    <t>MP847H</t>
  </si>
  <si>
    <t>M75773</t>
  </si>
  <si>
    <t>42WA90</t>
  </si>
  <si>
    <t>MP74ZZ</t>
  </si>
  <si>
    <t>82BV52</t>
  </si>
  <si>
    <t>352MK1</t>
  </si>
  <si>
    <t>84YN73</t>
  </si>
  <si>
    <t>MP6549</t>
  </si>
  <si>
    <t>2RW323</t>
  </si>
  <si>
    <t>MP123H</t>
  </si>
  <si>
    <t>47KH68</t>
  </si>
  <si>
    <t>MMC7660</t>
  </si>
  <si>
    <t>MMC7661</t>
  </si>
  <si>
    <t>MMC7664</t>
  </si>
  <si>
    <t>MMC7665</t>
  </si>
  <si>
    <t>M80991</t>
  </si>
  <si>
    <t>24VH56</t>
  </si>
  <si>
    <t>36AM83</t>
  </si>
  <si>
    <t>MP6363</t>
  </si>
  <si>
    <t>MP6393</t>
  </si>
  <si>
    <t>MP68ZZ</t>
  </si>
  <si>
    <t>26PR87</t>
  </si>
  <si>
    <t>37CF52</t>
  </si>
  <si>
    <t>M79551</t>
  </si>
  <si>
    <t>M79596</t>
  </si>
  <si>
    <t>M79597</t>
  </si>
  <si>
    <t>M79599</t>
  </si>
  <si>
    <t>MP6916</t>
  </si>
  <si>
    <t>M78680</t>
  </si>
  <si>
    <t>M78642</t>
  </si>
  <si>
    <t>MP6918</t>
  </si>
  <si>
    <t>17CF52</t>
  </si>
  <si>
    <t>24HZ81</t>
  </si>
  <si>
    <t>MP6371</t>
  </si>
  <si>
    <t>MP5566</t>
  </si>
  <si>
    <t>54CP81</t>
  </si>
  <si>
    <t>MP283B</t>
  </si>
  <si>
    <t>MP283E</t>
  </si>
  <si>
    <t>MP6186</t>
  </si>
  <si>
    <t>996FE8</t>
  </si>
  <si>
    <t>582DM5</t>
  </si>
  <si>
    <t>MP6291</t>
  </si>
  <si>
    <t>M78710</t>
  </si>
  <si>
    <t>MP6195</t>
  </si>
  <si>
    <t>39ZG86</t>
  </si>
  <si>
    <t>MP5543</t>
  </si>
  <si>
    <t>MP5563</t>
  </si>
  <si>
    <t>MP5564</t>
  </si>
  <si>
    <t>M78709</t>
  </si>
  <si>
    <t>568NX9</t>
  </si>
  <si>
    <t>6JJ734</t>
  </si>
  <si>
    <t>765NF3</t>
  </si>
  <si>
    <t>524HL9</t>
  </si>
  <si>
    <t>488LA9</t>
  </si>
  <si>
    <t>MP5769</t>
  </si>
  <si>
    <t>286MT4</t>
  </si>
  <si>
    <t>MP7370</t>
  </si>
  <si>
    <t>MPA578</t>
  </si>
  <si>
    <t>STB440</t>
  </si>
  <si>
    <t>MPA579</t>
  </si>
  <si>
    <t>MPB112</t>
  </si>
  <si>
    <t>MPB114</t>
  </si>
  <si>
    <t>78TT91</t>
  </si>
  <si>
    <t>5HYE30</t>
  </si>
  <si>
    <t>4GP131</t>
  </si>
  <si>
    <t>MPB727</t>
  </si>
  <si>
    <t>MPC505</t>
  </si>
  <si>
    <t>MPD207</t>
  </si>
  <si>
    <t>MPD202</t>
  </si>
  <si>
    <t>MPC185</t>
  </si>
  <si>
    <t>MPC186</t>
  </si>
  <si>
    <t>589VZ8</t>
  </si>
  <si>
    <t>5HYE40</t>
  </si>
  <si>
    <t>MPC720</t>
  </si>
  <si>
    <t>MPC721</t>
  </si>
  <si>
    <t>288WV3</t>
  </si>
  <si>
    <t>MPC722</t>
  </si>
  <si>
    <t>M94630</t>
  </si>
  <si>
    <t>M89207</t>
  </si>
  <si>
    <t>MPC479</t>
  </si>
  <si>
    <t>MPC478</t>
  </si>
  <si>
    <t>MPD217</t>
  </si>
  <si>
    <t>MPC476</t>
  </si>
  <si>
    <t>MPD208</t>
  </si>
  <si>
    <t>MPC503</t>
  </si>
  <si>
    <t>5YT388</t>
  </si>
  <si>
    <t>MPD291</t>
  </si>
  <si>
    <t>STH845</t>
  </si>
  <si>
    <t>MP533F</t>
  </si>
  <si>
    <t>MP153</t>
  </si>
  <si>
    <t>MP309B</t>
  </si>
  <si>
    <t>MP29</t>
  </si>
  <si>
    <t>MP6457</t>
  </si>
  <si>
    <t>MP6455</t>
  </si>
  <si>
    <t>429DJ3</t>
  </si>
  <si>
    <t>MP3773</t>
  </si>
  <si>
    <t>C4206</t>
  </si>
  <si>
    <t>73FW92</t>
  </si>
  <si>
    <t>MP5493</t>
  </si>
  <si>
    <t>MP5492</t>
  </si>
  <si>
    <t>149ND5</t>
  </si>
  <si>
    <t>619RV1</t>
  </si>
  <si>
    <t>1ZS400</t>
  </si>
  <si>
    <t>541MN3</t>
  </si>
  <si>
    <t>MPA461</t>
  </si>
  <si>
    <t>MPA463</t>
  </si>
  <si>
    <t>4LX584</t>
  </si>
  <si>
    <t>MPA465</t>
  </si>
  <si>
    <t>MPA466</t>
  </si>
  <si>
    <t>MMC8573</t>
  </si>
  <si>
    <t>239MJ5</t>
  </si>
  <si>
    <t>433XX4</t>
  </si>
  <si>
    <t>533XG5</t>
  </si>
  <si>
    <t>534XG5</t>
  </si>
  <si>
    <t>M85632</t>
  </si>
  <si>
    <t>MPA279</t>
  </si>
  <si>
    <t>MPA280</t>
  </si>
  <si>
    <t>MPB919</t>
  </si>
  <si>
    <t>MPB923</t>
  </si>
  <si>
    <t>MPB922</t>
  </si>
  <si>
    <t>1WT685</t>
  </si>
  <si>
    <t>1XH983</t>
  </si>
  <si>
    <t>2DE595</t>
  </si>
  <si>
    <t>MPB851</t>
  </si>
  <si>
    <t>2AH981</t>
  </si>
  <si>
    <t>116YG4</t>
  </si>
  <si>
    <t>MPC340</t>
  </si>
  <si>
    <t>MPC226</t>
  </si>
  <si>
    <t>MPA297</t>
  </si>
  <si>
    <t>MPC927</t>
  </si>
  <si>
    <t>5RE824</t>
  </si>
  <si>
    <t>5LS415</t>
  </si>
  <si>
    <t>MPC908</t>
  </si>
  <si>
    <t>4LX484</t>
  </si>
  <si>
    <t>4LX574</t>
  </si>
  <si>
    <t>MPC586</t>
  </si>
  <si>
    <t>MPC587</t>
  </si>
  <si>
    <t>8JV781</t>
  </si>
  <si>
    <t>8JV771</t>
  </si>
  <si>
    <t>MPD966</t>
  </si>
  <si>
    <t>MPD985</t>
  </si>
  <si>
    <t>MPD986</t>
  </si>
  <si>
    <t>MPD229</t>
  </si>
  <si>
    <t>MPE490</t>
  </si>
  <si>
    <t>MPE491</t>
  </si>
  <si>
    <t>MP2E</t>
  </si>
  <si>
    <t>4NC185</t>
  </si>
  <si>
    <t>M76085</t>
  </si>
  <si>
    <t>MPA448</t>
  </si>
  <si>
    <t>M95396</t>
  </si>
  <si>
    <t>SDP001</t>
  </si>
  <si>
    <t>M92609</t>
  </si>
  <si>
    <t>SDP002</t>
  </si>
  <si>
    <t>*MP655S</t>
  </si>
  <si>
    <t>SDP004</t>
  </si>
  <si>
    <t>MP679S</t>
  </si>
  <si>
    <t>MP616S</t>
  </si>
  <si>
    <t>MP696S</t>
  </si>
  <si>
    <t>MP686S</t>
  </si>
  <si>
    <t>MP683S</t>
  </si>
  <si>
    <t>M83531</t>
  </si>
  <si>
    <t>MP635S</t>
  </si>
  <si>
    <t>MP655S</t>
  </si>
  <si>
    <t>MP632S</t>
  </si>
  <si>
    <t>MP621S</t>
  </si>
  <si>
    <t>M3555A</t>
  </si>
  <si>
    <t>M7641A</t>
  </si>
  <si>
    <t>MP615S</t>
  </si>
  <si>
    <t>MP691S</t>
  </si>
  <si>
    <t>MP692S</t>
  </si>
  <si>
    <t>MPE131</t>
  </si>
  <si>
    <t>MP614S</t>
  </si>
  <si>
    <t>MP698S</t>
  </si>
  <si>
    <t>MP235B</t>
  </si>
  <si>
    <t>MP670S</t>
  </si>
  <si>
    <t>M92617</t>
  </si>
  <si>
    <t>MP671S</t>
  </si>
  <si>
    <t>MP618S</t>
  </si>
  <si>
    <t>M94724</t>
  </si>
  <si>
    <t>MP664S</t>
  </si>
  <si>
    <t>MP675S</t>
  </si>
  <si>
    <t>MP630S</t>
  </si>
  <si>
    <t>MP631S</t>
  </si>
  <si>
    <t>MP625S</t>
  </si>
  <si>
    <t>MP642S</t>
  </si>
  <si>
    <t>81SM62</t>
  </si>
  <si>
    <t>MP609S</t>
  </si>
  <si>
    <t>MP687S</t>
  </si>
  <si>
    <t>MP673S</t>
  </si>
  <si>
    <t>MP6285</t>
  </si>
  <si>
    <t>MP629S</t>
  </si>
  <si>
    <t>MP622S</t>
  </si>
  <si>
    <t>MP633S</t>
  </si>
  <si>
    <t>MP6435</t>
  </si>
  <si>
    <t>MP693S</t>
  </si>
  <si>
    <t>MP637S</t>
  </si>
  <si>
    <t>MP681S</t>
  </si>
  <si>
    <t>MP674S</t>
  </si>
  <si>
    <t>MP682S</t>
  </si>
  <si>
    <t>MP677S</t>
  </si>
  <si>
    <t>MP680S</t>
  </si>
  <si>
    <t>MP99A</t>
  </si>
  <si>
    <t>26KH68</t>
  </si>
  <si>
    <t>MP6110</t>
  </si>
  <si>
    <t>MP6087</t>
  </si>
  <si>
    <t>M80461</t>
  </si>
  <si>
    <t>26JP88</t>
  </si>
  <si>
    <t>SDS017</t>
  </si>
  <si>
    <t>17PL84</t>
  </si>
  <si>
    <t>62KF74</t>
  </si>
  <si>
    <t>SDS027</t>
  </si>
  <si>
    <t>MMC8560</t>
  </si>
  <si>
    <t>498EM5</t>
  </si>
  <si>
    <t>M78795</t>
  </si>
  <si>
    <t>M78796</t>
  </si>
  <si>
    <t>496EM5</t>
  </si>
  <si>
    <t>497EM5</t>
  </si>
  <si>
    <t>2DE575</t>
  </si>
  <si>
    <t>346AM7</t>
  </si>
  <si>
    <t>MP6223</t>
  </si>
  <si>
    <t>MP6230</t>
  </si>
  <si>
    <t>MP7436</t>
  </si>
  <si>
    <t>MP7362</t>
  </si>
  <si>
    <t>MPA119</t>
  </si>
  <si>
    <t>MPA242</t>
  </si>
  <si>
    <t>MPA245</t>
  </si>
  <si>
    <t>MPA246</t>
  </si>
  <si>
    <t>MPA248</t>
  </si>
  <si>
    <t>MPA249</t>
  </si>
  <si>
    <t>MPA250</t>
  </si>
  <si>
    <t>MP4363</t>
  </si>
  <si>
    <t>MP436B</t>
  </si>
  <si>
    <t>M88096</t>
  </si>
  <si>
    <t>M88097</t>
  </si>
  <si>
    <t>M88098</t>
  </si>
  <si>
    <t>MPA234</t>
  </si>
  <si>
    <t>M88063</t>
  </si>
  <si>
    <t>627KW3</t>
  </si>
  <si>
    <t>132JY2</t>
  </si>
  <si>
    <t>237MJ5</t>
  </si>
  <si>
    <t>272MT4</t>
  </si>
  <si>
    <t>MMC8566</t>
  </si>
  <si>
    <t>MMC8570</t>
  </si>
  <si>
    <t>M88065</t>
  </si>
  <si>
    <t>3BNS70</t>
  </si>
  <si>
    <t>MPA457</t>
  </si>
  <si>
    <t>MPA48</t>
  </si>
  <si>
    <t>755WV6</t>
  </si>
  <si>
    <t>593XG5</t>
  </si>
  <si>
    <t>978ZW8</t>
  </si>
  <si>
    <t>M85639</t>
  </si>
  <si>
    <t>M85640</t>
  </si>
  <si>
    <t>M85641</t>
  </si>
  <si>
    <t>M85642</t>
  </si>
  <si>
    <t>MPD386</t>
  </si>
  <si>
    <t>6YN779</t>
  </si>
  <si>
    <t>8WVF40</t>
  </si>
  <si>
    <t>8WVF30</t>
  </si>
  <si>
    <t>8WVF20</t>
  </si>
  <si>
    <t>MPE496</t>
  </si>
  <si>
    <t>MPE495</t>
  </si>
  <si>
    <t>MPD995</t>
  </si>
  <si>
    <t>MPD996</t>
  </si>
  <si>
    <t>MPD997</t>
  </si>
  <si>
    <t>MPD998</t>
  </si>
  <si>
    <t>MPD999</t>
  </si>
  <si>
    <t>MPD384</t>
  </si>
  <si>
    <t>MPD976</t>
  </si>
  <si>
    <t>MPE544</t>
  </si>
  <si>
    <t>8WVB20</t>
  </si>
  <si>
    <t>8WVB10</t>
  </si>
  <si>
    <t>8WVA10</t>
  </si>
  <si>
    <t>8WVB30</t>
  </si>
  <si>
    <t>MPE543</t>
  </si>
  <si>
    <t>MPE542</t>
  </si>
  <si>
    <t>MPE541</t>
  </si>
  <si>
    <t>MPE540</t>
  </si>
  <si>
    <t>MPE539</t>
  </si>
  <si>
    <t>8WVA90</t>
  </si>
  <si>
    <t>M99079</t>
  </si>
  <si>
    <t>M99482</t>
  </si>
  <si>
    <t>M97782</t>
  </si>
  <si>
    <t>M99077</t>
  </si>
  <si>
    <t>MP8028</t>
  </si>
  <si>
    <t>ST668H</t>
  </si>
  <si>
    <t>ST666H</t>
  </si>
  <si>
    <t>M11891</t>
  </si>
  <si>
    <t>MP349B</t>
  </si>
  <si>
    <t>M95677</t>
  </si>
  <si>
    <t>MPA434</t>
  </si>
  <si>
    <t>M48858</t>
  </si>
  <si>
    <t>939XBM</t>
  </si>
  <si>
    <t>MPC577</t>
  </si>
  <si>
    <t>M75998</t>
  </si>
  <si>
    <t>MP698J</t>
  </si>
  <si>
    <t>MPC580</t>
  </si>
  <si>
    <t>M75949</t>
  </si>
  <si>
    <t>MP5548</t>
  </si>
  <si>
    <t>MP2702</t>
  </si>
  <si>
    <t>7CA295</t>
  </si>
  <si>
    <t>M84879</t>
  </si>
  <si>
    <t>713FN4</t>
  </si>
  <si>
    <t>MPD974</t>
  </si>
  <si>
    <t>MP5552</t>
  </si>
  <si>
    <t>MPD975</t>
  </si>
  <si>
    <t>MPD973</t>
  </si>
  <si>
    <t>MPA334</t>
  </si>
  <si>
    <t>MP4361</t>
  </si>
  <si>
    <t>8WVC20</t>
  </si>
  <si>
    <t>MPA456</t>
  </si>
  <si>
    <t>MPA258</t>
  </si>
  <si>
    <t>MPC249</t>
  </si>
  <si>
    <t>MPB432</t>
  </si>
  <si>
    <t>SDW002</t>
  </si>
  <si>
    <t>MPA276</t>
  </si>
  <si>
    <t>M78706</t>
  </si>
  <si>
    <t>MPB925</t>
  </si>
  <si>
    <t>1XH753</t>
  </si>
  <si>
    <t>1XH993</t>
  </si>
  <si>
    <t>MPB924</t>
  </si>
  <si>
    <t>MPB947</t>
  </si>
  <si>
    <t>MPB948</t>
  </si>
  <si>
    <t>MPB949</t>
  </si>
  <si>
    <t>MPB950</t>
  </si>
  <si>
    <t>MPB936</t>
  </si>
  <si>
    <t>MPB937</t>
  </si>
  <si>
    <t>MPB938</t>
  </si>
  <si>
    <t>MPB939</t>
  </si>
  <si>
    <t>MPB917</t>
  </si>
  <si>
    <t>2DE665</t>
  </si>
  <si>
    <t>1XB623</t>
  </si>
  <si>
    <t>2AP831</t>
  </si>
  <si>
    <t>417XX4</t>
  </si>
  <si>
    <t>7CA325</t>
  </si>
  <si>
    <t>7CA215</t>
  </si>
  <si>
    <t>MPC593</t>
  </si>
  <si>
    <t>M97119</t>
  </si>
  <si>
    <t>MPD385</t>
  </si>
  <si>
    <t>MPD387</t>
  </si>
  <si>
    <t>MPD388</t>
  </si>
  <si>
    <t>8JV871</t>
  </si>
  <si>
    <t>MPE487</t>
  </si>
  <si>
    <t>7CA225</t>
  </si>
  <si>
    <t>7CA235</t>
  </si>
  <si>
    <t>MPD981</t>
  </si>
  <si>
    <t>STK473</t>
  </si>
  <si>
    <t>STK568</t>
  </si>
  <si>
    <t>MPD990</t>
  </si>
  <si>
    <t>MPD989</t>
  </si>
  <si>
    <t>8WVH90</t>
  </si>
  <si>
    <t>MPE488</t>
  </si>
  <si>
    <t>MPE486</t>
  </si>
  <si>
    <t>MPE480</t>
  </si>
  <si>
    <t>MPE476</t>
  </si>
  <si>
    <t>MPE535</t>
  </si>
  <si>
    <t>8WVD70</t>
  </si>
  <si>
    <t>MPE399</t>
  </si>
  <si>
    <t>MPE390</t>
  </si>
  <si>
    <t>MPE389</t>
  </si>
  <si>
    <t>MPE388</t>
  </si>
  <si>
    <t>MPE387</t>
  </si>
  <si>
    <t>MPE385</t>
  </si>
  <si>
    <t>MPE384</t>
  </si>
  <si>
    <t>ST5247</t>
  </si>
  <si>
    <t>ST5264</t>
  </si>
  <si>
    <t>ST14</t>
  </si>
  <si>
    <t>ST528</t>
  </si>
  <si>
    <t>ST807</t>
  </si>
  <si>
    <t>ST112B</t>
  </si>
  <si>
    <t>ST202J</t>
  </si>
  <si>
    <t>ST4757</t>
  </si>
  <si>
    <t>ST5253</t>
  </si>
  <si>
    <t>ST5086</t>
  </si>
  <si>
    <t>ST5072</t>
  </si>
  <si>
    <t>ST6316</t>
  </si>
  <si>
    <t>ST6544</t>
  </si>
  <si>
    <t>ST5487</t>
  </si>
  <si>
    <t>ST5655</t>
  </si>
  <si>
    <t>ST7781</t>
  </si>
  <si>
    <t>ST5256</t>
  </si>
  <si>
    <t>ST8671</t>
  </si>
  <si>
    <t>ST5654</t>
  </si>
  <si>
    <t>ST5649</t>
  </si>
  <si>
    <t>ST5260</t>
  </si>
  <si>
    <t>ST5174</t>
  </si>
  <si>
    <t>ST5008</t>
  </si>
  <si>
    <t>ST5068</t>
  </si>
  <si>
    <t>ST4705</t>
  </si>
  <si>
    <t>ST108V</t>
  </si>
  <si>
    <t>ST118T</t>
  </si>
  <si>
    <t>ST120W</t>
  </si>
  <si>
    <t>ST1318</t>
  </si>
  <si>
    <t>ST998F</t>
  </si>
  <si>
    <t>ST8779</t>
  </si>
  <si>
    <t>ST544B</t>
  </si>
  <si>
    <t>ST548B</t>
  </si>
  <si>
    <t>ST161Z</t>
  </si>
  <si>
    <t>ST172W</t>
  </si>
  <si>
    <t>ST508B</t>
  </si>
  <si>
    <t>ST477B</t>
  </si>
  <si>
    <t>ST509B</t>
  </si>
  <si>
    <t>ST5172</t>
  </si>
  <si>
    <t>ST131C</t>
  </si>
  <si>
    <t>ST347E</t>
  </si>
  <si>
    <t>ST115B</t>
  </si>
  <si>
    <t>ST119R</t>
  </si>
  <si>
    <t>ST173N</t>
  </si>
  <si>
    <t>ST162R</t>
  </si>
  <si>
    <t>ST162T</t>
  </si>
  <si>
    <t>ST162U</t>
  </si>
  <si>
    <t>ST131H</t>
  </si>
  <si>
    <t>STG895</t>
  </si>
  <si>
    <t>STG896</t>
  </si>
  <si>
    <t>STG897</t>
  </si>
  <si>
    <t>STG898</t>
  </si>
  <si>
    <t>STG899</t>
  </si>
  <si>
    <t>STG900</t>
  </si>
  <si>
    <t>STG776</t>
  </si>
  <si>
    <t>STG777</t>
  </si>
  <si>
    <t>STG778</t>
  </si>
  <si>
    <t>STG779</t>
  </si>
  <si>
    <t>ST2016</t>
  </si>
  <si>
    <t>ST181C</t>
  </si>
  <si>
    <t>ST108U</t>
  </si>
  <si>
    <t>ST181G</t>
  </si>
  <si>
    <t>ST5976</t>
  </si>
  <si>
    <t>ST1746</t>
  </si>
  <si>
    <t>STH119</t>
  </si>
  <si>
    <t>STH120</t>
  </si>
  <si>
    <t>STH121</t>
  </si>
  <si>
    <t>STH122</t>
  </si>
  <si>
    <t>STH123</t>
  </si>
  <si>
    <t>STH124</t>
  </si>
  <si>
    <t>STH125</t>
  </si>
  <si>
    <t>STH107</t>
  </si>
  <si>
    <t>STH108</t>
  </si>
  <si>
    <t>STH109</t>
  </si>
  <si>
    <t>STH110</t>
  </si>
  <si>
    <t>STH112</t>
  </si>
  <si>
    <t>STH113</t>
  </si>
  <si>
    <t>STH104</t>
  </si>
  <si>
    <t>STG893</t>
  </si>
  <si>
    <t>STF718</t>
  </si>
  <si>
    <t>STF719</t>
  </si>
  <si>
    <t>STF720</t>
  </si>
  <si>
    <t>STG324</t>
  </si>
  <si>
    <t>STG226</t>
  </si>
  <si>
    <t>STG227</t>
  </si>
  <si>
    <t>STG228</t>
  </si>
  <si>
    <t>STG229</t>
  </si>
  <si>
    <t>STG230</t>
  </si>
  <si>
    <t>STG231</t>
  </si>
  <si>
    <t>STG232</t>
  </si>
  <si>
    <t>STG233</t>
  </si>
  <si>
    <t>STG323</t>
  </si>
  <si>
    <t>STG325</t>
  </si>
  <si>
    <t>STF780</t>
  </si>
  <si>
    <t>STF779</t>
  </si>
  <si>
    <t>STF857</t>
  </si>
  <si>
    <t>STF858</t>
  </si>
  <si>
    <t>STF859</t>
  </si>
  <si>
    <t>STF860</t>
  </si>
  <si>
    <t>STF861</t>
  </si>
  <si>
    <t>STF862</t>
  </si>
  <si>
    <t>STF863</t>
  </si>
  <si>
    <t>STF864</t>
  </si>
  <si>
    <t>STF865</t>
  </si>
  <si>
    <t>STF866</t>
  </si>
  <si>
    <t>STF867</t>
  </si>
  <si>
    <t>STF868</t>
  </si>
  <si>
    <t>STF869</t>
  </si>
  <si>
    <t>STF870</t>
  </si>
  <si>
    <t>STF871</t>
  </si>
  <si>
    <t>STF993</t>
  </si>
  <si>
    <t>STF994</t>
  </si>
  <si>
    <t>STF995</t>
  </si>
  <si>
    <t>STH455</t>
  </si>
  <si>
    <t>STH485</t>
  </si>
  <si>
    <t>STH459</t>
  </si>
  <si>
    <t>STH460</t>
  </si>
  <si>
    <t>STH489</t>
  </si>
  <si>
    <t>STH490</t>
  </si>
  <si>
    <t>STH491</t>
  </si>
  <si>
    <t>STH486</t>
  </si>
  <si>
    <t>STH487</t>
  </si>
  <si>
    <t>STH488</t>
  </si>
  <si>
    <t>STH477</t>
  </si>
  <si>
    <t>STH478</t>
  </si>
  <si>
    <t>STH480</t>
  </si>
  <si>
    <t>STH481</t>
  </si>
  <si>
    <t>STH482</t>
  </si>
  <si>
    <t>STH483</t>
  </si>
  <si>
    <t>STH484</t>
  </si>
  <si>
    <t>STJ467</t>
  </si>
  <si>
    <t>STJ466</t>
  </si>
  <si>
    <t>STJ465</t>
  </si>
  <si>
    <t>STJ464</t>
  </si>
  <si>
    <t>STJ463</t>
  </si>
  <si>
    <t>STJ462</t>
  </si>
  <si>
    <t>STK540</t>
  </si>
  <si>
    <t>STK539</t>
  </si>
  <si>
    <t>STK999</t>
  </si>
  <si>
    <t>STK990</t>
  </si>
  <si>
    <t>STK998</t>
  </si>
  <si>
    <t>STK976</t>
  </si>
  <si>
    <t>STK978</t>
  </si>
  <si>
    <t>STK996</t>
  </si>
  <si>
    <t>STK994</t>
  </si>
  <si>
    <t>STK993</t>
  </si>
  <si>
    <t>STK992</t>
  </si>
  <si>
    <t>STK991</t>
  </si>
  <si>
    <t>STK239</t>
  </si>
  <si>
    <t>STK238</t>
  </si>
  <si>
    <t>STK237</t>
  </si>
  <si>
    <t>STK236</t>
  </si>
  <si>
    <t>STK235</t>
  </si>
  <si>
    <t>STK234</t>
  </si>
  <si>
    <t>STJ600</t>
  </si>
  <si>
    <t>STJ597</t>
  </si>
  <si>
    <t>STJ595</t>
  </si>
  <si>
    <t>5YC648</t>
  </si>
  <si>
    <t>1KFM31</t>
  </si>
  <si>
    <t>9XK661</t>
  </si>
  <si>
    <t>8KB535</t>
  </si>
  <si>
    <t>8WVA40</t>
  </si>
  <si>
    <t>8WVA30</t>
  </si>
  <si>
    <t>8WVA70</t>
  </si>
  <si>
    <t>8WVA60</t>
  </si>
  <si>
    <t>8WVA50</t>
  </si>
  <si>
    <t>REF for AGENCY</t>
  </si>
  <si>
    <t>Will the vehicle(s) be used for emergency purposes?  If yes, how often?</t>
  </si>
  <si>
    <t>Will any additional equipment or upfitting to the vehicle(s) be required (such as built-in shelves or bins)?  If yes, what and why?</t>
  </si>
  <si>
    <t>Req 1 Compliance</t>
  </si>
  <si>
    <t>Req 2 Compliance</t>
  </si>
  <si>
    <t>Cat 2</t>
  </si>
  <si>
    <t>Cat 3</t>
  </si>
  <si>
    <t>AVG MPG</t>
  </si>
  <si>
    <t># of vehicles</t>
  </si>
  <si>
    <t>Cat 1</t>
  </si>
  <si>
    <t>Total # Vehicles</t>
  </si>
  <si>
    <t>Avg MPG</t>
  </si>
  <si>
    <t>Total AFVs ordered:</t>
  </si>
  <si>
    <t>Pass/Fail</t>
  </si>
  <si>
    <t xml:space="preserve">FES </t>
  </si>
  <si>
    <t>→→→</t>
  </si>
  <si>
    <t>Alcoholic Beverages Control Commission</t>
  </si>
  <si>
    <t>Acronym</t>
  </si>
  <si>
    <t>EOE</t>
  </si>
  <si>
    <t>EOHHS</t>
  </si>
  <si>
    <t>EOHED</t>
  </si>
  <si>
    <t>EOLWD</t>
  </si>
  <si>
    <t>EOPSS</t>
  </si>
  <si>
    <t>EOTSS</t>
  </si>
  <si>
    <t>EEA</t>
  </si>
  <si>
    <t>INDEP</t>
  </si>
  <si>
    <t>Urban/City</t>
  </si>
  <si>
    <t>Rural/Suburban</t>
  </si>
  <si>
    <t>I have read and agree to the "FES Summary and Next Steps," as shown above:</t>
  </si>
  <si>
    <t>FES Summary and Next Steps</t>
  </si>
  <si>
    <t>Requestor/AFM:</t>
  </si>
  <si>
    <t>Congratulations! This request meets the Fuel Efficiency Standard and no further action is required at this time. It is important to note that overall compliance with the FES will be measured by DOER based on the total orders placed during the fiscal year and may result in the need for an alternative compliance plan.</t>
  </si>
  <si>
    <t>Autopopulate messages for overall FES compliance results:</t>
  </si>
  <si>
    <t>If turn-in already in Westboro, provide justification for using prior turn-in:</t>
  </si>
  <si>
    <t>HLDR-001</t>
  </si>
  <si>
    <t>HLDR-002</t>
  </si>
  <si>
    <t>HLDR-003</t>
  </si>
  <si>
    <t>HLDR-004</t>
  </si>
  <si>
    <t>Any asset which has a primary responsibility of supporting building / grounds construction efforts.</t>
  </si>
  <si>
    <t>Any vehicle used primarily to collect, transfer, and/or remove waste from state facilities.</t>
  </si>
  <si>
    <t>Any vehicle used to transport materials, staff, and/or equipment in support of a designated environmental area.</t>
  </si>
  <si>
    <t>Construction Support:</t>
  </si>
  <si>
    <t>Any vehicle used for seasonal support of State operations. (i.e. snow plow/sander, mosquito control, park &amp; facilities support, special events).</t>
  </si>
  <si>
    <t>Roadway Maintenance:</t>
  </si>
  <si>
    <t>Refuse Management:</t>
  </si>
  <si>
    <t>Materials Transport:</t>
  </si>
  <si>
    <t>Any vehicle used primarily to transport products and materials to/from/within a specific state location.</t>
  </si>
  <si>
    <t>Any vehicle used primarily in the care and upkeep of specific roadways, either on a campus or those designated as Agency responsibilities.</t>
  </si>
  <si>
    <t>Any vehicle used to transport materials, Agency personnel or equipment in support of a designated location.</t>
  </si>
  <si>
    <t>Conservation/Park Support</t>
  </si>
  <si>
    <t>Equipment</t>
  </si>
  <si>
    <t>Facility/Maintenance Support</t>
  </si>
  <si>
    <t>General Administration/Pool</t>
  </si>
  <si>
    <t>This workbook was created for Executive Branch Agencies to use when requesting new vehicles for their fleet. Agencies may opt to purchase their requested vehicles directly with applicable departmental/appropriation funds or request funding assistance through the OVM Lease Program.</t>
  </si>
  <si>
    <t>Total Vehicles</t>
  </si>
  <si>
    <t>0002023</t>
  </si>
  <si>
    <t>FORD</t>
  </si>
  <si>
    <t>FOCUS</t>
  </si>
  <si>
    <t>1FAHP34N68W223079</t>
  </si>
  <si>
    <t>0002026</t>
  </si>
  <si>
    <t>1FAHP34N98W223075</t>
  </si>
  <si>
    <t>0002637</t>
  </si>
  <si>
    <t>1FAFP34N67W342028</t>
  </si>
  <si>
    <t>Avg FES required</t>
  </si>
  <si>
    <t>Avg FES achieved</t>
  </si>
  <si>
    <t>Difference</t>
  </si>
  <si>
    <t>FES MPG Result</t>
  </si>
  <si>
    <t>Alt Fuel ordered</t>
  </si>
  <si>
    <t>Alt Fuel required</t>
  </si>
  <si>
    <t>Alt Fuel Result</t>
  </si>
  <si>
    <t>Count of Alt Fuels</t>
  </si>
  <si>
    <t>Is it an Alt Fuel?</t>
  </si>
  <si>
    <t>Total Alt Fuel Vehicles</t>
  </si>
  <si>
    <t>Attention! This request fails to meet the Fuel Efficiency Standard in some regard. Agency Fleet Managers/Requestors must certify their agreement to collaborate with DOER and/or OVM to create an alternative compliance plan, as applicable, based on the total orders placed during the fiscal year.</t>
  </si>
  <si>
    <t>Formulas in progress</t>
  </si>
  <si>
    <t>Turn-In Plate
FROM MY AGY</t>
  </si>
  <si>
    <t>Turn-In Plate
FROM SECRT</t>
  </si>
  <si>
    <t>Searchable Dropdown for Turn-in Plate #</t>
  </si>
  <si>
    <t>REF for SECRETARIAT</t>
  </si>
  <si>
    <t>CHRYSLER</t>
  </si>
  <si>
    <t>TRUCK</t>
  </si>
  <si>
    <t>DODGE</t>
  </si>
  <si>
    <t>0001076</t>
  </si>
  <si>
    <t>4444</t>
  </si>
  <si>
    <t>JEEP</t>
  </si>
  <si>
    <t>13236505030118</t>
  </si>
  <si>
    <t>GMC</t>
  </si>
  <si>
    <t>INTERNATIONAL</t>
  </si>
  <si>
    <t>0002936</t>
  </si>
  <si>
    <t>T137113178</t>
  </si>
  <si>
    <t>0002941</t>
  </si>
  <si>
    <t>T137113408</t>
  </si>
  <si>
    <t>0002943</t>
  </si>
  <si>
    <t>LGW30ML08508</t>
  </si>
  <si>
    <t>0002944</t>
  </si>
  <si>
    <t>2461368697</t>
  </si>
  <si>
    <t>0002945</t>
  </si>
  <si>
    <t>2461369557</t>
  </si>
  <si>
    <t>0002946</t>
  </si>
  <si>
    <t>2578352C</t>
  </si>
  <si>
    <t>0002933</t>
  </si>
  <si>
    <t>2569013C</t>
  </si>
  <si>
    <t>0002950</t>
  </si>
  <si>
    <t>2461370573</t>
  </si>
  <si>
    <t>0003045</t>
  </si>
  <si>
    <t>FRUEHAUF</t>
  </si>
  <si>
    <t>TRAILER</t>
  </si>
  <si>
    <t>LAE115002</t>
  </si>
  <si>
    <t>0002939</t>
  </si>
  <si>
    <t>2461693084</t>
  </si>
  <si>
    <t>0003675</t>
  </si>
  <si>
    <t>A M GENERAL</t>
  </si>
  <si>
    <t>DA20113AMC6724</t>
  </si>
  <si>
    <t>CHEVROLET</t>
  </si>
  <si>
    <t>0007082</t>
  </si>
  <si>
    <t>18463</t>
  </si>
  <si>
    <t>0002930</t>
  </si>
  <si>
    <t>2461853536</t>
  </si>
  <si>
    <t>FIRE TRUCK</t>
  </si>
  <si>
    <t>0003584</t>
  </si>
  <si>
    <t>052524952</t>
  </si>
  <si>
    <t>0002951</t>
  </si>
  <si>
    <t>E33BE0S154991</t>
  </si>
  <si>
    <t>0006978</t>
  </si>
  <si>
    <t>072510210</t>
  </si>
  <si>
    <t>0003578</t>
  </si>
  <si>
    <t>KAISER</t>
  </si>
  <si>
    <t>053912355</t>
  </si>
  <si>
    <t>0003099</t>
  </si>
  <si>
    <t>2H2A0DHB67345</t>
  </si>
  <si>
    <t>0002992</t>
  </si>
  <si>
    <t>75K4062510299</t>
  </si>
  <si>
    <t>0000020</t>
  </si>
  <si>
    <t>5000</t>
  </si>
  <si>
    <t>W200</t>
  </si>
  <si>
    <t>W24BE7S110239</t>
  </si>
  <si>
    <t>0003250</t>
  </si>
  <si>
    <t>0T38144511147</t>
  </si>
  <si>
    <t>0003467</t>
  </si>
  <si>
    <t>082510473</t>
  </si>
  <si>
    <t>0000489</t>
  </si>
  <si>
    <t>CK3500</t>
  </si>
  <si>
    <t>1GDHK34J1EV512566</t>
  </si>
  <si>
    <t>0002993</t>
  </si>
  <si>
    <t>82L454082910062</t>
  </si>
  <si>
    <t>D30</t>
  </si>
  <si>
    <t>0007061</t>
  </si>
  <si>
    <t>1GCGD34J5GF343143</t>
  </si>
  <si>
    <t>0003160</t>
  </si>
  <si>
    <t>1GBJK34M5GJ179917</t>
  </si>
  <si>
    <t>0003707</t>
  </si>
  <si>
    <t>1GCGD34J0HF306471</t>
  </si>
  <si>
    <t>0005899</t>
  </si>
  <si>
    <t>1GCHD34J4HF316327</t>
  </si>
  <si>
    <t>0002559</t>
  </si>
  <si>
    <t>1GBHV34K7HJ145709</t>
  </si>
  <si>
    <t>0002470</t>
  </si>
  <si>
    <t>1GBL7D1B9JV113891</t>
  </si>
  <si>
    <t>0006726</t>
  </si>
  <si>
    <t>FREIGHTLINER</t>
  </si>
  <si>
    <t>1HTLKZ2R7KH654718</t>
  </si>
  <si>
    <t>0003005</t>
  </si>
  <si>
    <t>1GDM7D1BXJV521795</t>
  </si>
  <si>
    <t>0006401</t>
  </si>
  <si>
    <t>1HTLDZ3N8JH573151</t>
  </si>
  <si>
    <t>3434</t>
  </si>
  <si>
    <t>E350</t>
  </si>
  <si>
    <t>0007444</t>
  </si>
  <si>
    <t>1FG999996KM452206</t>
  </si>
  <si>
    <t>0002718</t>
  </si>
  <si>
    <t>PICKUP</t>
  </si>
  <si>
    <t>JAACL11E2K7216342</t>
  </si>
  <si>
    <t>0025857</t>
  </si>
  <si>
    <t>MAXIM</t>
  </si>
  <si>
    <t>PUMPER</t>
  </si>
  <si>
    <t>0025578</t>
  </si>
  <si>
    <t>PIERCE</t>
  </si>
  <si>
    <t>1P9CA01D9KA040379</t>
  </si>
  <si>
    <t>0006387</t>
  </si>
  <si>
    <t>WESTERN STAR</t>
  </si>
  <si>
    <t>2WLNCCBE8KK925180</t>
  </si>
  <si>
    <t>0003686</t>
  </si>
  <si>
    <t>C3500</t>
  </si>
  <si>
    <t>1GBJC34KXLE233615</t>
  </si>
  <si>
    <t>0003179</t>
  </si>
  <si>
    <t>1FDKE30G1LHB49530</t>
  </si>
  <si>
    <t>2222</t>
  </si>
  <si>
    <t>BUS</t>
  </si>
  <si>
    <t>0004199</t>
  </si>
  <si>
    <t>1HTSCNMN0MH373326</t>
  </si>
  <si>
    <t>0004060</t>
  </si>
  <si>
    <t>1HTSCNMN2MH373327</t>
  </si>
  <si>
    <t>0003867</t>
  </si>
  <si>
    <t>C7500</t>
  </si>
  <si>
    <t>1GBM7H1J2NJ105177</t>
  </si>
  <si>
    <t>0003422</t>
  </si>
  <si>
    <t>1GDP7H1J9NJ520081</t>
  </si>
  <si>
    <t>0002977</t>
  </si>
  <si>
    <t>1HTSENZR2NH408200</t>
  </si>
  <si>
    <t>0003868</t>
  </si>
  <si>
    <t>1HTSDNUR1NH412958</t>
  </si>
  <si>
    <t>0004065</t>
  </si>
  <si>
    <t>1HTSEPLN4NH417966</t>
  </si>
  <si>
    <t>0003998</t>
  </si>
  <si>
    <t>1HTSCNMNXNH412957</t>
  </si>
  <si>
    <t>0001479</t>
  </si>
  <si>
    <t>C6500</t>
  </si>
  <si>
    <t>1GBJ6H1P0PJ109063</t>
  </si>
  <si>
    <t>0001820</t>
  </si>
  <si>
    <t>1GCHKK33K0PJ34</t>
  </si>
  <si>
    <t>0001849</t>
  </si>
  <si>
    <t>1FDJF37H9PNB10392</t>
  </si>
  <si>
    <t>0003985</t>
  </si>
  <si>
    <t>1FDPF60J7PVA02720</t>
  </si>
  <si>
    <t>0003423</t>
  </si>
  <si>
    <t>F700</t>
  </si>
  <si>
    <t>1FDWK74CXPVA13302</t>
  </si>
  <si>
    <t>0002759</t>
  </si>
  <si>
    <t>1GBM7H1J1RJ101305</t>
  </si>
  <si>
    <t>K3500</t>
  </si>
  <si>
    <t>0005723</t>
  </si>
  <si>
    <t>1FDWK74C6RVA08780</t>
  </si>
  <si>
    <t>0024437</t>
  </si>
  <si>
    <t>1FDWK74C8RVA08778</t>
  </si>
  <si>
    <t>F800</t>
  </si>
  <si>
    <t>0025642</t>
  </si>
  <si>
    <t>1FDYW82E4RVA12365</t>
  </si>
  <si>
    <t>SIERRA 3500</t>
  </si>
  <si>
    <t>0002413</t>
  </si>
  <si>
    <t>1HTSDPPR6RH557815</t>
  </si>
  <si>
    <t>0003939</t>
  </si>
  <si>
    <t>1HTSBZRM3RH557810</t>
  </si>
  <si>
    <t>0024761</t>
  </si>
  <si>
    <t>1HSGLAET7RH619229</t>
  </si>
  <si>
    <t>0003482</t>
  </si>
  <si>
    <t>1HTMGPEM1RH577669</t>
  </si>
  <si>
    <t>0025929</t>
  </si>
  <si>
    <t>1212</t>
  </si>
  <si>
    <t>1HTSCACMXRH582811</t>
  </si>
  <si>
    <t>500</t>
  </si>
  <si>
    <t>0003770</t>
  </si>
  <si>
    <t>CK2500</t>
  </si>
  <si>
    <t>1GBGK24F7SE249344</t>
  </si>
  <si>
    <t>2000</t>
  </si>
  <si>
    <t>0005726</t>
  </si>
  <si>
    <t>1FDNF70J3SVA31749</t>
  </si>
  <si>
    <t>0003421</t>
  </si>
  <si>
    <t>1FDXF80C5SVA56622</t>
  </si>
  <si>
    <t>0003110</t>
  </si>
  <si>
    <t>1M2P265C3SM018952</t>
  </si>
  <si>
    <t>0007152</t>
  </si>
  <si>
    <t>1GDM7H1JLTJ512749</t>
  </si>
  <si>
    <t>0002545</t>
  </si>
  <si>
    <t>1GBM7H1J2TJ100090</t>
  </si>
  <si>
    <t>0003163</t>
  </si>
  <si>
    <t>1GBP7H1J8TJ100785</t>
  </si>
  <si>
    <t>ECONOLINE</t>
  </si>
  <si>
    <t>0002959</t>
  </si>
  <si>
    <t>1FTHF26H7TEB64170</t>
  </si>
  <si>
    <t>0002965</t>
  </si>
  <si>
    <t>2FTHF26H7TCA48408</t>
  </si>
  <si>
    <t>0002956</t>
  </si>
  <si>
    <t>1FTHF26H9TEB64171</t>
  </si>
  <si>
    <t>RANGER</t>
  </si>
  <si>
    <t>0003726</t>
  </si>
  <si>
    <t>1HTSCABM0TH265421</t>
  </si>
  <si>
    <t>MOTOR COACH</t>
  </si>
  <si>
    <t>0007421</t>
  </si>
  <si>
    <t>STEWART STEVENSON</t>
  </si>
  <si>
    <t>AT4107BOLE</t>
  </si>
  <si>
    <t>0003087</t>
  </si>
  <si>
    <t>1GCFC24M1VZ181106</t>
  </si>
  <si>
    <t>0003863</t>
  </si>
  <si>
    <t>SILVERADO 1500</t>
  </si>
  <si>
    <t>1GCEC14M7VZ255361</t>
  </si>
  <si>
    <t>RAM 3500</t>
  </si>
  <si>
    <t>0003818</t>
  </si>
  <si>
    <t>1FVXTMDB5VH806454</t>
  </si>
  <si>
    <t>0003391</t>
  </si>
  <si>
    <t>1HVBBABP4VH489265</t>
  </si>
  <si>
    <t>0003382</t>
  </si>
  <si>
    <t>1HVBBABP8VH489267</t>
  </si>
  <si>
    <t>5656</t>
  </si>
  <si>
    <t>KENWORTH</t>
  </si>
  <si>
    <t>0000327</t>
  </si>
  <si>
    <t>KTM</t>
  </si>
  <si>
    <t>MOTORCYCLE</t>
  </si>
  <si>
    <t>VBKRXL403VM714069</t>
  </si>
  <si>
    <t>0000332</t>
  </si>
  <si>
    <t>VBKRXL405VM714641</t>
  </si>
  <si>
    <t>0006392</t>
  </si>
  <si>
    <t>C53100239</t>
  </si>
  <si>
    <t>0003022</t>
  </si>
  <si>
    <t>1GCGK24R0WE251531</t>
  </si>
  <si>
    <t>0003759</t>
  </si>
  <si>
    <t>1GBJK34R9WF065934</t>
  </si>
  <si>
    <t>0003253</t>
  </si>
  <si>
    <t>EMERGENCY ONE</t>
  </si>
  <si>
    <t>4ENGAAA82W1009078</t>
  </si>
  <si>
    <t>0003106</t>
  </si>
  <si>
    <t>E150</t>
  </si>
  <si>
    <t>1FTRE14L6WHB85703</t>
  </si>
  <si>
    <t>0003819</t>
  </si>
  <si>
    <t>4200</t>
  </si>
  <si>
    <t>1FDWE37S7WHB77803</t>
  </si>
  <si>
    <t>0002990</t>
  </si>
  <si>
    <t>1FDXF80E8WVA39711</t>
  </si>
  <si>
    <t>0003722</t>
  </si>
  <si>
    <t>1FDNF80CXWVA32099</t>
  </si>
  <si>
    <t>SAVANA</t>
  </si>
  <si>
    <t>0005529</t>
  </si>
  <si>
    <t>10194G</t>
  </si>
  <si>
    <t>0002689</t>
  </si>
  <si>
    <t>EXPRESS 3500</t>
  </si>
  <si>
    <t>1GAHG39JXX1047819</t>
  </si>
  <si>
    <t>0003172</t>
  </si>
  <si>
    <t>1GBJK34F1XF028013</t>
  </si>
  <si>
    <t>0004228</t>
  </si>
  <si>
    <t>1112</t>
  </si>
  <si>
    <t>1FMRE11L6XHB41900</t>
  </si>
  <si>
    <t>0000809</t>
  </si>
  <si>
    <t>1FBSS31L2XHA69950</t>
  </si>
  <si>
    <t>0000745</t>
  </si>
  <si>
    <t>1FDXW47S2XEB96138</t>
  </si>
  <si>
    <t>0024666</t>
  </si>
  <si>
    <t>1GDM7H1B7XJ500961</t>
  </si>
  <si>
    <t>0000644</t>
  </si>
  <si>
    <t>W4500</t>
  </si>
  <si>
    <t>4KDC4B1R6XJ005018</t>
  </si>
  <si>
    <t>0003732</t>
  </si>
  <si>
    <t>1HTSCABM0XH654257</t>
  </si>
  <si>
    <t>0003857</t>
  </si>
  <si>
    <t>1HTSCABM2XH654258</t>
  </si>
  <si>
    <t>0003870</t>
  </si>
  <si>
    <t>1HTSCAAN8XH654288</t>
  </si>
  <si>
    <t>0007420</t>
  </si>
  <si>
    <t>D3006BCAE</t>
  </si>
  <si>
    <t>BLUE BIRD</t>
  </si>
  <si>
    <t>ASTRO</t>
  </si>
  <si>
    <t>0003693</t>
  </si>
  <si>
    <t>1GBKC34F3YF492987</t>
  </si>
  <si>
    <t>6000</t>
  </si>
  <si>
    <t>EXPRESS</t>
  </si>
  <si>
    <t>0007081</t>
  </si>
  <si>
    <t>1FTSE34F8YHA12047</t>
  </si>
  <si>
    <t>0004024</t>
  </si>
  <si>
    <t>1FTSF31L0YEC89039</t>
  </si>
  <si>
    <t>0000744</t>
  </si>
  <si>
    <t>1FDXW47F6YED34784</t>
  </si>
  <si>
    <t>0003938</t>
  </si>
  <si>
    <t>F550</t>
  </si>
  <si>
    <t>1FDAF57FXYEE09885</t>
  </si>
  <si>
    <t>TAURUS</t>
  </si>
  <si>
    <t>0006747</t>
  </si>
  <si>
    <t>1FV3EFAD6YHF11803</t>
  </si>
  <si>
    <t>0024424</t>
  </si>
  <si>
    <t>1GDJ7H1C3YJ521044</t>
  </si>
  <si>
    <t>HONDA</t>
  </si>
  <si>
    <t>0003105</t>
  </si>
  <si>
    <t>NISSAN</t>
  </si>
  <si>
    <t>UD</t>
  </si>
  <si>
    <t>JNAUZV1J6YA451549</t>
  </si>
  <si>
    <t>0003062</t>
  </si>
  <si>
    <t>STERLING</t>
  </si>
  <si>
    <t>2FZHALBB2YAH02391</t>
  </si>
  <si>
    <t>0005528</t>
  </si>
  <si>
    <t>AR023623BFEP</t>
  </si>
  <si>
    <t>0000746</t>
  </si>
  <si>
    <t>5555</t>
  </si>
  <si>
    <t>BLAZER</t>
  </si>
  <si>
    <t>1GNDT13W61K192438</t>
  </si>
  <si>
    <t>EXPRESS 2500</t>
  </si>
  <si>
    <t>0004070</t>
  </si>
  <si>
    <t>1GCEK14T61E248347</t>
  </si>
  <si>
    <t>0003064</t>
  </si>
  <si>
    <t>1GCEC14W31Z296940</t>
  </si>
  <si>
    <t>0002182</t>
  </si>
  <si>
    <t>1GCEC14W41Z297899</t>
  </si>
  <si>
    <t>SILVERADO 2500</t>
  </si>
  <si>
    <t>0004018</t>
  </si>
  <si>
    <t>SILVERADO 3500</t>
  </si>
  <si>
    <t>1GBJK34G41E269926</t>
  </si>
  <si>
    <t>TAHOE</t>
  </si>
  <si>
    <t>0001174</t>
  </si>
  <si>
    <t>E450</t>
  </si>
  <si>
    <t>1FDXE45F71HB76773</t>
  </si>
  <si>
    <t>0001721</t>
  </si>
  <si>
    <t>EXCURSION</t>
  </si>
  <si>
    <t>1FMSU41F31EB66732</t>
  </si>
  <si>
    <t>0004102</t>
  </si>
  <si>
    <t>1FTNF21L51EB39263</t>
  </si>
  <si>
    <t>0004037</t>
  </si>
  <si>
    <t>1FTNF21L91EB06461</t>
  </si>
  <si>
    <t>0003990</t>
  </si>
  <si>
    <t>1FTNW20L61EA52473</t>
  </si>
  <si>
    <t>0003798</t>
  </si>
  <si>
    <t>1FTNF21LX1EB39260</t>
  </si>
  <si>
    <t>0003481</t>
  </si>
  <si>
    <t>1FTNF21L71EB35263</t>
  </si>
  <si>
    <t>0002650</t>
  </si>
  <si>
    <t>1FTSX31F71ED14726</t>
  </si>
  <si>
    <t>0002777</t>
  </si>
  <si>
    <t>1FTSF31L11EC91419</t>
  </si>
  <si>
    <t>0007171</t>
  </si>
  <si>
    <t>3FTSX31L81MA46950</t>
  </si>
  <si>
    <t>0000752</t>
  </si>
  <si>
    <t>1FDXF46F61EA51910</t>
  </si>
  <si>
    <t>0001579</t>
  </si>
  <si>
    <t>1FDXF46S01EB66435</t>
  </si>
  <si>
    <t>0003677</t>
  </si>
  <si>
    <t>1FDXF46S81EB32307</t>
  </si>
  <si>
    <t>0002778</t>
  </si>
  <si>
    <t>1FDXF47S41ED00233</t>
  </si>
  <si>
    <t>0002726</t>
  </si>
  <si>
    <t>1FDXF47Z71EA54856</t>
  </si>
  <si>
    <t>0002868</t>
  </si>
  <si>
    <t>1FDAF56S41EC91403</t>
  </si>
  <si>
    <t>0003811</t>
  </si>
  <si>
    <t>3FDNF65271MA71899</t>
  </si>
  <si>
    <t>0000682</t>
  </si>
  <si>
    <t>3FDNF65Y51MA19904</t>
  </si>
  <si>
    <t>0003999</t>
  </si>
  <si>
    <t>1FTYR14V31TA82326</t>
  </si>
  <si>
    <t>0001677</t>
  </si>
  <si>
    <t>1FTYR10U21TA65417</t>
  </si>
  <si>
    <t>0000916</t>
  </si>
  <si>
    <t>4UZAASBW41CJ12018</t>
  </si>
  <si>
    <t>0007140</t>
  </si>
  <si>
    <t>1GDS7H4C51J501559</t>
  </si>
  <si>
    <t>0000719</t>
  </si>
  <si>
    <t>1HTSCAAM61H402182</t>
  </si>
  <si>
    <t>6767</t>
  </si>
  <si>
    <t>0002895</t>
  </si>
  <si>
    <t>1GAHG35R521173252</t>
  </si>
  <si>
    <t>0003351</t>
  </si>
  <si>
    <t>1GCEC14VX2Z311877</t>
  </si>
  <si>
    <t>0002551</t>
  </si>
  <si>
    <t>1GCEC14V72E266503</t>
  </si>
  <si>
    <t>0000517</t>
  </si>
  <si>
    <t>1GCHK23U42F117989</t>
  </si>
  <si>
    <t>0006494</t>
  </si>
  <si>
    <t>E250 WC</t>
  </si>
  <si>
    <t>1FTNE24LX2HB61032</t>
  </si>
  <si>
    <t>0003260</t>
  </si>
  <si>
    <t>1FTNF21L62EC96009</t>
  </si>
  <si>
    <t>0003256</t>
  </si>
  <si>
    <t>1FDXF47F72ED10677</t>
  </si>
  <si>
    <t>0003425</t>
  </si>
  <si>
    <t>3FDXF75B82MA30438</t>
  </si>
  <si>
    <t>0002143</t>
  </si>
  <si>
    <t>1HTMMAAM42H396776</t>
  </si>
  <si>
    <t>0000694</t>
  </si>
  <si>
    <t>PREVOST</t>
  </si>
  <si>
    <t>MOTORHOME</t>
  </si>
  <si>
    <t>2PCW3340221027740</t>
  </si>
  <si>
    <t>THOMAS</t>
  </si>
  <si>
    <t>0000827</t>
  </si>
  <si>
    <t>CADILLAC</t>
  </si>
  <si>
    <t>DEVILLE</t>
  </si>
  <si>
    <t>1G6KD54Y23U100532</t>
  </si>
  <si>
    <t>0002948</t>
  </si>
  <si>
    <t>1GNDM19X73B128165</t>
  </si>
  <si>
    <t>0003119</t>
  </si>
  <si>
    <t>1GBHG31U331156747</t>
  </si>
  <si>
    <t>0003126</t>
  </si>
  <si>
    <t>1GBHG31U631156807</t>
  </si>
  <si>
    <t>0003091</t>
  </si>
  <si>
    <t>1GBHG31UX31156793</t>
  </si>
  <si>
    <t>0003085</t>
  </si>
  <si>
    <t>1GBHG31U531155390</t>
  </si>
  <si>
    <t>0000800</t>
  </si>
  <si>
    <t>CROWN VICTORIA</t>
  </si>
  <si>
    <t>2FAFP74W63X176561</t>
  </si>
  <si>
    <t>0001185</t>
  </si>
  <si>
    <t>2FAFP74W23X220085</t>
  </si>
  <si>
    <t>0000767</t>
  </si>
  <si>
    <t>2FAFP71W53X137500</t>
  </si>
  <si>
    <t>0000444</t>
  </si>
  <si>
    <t>1FTRE14L63HB21138</t>
  </si>
  <si>
    <t>0000445</t>
  </si>
  <si>
    <t>1FTRE14L83HB21139</t>
  </si>
  <si>
    <t>0000397</t>
  </si>
  <si>
    <t>1FDWE35L53HB33421</t>
  </si>
  <si>
    <t>0000180</t>
  </si>
  <si>
    <t>1FMNU41LX3EC96142</t>
  </si>
  <si>
    <t>EXPLORER</t>
  </si>
  <si>
    <t>0003356</t>
  </si>
  <si>
    <t>1FTNF21S03EB31288</t>
  </si>
  <si>
    <t>0002769</t>
  </si>
  <si>
    <t>1FTNF21L53ED16252</t>
  </si>
  <si>
    <t>0003012</t>
  </si>
  <si>
    <t>1FDWF37P43ED84056</t>
  </si>
  <si>
    <t>0002664</t>
  </si>
  <si>
    <t>1FDWF37S53EC18374</t>
  </si>
  <si>
    <t>0003988</t>
  </si>
  <si>
    <t>1FDXF46P13ED16258</t>
  </si>
  <si>
    <t>0003961</t>
  </si>
  <si>
    <t>1FDAF57F63EA67361</t>
  </si>
  <si>
    <t>0003761</t>
  </si>
  <si>
    <t>1FDAF57F83EA67362</t>
  </si>
  <si>
    <t>0000657</t>
  </si>
  <si>
    <t>HARLEY DAVIDSON</t>
  </si>
  <si>
    <t>1HD1FMW103Y725404</t>
  </si>
  <si>
    <t>0000658</t>
  </si>
  <si>
    <t>1HD1FMW113Y725489</t>
  </si>
  <si>
    <t>0000660</t>
  </si>
  <si>
    <t>1HD1FMW153Y730193</t>
  </si>
  <si>
    <t>POLARIS</t>
  </si>
  <si>
    <t>0003343</t>
  </si>
  <si>
    <t>2FWJA3AN33AL01996</t>
  </si>
  <si>
    <t>0024545</t>
  </si>
  <si>
    <t>TOYOTA</t>
  </si>
  <si>
    <t>CAMRY</t>
  </si>
  <si>
    <t>4T1BE30K83U142747</t>
  </si>
  <si>
    <t>0024300</t>
  </si>
  <si>
    <t>CTS</t>
  </si>
  <si>
    <t>1G6DM577X40143200</t>
  </si>
  <si>
    <t>0002556</t>
  </si>
  <si>
    <t>1GBJ6C1C54F508632</t>
  </si>
  <si>
    <t>0002873</t>
  </si>
  <si>
    <t>1GCGG25V241101213</t>
  </si>
  <si>
    <t>0003585</t>
  </si>
  <si>
    <t>1GCGG25V041161412</t>
  </si>
  <si>
    <t>0003659</t>
  </si>
  <si>
    <t>5970</t>
  </si>
  <si>
    <t>IMPALA</t>
  </si>
  <si>
    <t>2G1WF52E949315592</t>
  </si>
  <si>
    <t>0003681</t>
  </si>
  <si>
    <t>1GBJK34U74E309832</t>
  </si>
  <si>
    <t>0000526</t>
  </si>
  <si>
    <t>1GCHK24U64E353373</t>
  </si>
  <si>
    <t>0000527</t>
  </si>
  <si>
    <t>1GCHK24U34E353444</t>
  </si>
  <si>
    <t>0002958</t>
  </si>
  <si>
    <t>1GCHK29G14E242877</t>
  </si>
  <si>
    <t>0001141</t>
  </si>
  <si>
    <t>2FAFP71WX4X128597</t>
  </si>
  <si>
    <t>0000396</t>
  </si>
  <si>
    <t>1FTRE14L74HA39503</t>
  </si>
  <si>
    <t>3333</t>
  </si>
  <si>
    <t>0005049</t>
  </si>
  <si>
    <t>1FBNE31L44HA41745</t>
  </si>
  <si>
    <t>0000525</t>
  </si>
  <si>
    <t>1FBSS31L74HB42225</t>
  </si>
  <si>
    <t>0000280</t>
  </si>
  <si>
    <t>1FMZU72K94UA17831</t>
  </si>
  <si>
    <t>0005626</t>
  </si>
  <si>
    <t>1FTPX12594NA40207</t>
  </si>
  <si>
    <t>0000794</t>
  </si>
  <si>
    <t>2FTRX17214CA67690</t>
  </si>
  <si>
    <t>0001265</t>
  </si>
  <si>
    <t>1FTNX21L14ED28722</t>
  </si>
  <si>
    <t>0003461</t>
  </si>
  <si>
    <t>1FTNF21L64ED45034</t>
  </si>
  <si>
    <t>0007083</t>
  </si>
  <si>
    <t>1FTWW33P14ED37479</t>
  </si>
  <si>
    <t>0000336</t>
  </si>
  <si>
    <t>1F6NF53S240A07751</t>
  </si>
  <si>
    <t>0003554</t>
  </si>
  <si>
    <t>1FDAF57S94ED45054</t>
  </si>
  <si>
    <t>0000733</t>
  </si>
  <si>
    <t>3FRNF65F54V682202</t>
  </si>
  <si>
    <t>0000495</t>
  </si>
  <si>
    <t>3FRNF65E24V668149</t>
  </si>
  <si>
    <t>0003322</t>
  </si>
  <si>
    <t>1FTYR10E44PB16633</t>
  </si>
  <si>
    <t>0003328</t>
  </si>
  <si>
    <t>1FTYR10E04PB16631</t>
  </si>
  <si>
    <t>0002843</t>
  </si>
  <si>
    <t>1FTYR10E64PB16634</t>
  </si>
  <si>
    <t>0002840</t>
  </si>
  <si>
    <t>1FTYR10E84PB16635</t>
  </si>
  <si>
    <t>0002466</t>
  </si>
  <si>
    <t>1GDJ6C1374F516237</t>
  </si>
  <si>
    <t>0001129</t>
  </si>
  <si>
    <t>1GDJK34U93E132769</t>
  </si>
  <si>
    <t>0025542</t>
  </si>
  <si>
    <t>4300</t>
  </si>
  <si>
    <t>1HTMMAAN34H605131</t>
  </si>
  <si>
    <t>0002908</t>
  </si>
  <si>
    <t>1HTWDAAR44J021485</t>
  </si>
  <si>
    <t>0000315</t>
  </si>
  <si>
    <t>ACURA</t>
  </si>
  <si>
    <t>TL</t>
  </si>
  <si>
    <t>19UUA66255A042449</t>
  </si>
  <si>
    <t>0002645</t>
  </si>
  <si>
    <t>1GNDM19X75B126693</t>
  </si>
  <si>
    <t>0002543</t>
  </si>
  <si>
    <t>C5500</t>
  </si>
  <si>
    <t>1GBE5C3225F507657</t>
  </si>
  <si>
    <t>0003948</t>
  </si>
  <si>
    <t>1GBJ6C1375F513350</t>
  </si>
  <si>
    <t>0004119</t>
  </si>
  <si>
    <t>1GBJ6C1375F528480</t>
  </si>
  <si>
    <t>0004121</t>
  </si>
  <si>
    <t>1GBJ6C1395F528366</t>
  </si>
  <si>
    <t>0002542</t>
  </si>
  <si>
    <t>1GBK7C1C15F524202</t>
  </si>
  <si>
    <t>EXPRESS 1500</t>
  </si>
  <si>
    <t>0003965</t>
  </si>
  <si>
    <t>1GCFG15T651203183</t>
  </si>
  <si>
    <t>0003367</t>
  </si>
  <si>
    <t>1GCFG15X651195573</t>
  </si>
  <si>
    <t>0001434</t>
  </si>
  <si>
    <t>1GCFG15T651202325</t>
  </si>
  <si>
    <t>0001149</t>
  </si>
  <si>
    <t>EXPRESS 3500 WC</t>
  </si>
  <si>
    <t>1GCHG39UX51171538</t>
  </si>
  <si>
    <t>0001154</t>
  </si>
  <si>
    <t>1GCHG39U651167907</t>
  </si>
  <si>
    <t>0003024</t>
  </si>
  <si>
    <t>1GCEC14V85Z280245</t>
  </si>
  <si>
    <t>0003027</t>
  </si>
  <si>
    <t>1GCEC14V65Z282186</t>
  </si>
  <si>
    <t>0003046</t>
  </si>
  <si>
    <t>1GCEC14V15Z280135</t>
  </si>
  <si>
    <t>0003030</t>
  </si>
  <si>
    <t>1GCEC14V75Z280835</t>
  </si>
  <si>
    <t>0003033</t>
  </si>
  <si>
    <t>1GCEC14V05Z277954</t>
  </si>
  <si>
    <t>0003530</t>
  </si>
  <si>
    <t>1GCEC14V05Z257784</t>
  </si>
  <si>
    <t>0002821</t>
  </si>
  <si>
    <t>1GCEK14V75Z263665</t>
  </si>
  <si>
    <t>0003373</t>
  </si>
  <si>
    <t>1GCEK14V25Z269079</t>
  </si>
  <si>
    <t>0006241</t>
  </si>
  <si>
    <t>TAHOE 1500</t>
  </si>
  <si>
    <t>1GNEK13Z15J189427</t>
  </si>
  <si>
    <t>0000311</t>
  </si>
  <si>
    <t>RAM 1500</t>
  </si>
  <si>
    <t>1D7HU18D85S175280</t>
  </si>
  <si>
    <t>0003783</t>
  </si>
  <si>
    <t>4ENRAAA8951009862</t>
  </si>
  <si>
    <t>0024315</t>
  </si>
  <si>
    <t>CROWN VIC</t>
  </si>
  <si>
    <t>2FAFP71W85X108706</t>
  </si>
  <si>
    <t>0001038</t>
  </si>
  <si>
    <t>2FAHP71W15X112055</t>
  </si>
  <si>
    <t>0000971</t>
  </si>
  <si>
    <t>2FAHP71W95X149208</t>
  </si>
  <si>
    <t>0000972</t>
  </si>
  <si>
    <t>2FAHP71W75X149207</t>
  </si>
  <si>
    <t>0000974</t>
  </si>
  <si>
    <t>2FAHP71W05X149209</t>
  </si>
  <si>
    <t>0000980</t>
  </si>
  <si>
    <t>2FAFP71W55X120098</t>
  </si>
  <si>
    <t>0003070</t>
  </si>
  <si>
    <t>1FBNE31L05HB17043</t>
  </si>
  <si>
    <t>0002883</t>
  </si>
  <si>
    <t>1FBSS31L95HB17053</t>
  </si>
  <si>
    <t>0003299</t>
  </si>
  <si>
    <t>1FBNE31L65HB36759</t>
  </si>
  <si>
    <t>0000529</t>
  </si>
  <si>
    <t>1FBSS31L05HA98246</t>
  </si>
  <si>
    <t>0000530</t>
  </si>
  <si>
    <t>1FBSS31L75HA98244</t>
  </si>
  <si>
    <t>E350 WC</t>
  </si>
  <si>
    <t>0003618</t>
  </si>
  <si>
    <t>1FTSS34S45HA69394</t>
  </si>
  <si>
    <t>0003473</t>
  </si>
  <si>
    <t>1FTNF21555EC55697</t>
  </si>
  <si>
    <t>0003445</t>
  </si>
  <si>
    <t>1FTNF21565EC55692</t>
  </si>
  <si>
    <t>0003181</t>
  </si>
  <si>
    <t>1FTNF21545ED05988</t>
  </si>
  <si>
    <t>0003199</t>
  </si>
  <si>
    <t>1FTNF21515ED05981</t>
  </si>
  <si>
    <t>0003203</t>
  </si>
  <si>
    <t>1FTNF215X5ED05980</t>
  </si>
  <si>
    <t>0003469</t>
  </si>
  <si>
    <t>1FTNF21515EC55700</t>
  </si>
  <si>
    <t>0003462</t>
  </si>
  <si>
    <t>1FTNF21575EC55703</t>
  </si>
  <si>
    <t>0003465</t>
  </si>
  <si>
    <t>1FTNF21555EC55702</t>
  </si>
  <si>
    <t>0000535</t>
  </si>
  <si>
    <t>STK190</t>
  </si>
  <si>
    <t>1FDNF21575ED27852</t>
  </si>
  <si>
    <t>0005022</t>
  </si>
  <si>
    <t>1FTNF21565EB47993</t>
  </si>
  <si>
    <t>0003744</t>
  </si>
  <si>
    <t>1FDWF37Y25EC55678</t>
  </si>
  <si>
    <t>0003749</t>
  </si>
  <si>
    <t>1FDWF37P25EC55686</t>
  </si>
  <si>
    <t>0003751</t>
  </si>
  <si>
    <t>1FDWF37P45EC55687</t>
  </si>
  <si>
    <t>0003757</t>
  </si>
  <si>
    <t>1FDWF37P95EC55684</t>
  </si>
  <si>
    <t>0004113</t>
  </si>
  <si>
    <t>1FDWF36P35EA47057</t>
  </si>
  <si>
    <t>0003958</t>
  </si>
  <si>
    <t>1FDWF37Y25EC55681</t>
  </si>
  <si>
    <t>0004075</t>
  </si>
  <si>
    <t>1FDWF37585EC55707</t>
  </si>
  <si>
    <t>0000787</t>
  </si>
  <si>
    <t>3FRNF65P75V114026</t>
  </si>
  <si>
    <t>0003080</t>
  </si>
  <si>
    <t>FREESTAR</t>
  </si>
  <si>
    <t>2FMZA50655BA71332</t>
  </si>
  <si>
    <t>0003493</t>
  </si>
  <si>
    <t>1FTYR10U95PA67518</t>
  </si>
  <si>
    <t>0003212</t>
  </si>
  <si>
    <t>1FTYR10U75PA77593</t>
  </si>
  <si>
    <t>0003214</t>
  </si>
  <si>
    <t>1FTYR10U55PA77592</t>
  </si>
  <si>
    <t>0003216</t>
  </si>
  <si>
    <t>1FTYR10U35PA77591</t>
  </si>
  <si>
    <t>0003220</t>
  </si>
  <si>
    <t>1FTYR10U55PA77589</t>
  </si>
  <si>
    <t>0003951</t>
  </si>
  <si>
    <t>1FTYR10U95PA97165</t>
  </si>
  <si>
    <t>0003952</t>
  </si>
  <si>
    <t>1FTYR10U05PA97166</t>
  </si>
  <si>
    <t>0002674</t>
  </si>
  <si>
    <t>1FAFP53295A267175</t>
  </si>
  <si>
    <t>0001437</t>
  </si>
  <si>
    <t>1FAFP53245A267276</t>
  </si>
  <si>
    <t>0004167</t>
  </si>
  <si>
    <t>F8B042</t>
  </si>
  <si>
    <t>1GDP8F1345F507552</t>
  </si>
  <si>
    <t>0005863</t>
  </si>
  <si>
    <t>1HTMPAFM05H108076</t>
  </si>
  <si>
    <t>0004136</t>
  </si>
  <si>
    <t>1HTMMAAM65H153734</t>
  </si>
  <si>
    <t>0004115</t>
  </si>
  <si>
    <t>4KBB4B1U05J803598</t>
  </si>
  <si>
    <t>3560</t>
  </si>
  <si>
    <t>0002529</t>
  </si>
  <si>
    <t>1M2AG09C55M001153</t>
  </si>
  <si>
    <t>SUBARU</t>
  </si>
  <si>
    <t>0000198</t>
  </si>
  <si>
    <t>4T1BE32K15U505051</t>
  </si>
  <si>
    <t>PRIUS</t>
  </si>
  <si>
    <t>0001631</t>
  </si>
  <si>
    <t>JTDKB22U653103265</t>
  </si>
  <si>
    <t>0000550</t>
  </si>
  <si>
    <t>1GBJ6C1386F429121</t>
  </si>
  <si>
    <t>0002923</t>
  </si>
  <si>
    <t>COLORADO</t>
  </si>
  <si>
    <t>1GCDT196468283146</t>
  </si>
  <si>
    <t>0000544</t>
  </si>
  <si>
    <t>1GBHG31U961132604</t>
  </si>
  <si>
    <t>0000545</t>
  </si>
  <si>
    <t>1GBJG31U061203643</t>
  </si>
  <si>
    <t>0003897</t>
  </si>
  <si>
    <t>1GBHG31VX61219503</t>
  </si>
  <si>
    <t>0003888</t>
  </si>
  <si>
    <t>1GBHG31V361217527</t>
  </si>
  <si>
    <t>0003890</t>
  </si>
  <si>
    <t>1GBHG31V361219732</t>
  </si>
  <si>
    <t>0003891</t>
  </si>
  <si>
    <t>1GBHG31V061218182</t>
  </si>
  <si>
    <t>0003892</t>
  </si>
  <si>
    <t>1GBHG31VX61218934</t>
  </si>
  <si>
    <t>0003893</t>
  </si>
  <si>
    <t>1GBHG31V561218498</t>
  </si>
  <si>
    <t>0003895</t>
  </si>
  <si>
    <t>1GBHG31V461219626</t>
  </si>
  <si>
    <t>0003647</t>
  </si>
  <si>
    <t>1GBHG31U061253361</t>
  </si>
  <si>
    <t>0003642</t>
  </si>
  <si>
    <t>1GBHG31U661253266</t>
  </si>
  <si>
    <t>0001119</t>
  </si>
  <si>
    <t>HHR</t>
  </si>
  <si>
    <t>3GNDA13D06S668117</t>
  </si>
  <si>
    <t>0001096</t>
  </si>
  <si>
    <t>3GNDA13D96S666687</t>
  </si>
  <si>
    <t>0003317</t>
  </si>
  <si>
    <t>1GCEK19T66Z245280</t>
  </si>
  <si>
    <t>0001272</t>
  </si>
  <si>
    <t>3GCEK14V26G209837</t>
  </si>
  <si>
    <t>UPLANDER</t>
  </si>
  <si>
    <t>0000824</t>
  </si>
  <si>
    <t>1FAFP26176G139310</t>
  </si>
  <si>
    <t>0006575</t>
  </si>
  <si>
    <t>2FAFP71W86X118301</t>
  </si>
  <si>
    <t>0004229</t>
  </si>
  <si>
    <t>2FAFP74WX6X113418</t>
  </si>
  <si>
    <t>0001117</t>
  </si>
  <si>
    <t>2FAHP71W16X148698</t>
  </si>
  <si>
    <t>0001099</t>
  </si>
  <si>
    <t>2FAFP71WX6X145340</t>
  </si>
  <si>
    <t>0000841</t>
  </si>
  <si>
    <t>4545</t>
  </si>
  <si>
    <t>2FAFP71W06X165175</t>
  </si>
  <si>
    <t>0001193</t>
  </si>
  <si>
    <t>2FAFP71W56X108308</t>
  </si>
  <si>
    <t>0004258</t>
  </si>
  <si>
    <t>2FAFP71WX6X118302</t>
  </si>
  <si>
    <t>0004338</t>
  </si>
  <si>
    <t>2FAFP71WX6X118297</t>
  </si>
  <si>
    <t>0003658</t>
  </si>
  <si>
    <t>1FTRE14W36DA47974</t>
  </si>
  <si>
    <t>0000089</t>
  </si>
  <si>
    <t>E250</t>
  </si>
  <si>
    <t>1FTNE24L46HA21628</t>
  </si>
  <si>
    <t>0003634</t>
  </si>
  <si>
    <t>1FTNE24L76HB34764</t>
  </si>
  <si>
    <t>0004078</t>
  </si>
  <si>
    <t>1FDWE35L06HA32954</t>
  </si>
  <si>
    <t>0002705</t>
  </si>
  <si>
    <t>1FBSS31L26HA58297</t>
  </si>
  <si>
    <t>0002709</t>
  </si>
  <si>
    <t>1FBSS31L06HA58296</t>
  </si>
  <si>
    <t>0002701</t>
  </si>
  <si>
    <t>1FBNE31L86HA45722</t>
  </si>
  <si>
    <t>0002691</t>
  </si>
  <si>
    <t>1FBNE31L56HA45726</t>
  </si>
  <si>
    <t>0002695</t>
  </si>
  <si>
    <t>1FBNE31L36HA45725</t>
  </si>
  <si>
    <t>0004124</t>
  </si>
  <si>
    <t>1FBSS31L56DB15101</t>
  </si>
  <si>
    <t>0001742</t>
  </si>
  <si>
    <t>3250</t>
  </si>
  <si>
    <t>1FDWE35L86DB18908</t>
  </si>
  <si>
    <t>0000833</t>
  </si>
  <si>
    <t>1FBNE31L36HA45711</t>
  </si>
  <si>
    <t>0001022</t>
  </si>
  <si>
    <t>1FBNE31L36DB35707</t>
  </si>
  <si>
    <t>0001162</t>
  </si>
  <si>
    <t>1FDWE35S76DA31878</t>
  </si>
  <si>
    <t>0001070</t>
  </si>
  <si>
    <t>1FTSE34L26DB34784</t>
  </si>
  <si>
    <t>0000546</t>
  </si>
  <si>
    <t>1FBSS31L86HB27137</t>
  </si>
  <si>
    <t>0000690</t>
  </si>
  <si>
    <t>1FBSS31L36DB17929</t>
  </si>
  <si>
    <t>0003842</t>
  </si>
  <si>
    <t>1FDWE35L16HB14563</t>
  </si>
  <si>
    <t>0003975</t>
  </si>
  <si>
    <t>1FTSS34L56DA37409</t>
  </si>
  <si>
    <t>0002399</t>
  </si>
  <si>
    <t>1FTSS34L66DB34764</t>
  </si>
  <si>
    <t>0001888</t>
  </si>
  <si>
    <t>1FTSS34L06HA75753</t>
  </si>
  <si>
    <t>0001889</t>
  </si>
  <si>
    <t>1FTSS34L96DA46467</t>
  </si>
  <si>
    <t>0001836</t>
  </si>
  <si>
    <t>1FTSS34L26DB30419</t>
  </si>
  <si>
    <t>0003837</t>
  </si>
  <si>
    <t>1FDXE45P76DA50162</t>
  </si>
  <si>
    <t>ESCAPE</t>
  </si>
  <si>
    <t>0000548</t>
  </si>
  <si>
    <t>EXPEDITION</t>
  </si>
  <si>
    <t>1FMPU16586LA54435</t>
  </si>
  <si>
    <t>0001267</t>
  </si>
  <si>
    <t>1111</t>
  </si>
  <si>
    <t>1FMEU73E66UA79696</t>
  </si>
  <si>
    <t>0005527</t>
  </si>
  <si>
    <t>1FTRX14W26FB09153</t>
  </si>
  <si>
    <t>0002938</t>
  </si>
  <si>
    <t>1FTSX21586ED09592</t>
  </si>
  <si>
    <t>0000886</t>
  </si>
  <si>
    <t>1FTSX21596EB92203</t>
  </si>
  <si>
    <t>0004073</t>
  </si>
  <si>
    <t>1FTNF21556EB81652</t>
  </si>
  <si>
    <t>0000739</t>
  </si>
  <si>
    <t>1FTNF21596EA01587</t>
  </si>
  <si>
    <t>0003843</t>
  </si>
  <si>
    <t>1FDWF37YX6EC60399</t>
  </si>
  <si>
    <t>0002911</t>
  </si>
  <si>
    <t>1FDWF37Y16EC45385</t>
  </si>
  <si>
    <t>0002912</t>
  </si>
  <si>
    <t>1FDWF37Y36EC45386</t>
  </si>
  <si>
    <t>0003371</t>
  </si>
  <si>
    <t>1FTWW31586ED70113</t>
  </si>
  <si>
    <t>0006865</t>
  </si>
  <si>
    <t>1FTWW33P86EA80176</t>
  </si>
  <si>
    <t>0024293</t>
  </si>
  <si>
    <t>1FTWX33P86EB00665</t>
  </si>
  <si>
    <t>0001731</t>
  </si>
  <si>
    <t>1FDWF37576EA59646</t>
  </si>
  <si>
    <t>0002511</t>
  </si>
  <si>
    <t>1FTWF31536EB58235</t>
  </si>
  <si>
    <t>0003577</t>
  </si>
  <si>
    <t>1FDXF46Y46EC67117</t>
  </si>
  <si>
    <t>0003572</t>
  </si>
  <si>
    <t>1FDXF46Y66EC67118</t>
  </si>
  <si>
    <t>0003574</t>
  </si>
  <si>
    <t>1FDXF46Y26EC67116</t>
  </si>
  <si>
    <t>0000816</t>
  </si>
  <si>
    <t>3FRML55Z16V300405</t>
  </si>
  <si>
    <t>0003440</t>
  </si>
  <si>
    <t>2FTZA54606BA44264</t>
  </si>
  <si>
    <t>0001784</t>
  </si>
  <si>
    <t>2FMZA51606BA08221</t>
  </si>
  <si>
    <t>0001927</t>
  </si>
  <si>
    <t>2FMZA51686BA08208</t>
  </si>
  <si>
    <t>0003063</t>
  </si>
  <si>
    <t>1FAFP53U36A185090</t>
  </si>
  <si>
    <t>0002996</t>
  </si>
  <si>
    <t>3FRNF65R56V313109</t>
  </si>
  <si>
    <t>0002949</t>
  </si>
  <si>
    <t>3FRXF76S16V356992</t>
  </si>
  <si>
    <t>0000729</t>
  </si>
  <si>
    <t>4UZAARBWX6CX66621</t>
  </si>
  <si>
    <t>0003900</t>
  </si>
  <si>
    <t>SAVANA 3500</t>
  </si>
  <si>
    <t>1GDJG31U261222864</t>
  </si>
  <si>
    <t>0001009</t>
  </si>
  <si>
    <t>1HTMMAAM46H305737</t>
  </si>
  <si>
    <t>0006090</t>
  </si>
  <si>
    <t>1M2AG11C56M030476</t>
  </si>
  <si>
    <t>0001661</t>
  </si>
  <si>
    <t>1M2AG11C76M035940</t>
  </si>
  <si>
    <t>0001662</t>
  </si>
  <si>
    <t>1M2AG11C16M035948</t>
  </si>
  <si>
    <t>0003319</t>
  </si>
  <si>
    <t>7000</t>
  </si>
  <si>
    <t>2FWJA3CV56AV18421</t>
  </si>
  <si>
    <t>0003321</t>
  </si>
  <si>
    <t>2FWBA3CV56AV18424</t>
  </si>
  <si>
    <t>0001552</t>
  </si>
  <si>
    <t>1GBHG31V671205891</t>
  </si>
  <si>
    <t>0001547</t>
  </si>
  <si>
    <t>1GBHG31V871203835</t>
  </si>
  <si>
    <t>0001550</t>
  </si>
  <si>
    <t>1GBHG31V871206590</t>
  </si>
  <si>
    <t>0001780</t>
  </si>
  <si>
    <t>1GBHG31V971204153</t>
  </si>
  <si>
    <t>0001781</t>
  </si>
  <si>
    <t>1GBHG31V571203789</t>
  </si>
  <si>
    <t>0001782</t>
  </si>
  <si>
    <t>1GBHG31V071205207</t>
  </si>
  <si>
    <t>0003307</t>
  </si>
  <si>
    <t>1GBHG31V971204685</t>
  </si>
  <si>
    <t>0002092</t>
  </si>
  <si>
    <t>2G1WB58K379218336</t>
  </si>
  <si>
    <t>0002452</t>
  </si>
  <si>
    <t>2G1WB58KX79364264</t>
  </si>
  <si>
    <t>0000391</t>
  </si>
  <si>
    <t>2G1WT58N881300246</t>
  </si>
  <si>
    <t>0002098</t>
  </si>
  <si>
    <t>2G1WB58K379220233</t>
  </si>
  <si>
    <t>0002100</t>
  </si>
  <si>
    <t>2G1WB58K079217869</t>
  </si>
  <si>
    <t>MONTE CARLO</t>
  </si>
  <si>
    <t>0001059</t>
  </si>
  <si>
    <t>2G1W1L15C77935419</t>
  </si>
  <si>
    <t>0002222</t>
  </si>
  <si>
    <t>1GCEC14JX7Z607261</t>
  </si>
  <si>
    <t>0002240</t>
  </si>
  <si>
    <t>1GCEC14J87Z610837</t>
  </si>
  <si>
    <t>0001909</t>
  </si>
  <si>
    <t>1GCEK140X7Z525184</t>
  </si>
  <si>
    <t>0006792</t>
  </si>
  <si>
    <t>1GCEK19097E573985</t>
  </si>
  <si>
    <t>0000379</t>
  </si>
  <si>
    <t>1GCEK190X7E574188</t>
  </si>
  <si>
    <t>0001939</t>
  </si>
  <si>
    <t>1GCEC14J27Z536203</t>
  </si>
  <si>
    <t>0001557</t>
  </si>
  <si>
    <t>1GNDU23W87D213662</t>
  </si>
  <si>
    <t>0001564</t>
  </si>
  <si>
    <t>1GNDU23W77D207268</t>
  </si>
  <si>
    <t>0001036</t>
  </si>
  <si>
    <t>1GNDV33157D163200</t>
  </si>
  <si>
    <t>0024327</t>
  </si>
  <si>
    <t>3018</t>
  </si>
  <si>
    <t>CARAVAN WC</t>
  </si>
  <si>
    <t>2D4GP44L77R306802</t>
  </si>
  <si>
    <t>CHARGER</t>
  </si>
  <si>
    <t>0001067</t>
  </si>
  <si>
    <t>2B3KA53H27H834587</t>
  </si>
  <si>
    <t>0000969</t>
  </si>
  <si>
    <t>1FAHP27197G145862</t>
  </si>
  <si>
    <t>0003240</t>
  </si>
  <si>
    <t>2FAFP71W67X116175</t>
  </si>
  <si>
    <t>0001107</t>
  </si>
  <si>
    <t>2FAFP71W57X154237</t>
  </si>
  <si>
    <t>0000964</t>
  </si>
  <si>
    <t>2FAFP71W97X100228</t>
  </si>
  <si>
    <t>0000896</t>
  </si>
  <si>
    <t>2FAFP71W97X151292</t>
  </si>
  <si>
    <t>0000888</t>
  </si>
  <si>
    <t>2FAFP71W07X151293</t>
  </si>
  <si>
    <t>0001905</t>
  </si>
  <si>
    <t>1FTNE14WX7DB40569</t>
  </si>
  <si>
    <t>0001985</t>
  </si>
  <si>
    <t>1FTNE14WX7DB11623</t>
  </si>
  <si>
    <t>0001890</t>
  </si>
  <si>
    <t>1FTNE14W67DB40570</t>
  </si>
  <si>
    <t>0001753</t>
  </si>
  <si>
    <t>1FTNE14W07DA08498</t>
  </si>
  <si>
    <t>0000643</t>
  </si>
  <si>
    <t>1FMNE11W27DA67472</t>
  </si>
  <si>
    <t>0001737</t>
  </si>
  <si>
    <t>1FBNE31L17DA18791</t>
  </si>
  <si>
    <t>0001738</t>
  </si>
  <si>
    <t>1FBNE31L37DA18792</t>
  </si>
  <si>
    <t>0001740</t>
  </si>
  <si>
    <t>1FBNE31L97DA18795</t>
  </si>
  <si>
    <t>0001741</t>
  </si>
  <si>
    <t>1FBNE31L77DA18794</t>
  </si>
  <si>
    <t>0002050</t>
  </si>
  <si>
    <t>1FBSS31LX7DA18798</t>
  </si>
  <si>
    <t>0002051</t>
  </si>
  <si>
    <t>1FBSS31L17DA18799</t>
  </si>
  <si>
    <t>0002066</t>
  </si>
  <si>
    <t>1FBSS31L67DA18796</t>
  </si>
  <si>
    <t>0002072</t>
  </si>
  <si>
    <t>1FBSS31L47DA18800</t>
  </si>
  <si>
    <t>0002523</t>
  </si>
  <si>
    <t>1FTSE34L27DA72448</t>
  </si>
  <si>
    <t>0002085</t>
  </si>
  <si>
    <t>1FBNE31LX7DA08504</t>
  </si>
  <si>
    <t>0001763</t>
  </si>
  <si>
    <t>1FBSS31L87DA08514</t>
  </si>
  <si>
    <t>0006264</t>
  </si>
  <si>
    <t>1FTSE34L97DA25658</t>
  </si>
  <si>
    <t>0006884</t>
  </si>
  <si>
    <t>1FTSS34LX7DB40567</t>
  </si>
  <si>
    <t>0006900</t>
  </si>
  <si>
    <t>1FTSS34L47DB40564</t>
  </si>
  <si>
    <t>0001839</t>
  </si>
  <si>
    <t>1FTSS34L77DA08494</t>
  </si>
  <si>
    <t>0002292</t>
  </si>
  <si>
    <t>1FTSS34L57DA08493</t>
  </si>
  <si>
    <t>0002049</t>
  </si>
  <si>
    <t>2GGN85</t>
  </si>
  <si>
    <t>1FBSS31L87DA18797</t>
  </si>
  <si>
    <t>0001065</t>
  </si>
  <si>
    <t>1FBSS31L67DB40543</t>
  </si>
  <si>
    <t>0001108</t>
  </si>
  <si>
    <t>1FBSS31L77DA30892</t>
  </si>
  <si>
    <t>0001109</t>
  </si>
  <si>
    <t>1FBSS31L57DA30891</t>
  </si>
  <si>
    <t>0000952</t>
  </si>
  <si>
    <t>1FBSS31L87DB40544</t>
  </si>
  <si>
    <t>0000578</t>
  </si>
  <si>
    <t>1FBSS31L07DB40554</t>
  </si>
  <si>
    <t>0001716</t>
  </si>
  <si>
    <t>1FDWE35L97DA88321</t>
  </si>
  <si>
    <t>0001685</t>
  </si>
  <si>
    <t>1FTSS34L17DA11214</t>
  </si>
  <si>
    <t>0002494</t>
  </si>
  <si>
    <t>1FTSS34L37DA11215</t>
  </si>
  <si>
    <t>0002476</t>
  </si>
  <si>
    <t>1FTSS34L57DA04198</t>
  </si>
  <si>
    <t>0002477</t>
  </si>
  <si>
    <t>1FTSS34L77DA04199</t>
  </si>
  <si>
    <t>0002398</t>
  </si>
  <si>
    <t>1FTSS34L97DA54568</t>
  </si>
  <si>
    <t>0001883</t>
  </si>
  <si>
    <t>1FMYU59H87KC04052</t>
  </si>
  <si>
    <t>0001019</t>
  </si>
  <si>
    <t>1FMEU73E27UB07270</t>
  </si>
  <si>
    <t>0000962</t>
  </si>
  <si>
    <t>1FMEU73E07UB70478</t>
  </si>
  <si>
    <t>0001845</t>
  </si>
  <si>
    <t>1FTNF21527EB52028</t>
  </si>
  <si>
    <t>0001605</t>
  </si>
  <si>
    <t>1FDWF37P07EA94340</t>
  </si>
  <si>
    <t>0004168</t>
  </si>
  <si>
    <t>1FDWF37P27EA94341</t>
  </si>
  <si>
    <t>0002411</t>
  </si>
  <si>
    <t>1FDWF37P57EB31253</t>
  </si>
  <si>
    <t>0002400</t>
  </si>
  <si>
    <t>1FDWF37P77EB31254</t>
  </si>
  <si>
    <t>0002287</t>
  </si>
  <si>
    <t>1FDWF37P97EB21311</t>
  </si>
  <si>
    <t>0002199</t>
  </si>
  <si>
    <t>1FTWX30P77EB43321</t>
  </si>
  <si>
    <t>0000884</t>
  </si>
  <si>
    <t>1FDWF37P97EA64429</t>
  </si>
  <si>
    <t>0024292</t>
  </si>
  <si>
    <t>1FDXF46P47EA90402</t>
  </si>
  <si>
    <t>0003200</t>
  </si>
  <si>
    <t>1FDAF57P17EA25839</t>
  </si>
  <si>
    <t>0001971</t>
  </si>
  <si>
    <t>1FDAF57PX7EB31237</t>
  </si>
  <si>
    <t>0001972</t>
  </si>
  <si>
    <t>1FDAF57P87EB31236</t>
  </si>
  <si>
    <t>0002577</t>
  </si>
  <si>
    <t>1FAFP34N47W355750</t>
  </si>
  <si>
    <t>0002569</t>
  </si>
  <si>
    <t>1FAFP34N37W359840</t>
  </si>
  <si>
    <t>0000246</t>
  </si>
  <si>
    <t>1FAHP34N57W340764</t>
  </si>
  <si>
    <t>0001101</t>
  </si>
  <si>
    <t>FUSION</t>
  </si>
  <si>
    <t>3FAHP011X7R251131</t>
  </si>
  <si>
    <t>0001105</t>
  </si>
  <si>
    <t>3FAHP01117R251132</t>
  </si>
  <si>
    <t>0001106</t>
  </si>
  <si>
    <t>3FAHP01187R251130</t>
  </si>
  <si>
    <t>0001911</t>
  </si>
  <si>
    <t>1FTYR11U47PA56038</t>
  </si>
  <si>
    <t>0001912</t>
  </si>
  <si>
    <t>1FTYR11U67PA56039</t>
  </si>
  <si>
    <t>0001641</t>
  </si>
  <si>
    <t>1FTYR10U57PA66000</t>
  </si>
  <si>
    <t>0001652</t>
  </si>
  <si>
    <t>1FTYR11U37PA63238</t>
  </si>
  <si>
    <t>0002336</t>
  </si>
  <si>
    <t>1FTYR10U67PA96901</t>
  </si>
  <si>
    <t>0002339</t>
  </si>
  <si>
    <t>1FTYR10U47PA96900</t>
  </si>
  <si>
    <t>0002343</t>
  </si>
  <si>
    <t>1FTYR10U47PA96895</t>
  </si>
  <si>
    <t>0002345</t>
  </si>
  <si>
    <t>1FTYR10U47PA92555</t>
  </si>
  <si>
    <t>0002346</t>
  </si>
  <si>
    <t>1FTYR10U27PA92554</t>
  </si>
  <si>
    <t>0002348</t>
  </si>
  <si>
    <t>1FTYR10U37PA96905</t>
  </si>
  <si>
    <t>0002321</t>
  </si>
  <si>
    <t>1FTYR10U87PA96902</t>
  </si>
  <si>
    <t>0002322</t>
  </si>
  <si>
    <t>1FTYR10UX7PA96898</t>
  </si>
  <si>
    <t>0002309</t>
  </si>
  <si>
    <t>1FTYR10U07PA65997</t>
  </si>
  <si>
    <t>0002328</t>
  </si>
  <si>
    <t>1FTYR10U17PA96904</t>
  </si>
  <si>
    <t>0002332</t>
  </si>
  <si>
    <t>1FTYR10U67PA96896</t>
  </si>
  <si>
    <t>0001668</t>
  </si>
  <si>
    <t>1FTYR14U67PA56053</t>
  </si>
  <si>
    <t>0001692</t>
  </si>
  <si>
    <t>1FTYR15E07PA74488</t>
  </si>
  <si>
    <t>0001694</t>
  </si>
  <si>
    <t>1FTYR15E77PA74486</t>
  </si>
  <si>
    <t>0001644</t>
  </si>
  <si>
    <t>1FTYR10U97PA68686</t>
  </si>
  <si>
    <t>0001642</t>
  </si>
  <si>
    <t>1FTYR10U77PA66001</t>
  </si>
  <si>
    <t>0002331</t>
  </si>
  <si>
    <t>1FTYR10U17PA96899</t>
  </si>
  <si>
    <t>0003991</t>
  </si>
  <si>
    <t>1FTYR10U77PA68685</t>
  </si>
  <si>
    <t>0000681</t>
  </si>
  <si>
    <t>1FAFP53U77A120678</t>
  </si>
  <si>
    <t>0000820</t>
  </si>
  <si>
    <t>1FAFP53U17A120708</t>
  </si>
  <si>
    <t>0000823</t>
  </si>
  <si>
    <t>1FAFP53U47A120718</t>
  </si>
  <si>
    <t>0001024</t>
  </si>
  <si>
    <t>1FAFP53U47A185777</t>
  </si>
  <si>
    <t>0001026</t>
  </si>
  <si>
    <t>1FAFP53U67A185778</t>
  </si>
  <si>
    <t>0002831</t>
  </si>
  <si>
    <t>1FVACWDC27HY03198</t>
  </si>
  <si>
    <t>0002533</t>
  </si>
  <si>
    <t>1FVACWCS77HY14299</t>
  </si>
  <si>
    <t>0000684</t>
  </si>
  <si>
    <t>1FVACXDJ97HU63472</t>
  </si>
  <si>
    <t>0001084</t>
  </si>
  <si>
    <t>YUKON 1500</t>
  </si>
  <si>
    <t>1GKEK13007J117300</t>
  </si>
  <si>
    <t>0000664</t>
  </si>
  <si>
    <t>1HD1FMM107Y708353</t>
  </si>
  <si>
    <t>0000665</t>
  </si>
  <si>
    <t>1HD1FMM197Y713602</t>
  </si>
  <si>
    <t>0000666</t>
  </si>
  <si>
    <t>1HD1FMM157Y709644</t>
  </si>
  <si>
    <t>0000667</t>
  </si>
  <si>
    <t>1HD1FMM107Y706327</t>
  </si>
  <si>
    <t>0001645</t>
  </si>
  <si>
    <t>CIVIC</t>
  </si>
  <si>
    <t>1HGFA46587L000226</t>
  </si>
  <si>
    <t>0001855</t>
  </si>
  <si>
    <t>JHMFA36247S005149</t>
  </si>
  <si>
    <t>0002361</t>
  </si>
  <si>
    <t>1HGFA46537L000361</t>
  </si>
  <si>
    <t>HYUNDAI</t>
  </si>
  <si>
    <t>ALTIMA</t>
  </si>
  <si>
    <t>0001990</t>
  </si>
  <si>
    <t>JTDKB20U277610534</t>
  </si>
  <si>
    <t>0001103</t>
  </si>
  <si>
    <t>WORKHORSE</t>
  </si>
  <si>
    <t>5B4JPD2U573424974</t>
  </si>
  <si>
    <t>0002263</t>
  </si>
  <si>
    <t>1GCCS14EX88222187</t>
  </si>
  <si>
    <t>0000580</t>
  </si>
  <si>
    <t>1GBJG31K681148939</t>
  </si>
  <si>
    <t>0005639</t>
  </si>
  <si>
    <t>1GBHG31C681201159</t>
  </si>
  <si>
    <t>0005640</t>
  </si>
  <si>
    <t>1GBHG31C281200316</t>
  </si>
  <si>
    <t>0005641</t>
  </si>
  <si>
    <t>1GBHG31C581199372</t>
  </si>
  <si>
    <t>0005642</t>
  </si>
  <si>
    <t>1GBHG31C581202335</t>
  </si>
  <si>
    <t>0005643</t>
  </si>
  <si>
    <t>1GBHG31C881199639</t>
  </si>
  <si>
    <t>0005644</t>
  </si>
  <si>
    <t>1GBHG31C481201581</t>
  </si>
  <si>
    <t>0005645</t>
  </si>
  <si>
    <t>1GBHG31C281202096</t>
  </si>
  <si>
    <t>0005646</t>
  </si>
  <si>
    <t>1GBHG31C981199228</t>
  </si>
  <si>
    <t>0023568</t>
  </si>
  <si>
    <t>1GBHG31C781199129</t>
  </si>
  <si>
    <t>0000585</t>
  </si>
  <si>
    <t>2G1WB58K381285826</t>
  </si>
  <si>
    <t>0002329</t>
  </si>
  <si>
    <t>2G1WB58K881268004</t>
  </si>
  <si>
    <t>0003869</t>
  </si>
  <si>
    <t>2G1WB58N089284063</t>
  </si>
  <si>
    <t>0000469</t>
  </si>
  <si>
    <t>2G1WT58N981298880</t>
  </si>
  <si>
    <t>0000924</t>
  </si>
  <si>
    <t>2G1WB58N981314093</t>
  </si>
  <si>
    <t>0000944</t>
  </si>
  <si>
    <t>2G1WB58N981329564</t>
  </si>
  <si>
    <t>0001876</t>
  </si>
  <si>
    <t>1GCEK14028E198353</t>
  </si>
  <si>
    <t>0001877</t>
  </si>
  <si>
    <t>1GCEK14038E198071</t>
  </si>
  <si>
    <t>0001878</t>
  </si>
  <si>
    <t>1GCEK14098E199063</t>
  </si>
  <si>
    <t>0001976</t>
  </si>
  <si>
    <t>1GCEK14C08Z291567</t>
  </si>
  <si>
    <t>0000933</t>
  </si>
  <si>
    <t>1GCHK24K18E144398</t>
  </si>
  <si>
    <t>0000954</t>
  </si>
  <si>
    <t>1GCJK33638F141413</t>
  </si>
  <si>
    <t>0024438</t>
  </si>
  <si>
    <t>2B3LA43R28H180456</t>
  </si>
  <si>
    <t>0000942</t>
  </si>
  <si>
    <t>2B3KA43H78H247541</t>
  </si>
  <si>
    <t>0000993</t>
  </si>
  <si>
    <t>2B3KA43H68H131019</t>
  </si>
  <si>
    <t>0000806</t>
  </si>
  <si>
    <t>2FAFP71V18X146094</t>
  </si>
  <si>
    <t>0000247</t>
  </si>
  <si>
    <t>2FAFP71V58X134207</t>
  </si>
  <si>
    <t>0001030</t>
  </si>
  <si>
    <t>2FAFP71V78X134242</t>
  </si>
  <si>
    <t>0000961</t>
  </si>
  <si>
    <t>2FAFP71V28X112245</t>
  </si>
  <si>
    <t>0000977</t>
  </si>
  <si>
    <t>2FAFP71V68X112247</t>
  </si>
  <si>
    <t>0004249</t>
  </si>
  <si>
    <t>2FAFP71V68X170956</t>
  </si>
  <si>
    <t>0002419</t>
  </si>
  <si>
    <t>1FTNE14WX8DB21747</t>
  </si>
  <si>
    <t>0002424</t>
  </si>
  <si>
    <t>1FTNE14WX8DB25099</t>
  </si>
  <si>
    <t>0002120</t>
  </si>
  <si>
    <t>1FTNE14W28DB08118</t>
  </si>
  <si>
    <t>0002121</t>
  </si>
  <si>
    <t>1FTNE14W48DB08119</t>
  </si>
  <si>
    <t>0000693</t>
  </si>
  <si>
    <t>1FTNE24L98DA12742</t>
  </si>
  <si>
    <t>0000592</t>
  </si>
  <si>
    <t>1FTSS34L88DB16544</t>
  </si>
  <si>
    <t>0002114</t>
  </si>
  <si>
    <t>1FBSS31L68DB08113</t>
  </si>
  <si>
    <t>0002426</t>
  </si>
  <si>
    <t>1FBSS31L38DB21756</t>
  </si>
  <si>
    <t>0002420</t>
  </si>
  <si>
    <t>1FBSS31L58DB21757</t>
  </si>
  <si>
    <t>0001995</t>
  </si>
  <si>
    <t>1FBNE31L48DB21754</t>
  </si>
  <si>
    <t>0002006</t>
  </si>
  <si>
    <t>1FBNE31L98DB21751</t>
  </si>
  <si>
    <t>0002008</t>
  </si>
  <si>
    <t>1FBNE31L08DB21752</t>
  </si>
  <si>
    <t>0002032</t>
  </si>
  <si>
    <t>1FBNE31L98DB21748</t>
  </si>
  <si>
    <t>0002034</t>
  </si>
  <si>
    <t>1FBNE31L08DB21749</t>
  </si>
  <si>
    <t>0002043</t>
  </si>
  <si>
    <t>1FBNE31L78DB21750</t>
  </si>
  <si>
    <t>0001613</t>
  </si>
  <si>
    <t>1FBNE31L68DB31198</t>
  </si>
  <si>
    <t>0000272</t>
  </si>
  <si>
    <t>1FBNE31L88DA12746</t>
  </si>
  <si>
    <t>0000273</t>
  </si>
  <si>
    <t>1FBNE31L68DA12745</t>
  </si>
  <si>
    <t>0000818</t>
  </si>
  <si>
    <t>1FTSS34S38DA98946</t>
  </si>
  <si>
    <t>0001098</t>
  </si>
  <si>
    <t>1FTSS34L68DA28897</t>
  </si>
  <si>
    <t>0000568</t>
  </si>
  <si>
    <t>1FBSS31L48DB39053</t>
  </si>
  <si>
    <t>0000572</t>
  </si>
  <si>
    <t>1FBNE31LX8DB39045</t>
  </si>
  <si>
    <t>0000573</t>
  </si>
  <si>
    <t>1FBNE31L68DB39043</t>
  </si>
  <si>
    <t>0000575</t>
  </si>
  <si>
    <t>1FBSS31L28DB39052</t>
  </si>
  <si>
    <t>0000951</t>
  </si>
  <si>
    <t>1FBNE31L48DA12744</t>
  </si>
  <si>
    <t>0001548</t>
  </si>
  <si>
    <t>1FT2S34L18DA85038</t>
  </si>
  <si>
    <t>0001676</t>
  </si>
  <si>
    <t>1FT2S34L48DB17805</t>
  </si>
  <si>
    <t>0002353</t>
  </si>
  <si>
    <t>HP1474</t>
  </si>
  <si>
    <t>1FT2S34L48DA92243</t>
  </si>
  <si>
    <t>0002144</t>
  </si>
  <si>
    <t>1FTSS34L98DA05548</t>
  </si>
  <si>
    <t>0002382</t>
  </si>
  <si>
    <t>1FD4E45S08DA52846</t>
  </si>
  <si>
    <t>0000165</t>
  </si>
  <si>
    <t>1FD4E45P58DA40008</t>
  </si>
  <si>
    <t>0001643</t>
  </si>
  <si>
    <t>1FMCU49H58KA07703</t>
  </si>
  <si>
    <t>0001589</t>
  </si>
  <si>
    <t>1FMCU59H78KC63721</t>
  </si>
  <si>
    <t>0001481</t>
  </si>
  <si>
    <t>1FMCU59H98KC63722</t>
  </si>
  <si>
    <t>0000803</t>
  </si>
  <si>
    <t>1FMEU73878UB17854</t>
  </si>
  <si>
    <t>0007370</t>
  </si>
  <si>
    <t>1FTPX14V98KE39722</t>
  </si>
  <si>
    <t>0001813</t>
  </si>
  <si>
    <t>1FTPX14V18FC14347</t>
  </si>
  <si>
    <t>0001814</t>
  </si>
  <si>
    <t>1FTPX14V38FC14348</t>
  </si>
  <si>
    <t>0001812</t>
  </si>
  <si>
    <t>1FTPX14V58FC14349</t>
  </si>
  <si>
    <t>0001804</t>
  </si>
  <si>
    <t>1FTPX14V68FC14344</t>
  </si>
  <si>
    <t>0001575</t>
  </si>
  <si>
    <t>1FTPX14V28FC14342</t>
  </si>
  <si>
    <t>0001974</t>
  </si>
  <si>
    <t>1FTRW14W88FB74322</t>
  </si>
  <si>
    <t>0001893</t>
  </si>
  <si>
    <t>1FTRW14W78FC31531</t>
  </si>
  <si>
    <t>0001875</t>
  </si>
  <si>
    <t>1FTRW14W68FC31519</t>
  </si>
  <si>
    <t>0000552</t>
  </si>
  <si>
    <t>1FTNF21578EE35493</t>
  </si>
  <si>
    <t>0001519</t>
  </si>
  <si>
    <t>1FTSX21548EE21731</t>
  </si>
  <si>
    <t>0002390</t>
  </si>
  <si>
    <t>1FTSW21578ED37972</t>
  </si>
  <si>
    <t>0002140</t>
  </si>
  <si>
    <t>1FTNF21598EB50973</t>
  </si>
  <si>
    <t>0002171</t>
  </si>
  <si>
    <t>1FTNF21578EB50972</t>
  </si>
  <si>
    <t>0002162</t>
  </si>
  <si>
    <t>1FTNF21578EB50969</t>
  </si>
  <si>
    <t>0002164</t>
  </si>
  <si>
    <t>1FTNF21538EB50967</t>
  </si>
  <si>
    <t>0002233</t>
  </si>
  <si>
    <t>1FTNF21568EA01727</t>
  </si>
  <si>
    <t>0002234</t>
  </si>
  <si>
    <t>1FTNF21588EA01728</t>
  </si>
  <si>
    <t>0002236</t>
  </si>
  <si>
    <t>1FTNF21588EA01731</t>
  </si>
  <si>
    <t>0002237</t>
  </si>
  <si>
    <t>1FTNF21568EA01730</t>
  </si>
  <si>
    <t>0002154</t>
  </si>
  <si>
    <t>1FTNF215X8EB50965</t>
  </si>
  <si>
    <t>0002157</t>
  </si>
  <si>
    <t>1FTNF21588EB50964</t>
  </si>
  <si>
    <t>0002160</t>
  </si>
  <si>
    <t>1FTNF20598EB50957</t>
  </si>
  <si>
    <t>0002136</t>
  </si>
  <si>
    <t>1FTNF21568EB50977</t>
  </si>
  <si>
    <t>0002327</t>
  </si>
  <si>
    <t>1FTNF20598EB42843</t>
  </si>
  <si>
    <t>0002277</t>
  </si>
  <si>
    <t>1FTNF21578EA01753</t>
  </si>
  <si>
    <t>0002299</t>
  </si>
  <si>
    <t>1FTNF21508EA01724</t>
  </si>
  <si>
    <t>0002308</t>
  </si>
  <si>
    <t>1FTNF21558EA01718</t>
  </si>
  <si>
    <t>0002245</t>
  </si>
  <si>
    <t>1FTNF21508EA01738</t>
  </si>
  <si>
    <t>0002247</t>
  </si>
  <si>
    <t>1FTNF21538EA01734</t>
  </si>
  <si>
    <t>0002249</t>
  </si>
  <si>
    <t>1FTNF21578EA01736</t>
  </si>
  <si>
    <t>0002250</t>
  </si>
  <si>
    <t>1FTNF21598EA01740</t>
  </si>
  <si>
    <t>0002265</t>
  </si>
  <si>
    <t>1FTNF215X8EA01746</t>
  </si>
  <si>
    <t>0002266</t>
  </si>
  <si>
    <t>1FTNF21518EA01747</t>
  </si>
  <si>
    <t>0002258</t>
  </si>
  <si>
    <t>1FTNF21528EA01742</t>
  </si>
  <si>
    <t>0002259</t>
  </si>
  <si>
    <t>1FTNF21548EA01743</t>
  </si>
  <si>
    <t>0002260</t>
  </si>
  <si>
    <t>1FTNF21568EA01744</t>
  </si>
  <si>
    <t>0005911</t>
  </si>
  <si>
    <t>1FTNF215X8EA01729</t>
  </si>
  <si>
    <t>0002148</t>
  </si>
  <si>
    <t>1FTNF21588EB50981</t>
  </si>
  <si>
    <t>0002161</t>
  </si>
  <si>
    <t>1FTNF21538EB50970</t>
  </si>
  <si>
    <t>0002298</t>
  </si>
  <si>
    <t>1FTNF21528EA01725</t>
  </si>
  <si>
    <t>0002318</t>
  </si>
  <si>
    <t>1FTNF21538EA01717</t>
  </si>
  <si>
    <t>0002421</t>
  </si>
  <si>
    <t>1FTSW21598EE04958</t>
  </si>
  <si>
    <t>0002438</t>
  </si>
  <si>
    <t>1FTNF21548ED92439</t>
  </si>
  <si>
    <t>0002439</t>
  </si>
  <si>
    <t>1FTNF21528ED92438</t>
  </si>
  <si>
    <t>0002082</t>
  </si>
  <si>
    <t>1FTNF21558ED92434</t>
  </si>
  <si>
    <t>0002090</t>
  </si>
  <si>
    <t>1FTNF21578ED92435</t>
  </si>
  <si>
    <t>0002091</t>
  </si>
  <si>
    <t>1FTNF21598ED92436</t>
  </si>
  <si>
    <t>0002103</t>
  </si>
  <si>
    <t>1FTNF21508ED92437</t>
  </si>
  <si>
    <t>0002048</t>
  </si>
  <si>
    <t>1FTNF21518ED92429</t>
  </si>
  <si>
    <t>0002056</t>
  </si>
  <si>
    <t>1FTNF21588ED92427</t>
  </si>
  <si>
    <t>0002067</t>
  </si>
  <si>
    <t>1FTNF21518ED92432</t>
  </si>
  <si>
    <t>0002068</t>
  </si>
  <si>
    <t>1FTNF21538ED92433</t>
  </si>
  <si>
    <t>0002070</t>
  </si>
  <si>
    <t>1FTNF21588ED92430</t>
  </si>
  <si>
    <t>0002071</t>
  </si>
  <si>
    <t>1FTNF215X8ED92431</t>
  </si>
  <si>
    <t>0002053</t>
  </si>
  <si>
    <t>1FTNF21568ED92426</t>
  </si>
  <si>
    <t>0002058</t>
  </si>
  <si>
    <t>1FTNF215X8ED92428</t>
  </si>
  <si>
    <t>0001484</t>
  </si>
  <si>
    <t>1FTNF21588ED12396</t>
  </si>
  <si>
    <t>0001480</t>
  </si>
  <si>
    <t>1FTNF21508EE48599</t>
  </si>
  <si>
    <t>0002181</t>
  </si>
  <si>
    <t>1FTNF21508ED92440</t>
  </si>
  <si>
    <t>0002392</t>
  </si>
  <si>
    <t>1FTNF21528ED92441</t>
  </si>
  <si>
    <t>0002575</t>
  </si>
  <si>
    <t>3450</t>
  </si>
  <si>
    <t>1FTNF21508EA01755</t>
  </si>
  <si>
    <t>0002363</t>
  </si>
  <si>
    <t>1FTNF21518ED98697</t>
  </si>
  <si>
    <t>0002326</t>
  </si>
  <si>
    <t>1FTNF20578EB42842</t>
  </si>
  <si>
    <t>0002149</t>
  </si>
  <si>
    <t>1FTNF21568EB50980</t>
  </si>
  <si>
    <t>0002147</t>
  </si>
  <si>
    <t>1FTNF215X8EB50979</t>
  </si>
  <si>
    <t>0000174</t>
  </si>
  <si>
    <t>1FTNF21588EB50978</t>
  </si>
  <si>
    <t>0001996</t>
  </si>
  <si>
    <t>1FTNF20528EB42845</t>
  </si>
  <si>
    <t>0002431</t>
  </si>
  <si>
    <t>1FTNF21518EE04966</t>
  </si>
  <si>
    <t>0002432</t>
  </si>
  <si>
    <t>1FTNF215X8EE04965</t>
  </si>
  <si>
    <t>0002433</t>
  </si>
  <si>
    <t>1FTNF21588EE04964</t>
  </si>
  <si>
    <t>0002434</t>
  </si>
  <si>
    <t>1FTNF21568EE04963</t>
  </si>
  <si>
    <t>0002435</t>
  </si>
  <si>
    <t>1FTNF21548EE04962</t>
  </si>
  <si>
    <t>0002436</t>
  </si>
  <si>
    <t>1FTNF21528EE04961</t>
  </si>
  <si>
    <t>0002437</t>
  </si>
  <si>
    <t>1FTNF21508EE04960</t>
  </si>
  <si>
    <t>0002422</t>
  </si>
  <si>
    <t>1FTNF21548EE04959</t>
  </si>
  <si>
    <t>0000750</t>
  </si>
  <si>
    <t>1FTSW215X8EB33344</t>
  </si>
  <si>
    <t>0000996</t>
  </si>
  <si>
    <t>1FTNF21558EA07891</t>
  </si>
  <si>
    <t>0004248</t>
  </si>
  <si>
    <t>1FTSF21R18EC58588</t>
  </si>
  <si>
    <t>0000547</t>
  </si>
  <si>
    <t>1FTNF21508EC58589</t>
  </si>
  <si>
    <t>0001843</t>
  </si>
  <si>
    <t>1FTNF21598EA13211</t>
  </si>
  <si>
    <t>0001597</t>
  </si>
  <si>
    <t>1FDWF37598ED98699</t>
  </si>
  <si>
    <t>0001606</t>
  </si>
  <si>
    <t>1FTWF31588ED27751</t>
  </si>
  <si>
    <t>0001713</t>
  </si>
  <si>
    <t>1FTWF31R98ED22867</t>
  </si>
  <si>
    <t>0001809</t>
  </si>
  <si>
    <t>1FDWX37R38EA71022</t>
  </si>
  <si>
    <t>0001879</t>
  </si>
  <si>
    <t>1FTWF31568ED27750</t>
  </si>
  <si>
    <t>0005533</t>
  </si>
  <si>
    <t>1FDWF37R28ED98689</t>
  </si>
  <si>
    <t>0003937</t>
  </si>
  <si>
    <t>1FDWF37R18EE42441</t>
  </si>
  <si>
    <t>0003690</t>
  </si>
  <si>
    <t>1FDWF37R48ED98693</t>
  </si>
  <si>
    <t>0002406</t>
  </si>
  <si>
    <t>1FTWW31508EA43398</t>
  </si>
  <si>
    <t>0002414</t>
  </si>
  <si>
    <t>1FTWF31558EA01762</t>
  </si>
  <si>
    <t>0002415</t>
  </si>
  <si>
    <t>1FTWF31538EA01761</t>
  </si>
  <si>
    <t>0002416</t>
  </si>
  <si>
    <t>1FTWF31518EA01760</t>
  </si>
  <si>
    <t>0002417</t>
  </si>
  <si>
    <t>1FTWF31578EA01763</t>
  </si>
  <si>
    <t>0002525</t>
  </si>
  <si>
    <t>1FTWF31538ED63041</t>
  </si>
  <si>
    <t>0002508</t>
  </si>
  <si>
    <t>1FDWF31578ED63040</t>
  </si>
  <si>
    <t>0002492</t>
  </si>
  <si>
    <t>1FDWF31578ED63037</t>
  </si>
  <si>
    <t>0002495</t>
  </si>
  <si>
    <t>1FDWF31598ED63038</t>
  </si>
  <si>
    <t>0002496</t>
  </si>
  <si>
    <t>1FDWF31508ED63039</t>
  </si>
  <si>
    <t>0002389</t>
  </si>
  <si>
    <t>1FDWF36R08ED16976</t>
  </si>
  <si>
    <t>0001983</t>
  </si>
  <si>
    <t>1FDWF37Y38EA07895</t>
  </si>
  <si>
    <t>0000571</t>
  </si>
  <si>
    <t>1FTWF31538EE17311</t>
  </si>
  <si>
    <t>0006971</t>
  </si>
  <si>
    <t>1FTWF31558EE17312</t>
  </si>
  <si>
    <t>0007157</t>
  </si>
  <si>
    <t>1FTWF31578EE17313</t>
  </si>
  <si>
    <t>0001598</t>
  </si>
  <si>
    <t>1FDWF37578ED98698</t>
  </si>
  <si>
    <t>0002310</t>
  </si>
  <si>
    <t>1FTWF31Y78EA01756</t>
  </si>
  <si>
    <t>0002312</t>
  </si>
  <si>
    <t>1FTWF31Y08EA01758</t>
  </si>
  <si>
    <t>0002313</t>
  </si>
  <si>
    <t>1FTWF31Y28EA01759</t>
  </si>
  <si>
    <t>0024551</t>
  </si>
  <si>
    <t>1FDWX37R28EA54440</t>
  </si>
  <si>
    <t>0001385</t>
  </si>
  <si>
    <t>1FDWF37Y78EB93991</t>
  </si>
  <si>
    <t>0001027</t>
  </si>
  <si>
    <t>1FTWW31518ED92442</t>
  </si>
  <si>
    <t>0001175</t>
  </si>
  <si>
    <t>1FTWF31588EE30359</t>
  </si>
  <si>
    <t>0000540</t>
  </si>
  <si>
    <t>1FTWF31598EA26650</t>
  </si>
  <si>
    <t>0000541</t>
  </si>
  <si>
    <t>1FTWF31528EA26652</t>
  </si>
  <si>
    <t>0000769</t>
  </si>
  <si>
    <t>1FTWW31538ED92443</t>
  </si>
  <si>
    <t>0000770</t>
  </si>
  <si>
    <t>1FTWW31558ED92444</t>
  </si>
  <si>
    <t>0000771</t>
  </si>
  <si>
    <t>1FTWW31578ED92445</t>
  </si>
  <si>
    <t>0002616</t>
  </si>
  <si>
    <t>1FDXF46Y78ED85701</t>
  </si>
  <si>
    <t>0000556</t>
  </si>
  <si>
    <t>1FDXW46Y98EE56588</t>
  </si>
  <si>
    <t>0002223</t>
  </si>
  <si>
    <t>1FDAF56Y18ED10102</t>
  </si>
  <si>
    <t>0002214</t>
  </si>
  <si>
    <t>1FDAF56Y38ED10103</t>
  </si>
  <si>
    <t>0002449</t>
  </si>
  <si>
    <t>1FDAF57R98ED92412</t>
  </si>
  <si>
    <t>0002488</t>
  </si>
  <si>
    <t>1FDAF57R08ED92413</t>
  </si>
  <si>
    <t>0002489</t>
  </si>
  <si>
    <t>1FDAF57R78ED92411</t>
  </si>
  <si>
    <t>0001497</t>
  </si>
  <si>
    <t>1FDAF57R58ED92410</t>
  </si>
  <si>
    <t>1FDAF57Y08ED37970</t>
  </si>
  <si>
    <t>0024872</t>
  </si>
  <si>
    <t>0000997</t>
  </si>
  <si>
    <t>3FRNW66DX8V646539</t>
  </si>
  <si>
    <t>0002061</t>
  </si>
  <si>
    <t>1FAHP34N58W223090</t>
  </si>
  <si>
    <t>0002033</t>
  </si>
  <si>
    <t>1FAHP34NX8W223084</t>
  </si>
  <si>
    <t>0002044</t>
  </si>
  <si>
    <t>1FAHP34N28W223080</t>
  </si>
  <si>
    <t>0002045</t>
  </si>
  <si>
    <t>1FAHP34N48W223081</t>
  </si>
  <si>
    <t>0002046</t>
  </si>
  <si>
    <t>1FAHP34N68W223082</t>
  </si>
  <si>
    <t>0002036</t>
  </si>
  <si>
    <t>1FAHP34N18W223085</t>
  </si>
  <si>
    <t>0002037</t>
  </si>
  <si>
    <t>1FAHP34N38W223086</t>
  </si>
  <si>
    <t>0002038</t>
  </si>
  <si>
    <t>1FAHP34N58W223087</t>
  </si>
  <si>
    <t>0004262</t>
  </si>
  <si>
    <t>1FAHP34NX8W120232</t>
  </si>
  <si>
    <t>0004259</t>
  </si>
  <si>
    <t>3FAHP07Z18R154558</t>
  </si>
  <si>
    <t>0004261</t>
  </si>
  <si>
    <t>3FAHP07ZX8R154557</t>
  </si>
  <si>
    <t>0002590</t>
  </si>
  <si>
    <t>1FTYR15E98PA53057</t>
  </si>
  <si>
    <t>0002591</t>
  </si>
  <si>
    <t>1FTYR15E48PA53063</t>
  </si>
  <si>
    <t>0002599</t>
  </si>
  <si>
    <t>1FTYR15E48PA53046</t>
  </si>
  <si>
    <t>0002323</t>
  </si>
  <si>
    <t>1FTYR15E88PA57732</t>
  </si>
  <si>
    <t>0001720</t>
  </si>
  <si>
    <t>1FTYR15E28PA57726</t>
  </si>
  <si>
    <t>0001586</t>
  </si>
  <si>
    <t>1FTYR11U98PA85004</t>
  </si>
  <si>
    <t>0001832</t>
  </si>
  <si>
    <t>1FTYR10U58PA99063</t>
  </si>
  <si>
    <t>0001596</t>
  </si>
  <si>
    <t>1FTYR11U08PA85005</t>
  </si>
  <si>
    <t>0002272</t>
  </si>
  <si>
    <t>1FTYR15E18PA85775</t>
  </si>
  <si>
    <t>0002273</t>
  </si>
  <si>
    <t>1FTYR10D28PB01271</t>
  </si>
  <si>
    <t>0002242</t>
  </si>
  <si>
    <t>1FTYR10D48PB01272</t>
  </si>
  <si>
    <t>0002192</t>
  </si>
  <si>
    <t>1FTYR15EX8PA85774</t>
  </si>
  <si>
    <t>0002444</t>
  </si>
  <si>
    <t>1FTYR10U18PA87993</t>
  </si>
  <si>
    <t>0007749</t>
  </si>
  <si>
    <t>1FAHP27WX8G158410</t>
  </si>
  <si>
    <t>7777</t>
  </si>
  <si>
    <t>0004264</t>
  </si>
  <si>
    <t>1FAHP24W18G119659</t>
  </si>
  <si>
    <t>0004265</t>
  </si>
  <si>
    <t>1FAHP24WX8G119658</t>
  </si>
  <si>
    <t>0001734</t>
  </si>
  <si>
    <t>4UZAASDT58CZ94457</t>
  </si>
  <si>
    <t>0001903</t>
  </si>
  <si>
    <t>C4500</t>
  </si>
  <si>
    <t>1GDE4V1958F413511</t>
  </si>
  <si>
    <t>0005596</t>
  </si>
  <si>
    <t>1GDE5E3948F418371</t>
  </si>
  <si>
    <t>0005597</t>
  </si>
  <si>
    <t>1GDE5E3978F418073</t>
  </si>
  <si>
    <t>0005598</t>
  </si>
  <si>
    <t>1GDE5E3918F412785</t>
  </si>
  <si>
    <t>0000959</t>
  </si>
  <si>
    <t>ENVOY</t>
  </si>
  <si>
    <t>1GKDT13S282211247</t>
  </si>
  <si>
    <t>0000554</t>
  </si>
  <si>
    <t>1GDJG31K881150408</t>
  </si>
  <si>
    <t>0001013</t>
  </si>
  <si>
    <t>1GKFK16338R176824</t>
  </si>
  <si>
    <t>0000753</t>
  </si>
  <si>
    <t>1HD1FMM158Y648829</t>
  </si>
  <si>
    <t>0000319</t>
  </si>
  <si>
    <t>1HD1FMM1X8Y644873</t>
  </si>
  <si>
    <t>0000669</t>
  </si>
  <si>
    <t>1HD1FHM108Y695743</t>
  </si>
  <si>
    <t>0001663</t>
  </si>
  <si>
    <t>JHMFA36238S011493</t>
  </si>
  <si>
    <t>0001729</t>
  </si>
  <si>
    <t>1HTMMAAM78H638002</t>
  </si>
  <si>
    <t>0000936</t>
  </si>
  <si>
    <t>1M81DMHA78P058575</t>
  </si>
  <si>
    <t>0002501</t>
  </si>
  <si>
    <t>PETERBILT</t>
  </si>
  <si>
    <t>2NPLHM8XX8M749801</t>
  </si>
  <si>
    <t>0002502</t>
  </si>
  <si>
    <t>2NPLHM8X18M749802</t>
  </si>
  <si>
    <t>0002503</t>
  </si>
  <si>
    <t>2NPLHM8X38M749803</t>
  </si>
  <si>
    <t>0005622</t>
  </si>
  <si>
    <t>2FZACFDT88AZ50399</t>
  </si>
  <si>
    <t>0024669</t>
  </si>
  <si>
    <t>JTDKB20UX87808991</t>
  </si>
  <si>
    <t>0001615</t>
  </si>
  <si>
    <t>JTDKB20U387782122</t>
  </si>
  <si>
    <t>0001620</t>
  </si>
  <si>
    <t>JTDKB20U583415004</t>
  </si>
  <si>
    <t>0001621</t>
  </si>
  <si>
    <t>JTDKB20U583415858</t>
  </si>
  <si>
    <t>1001</t>
  </si>
  <si>
    <t>0001733</t>
  </si>
  <si>
    <t>JTDKB20U183345274</t>
  </si>
  <si>
    <t>0000836</t>
  </si>
  <si>
    <t>1GBE5C1G49F403532</t>
  </si>
  <si>
    <t>0001616</t>
  </si>
  <si>
    <t>1GCDT19E498135882</t>
  </si>
  <si>
    <t>0006194</t>
  </si>
  <si>
    <t>1GBJG31K591126867</t>
  </si>
  <si>
    <t>0001079</t>
  </si>
  <si>
    <t>2G1WB57K991321974</t>
  </si>
  <si>
    <t>0001190</t>
  </si>
  <si>
    <t>2G1WB57K891307046</t>
  </si>
  <si>
    <t>0000061</t>
  </si>
  <si>
    <t>2G1WB57K091323032</t>
  </si>
  <si>
    <t>MALIBU</t>
  </si>
  <si>
    <t>0000874</t>
  </si>
  <si>
    <t>1G1ZF57579F154521</t>
  </si>
  <si>
    <t>0000876</t>
  </si>
  <si>
    <t>1G1ZF575X9F152715</t>
  </si>
  <si>
    <t>0000726</t>
  </si>
  <si>
    <t>1GCEC14X59Z225680</t>
  </si>
  <si>
    <t>0001603</t>
  </si>
  <si>
    <t>1GCEK14X79Z140231</t>
  </si>
  <si>
    <t>0000208</t>
  </si>
  <si>
    <t>2B3KA43T69H576494</t>
  </si>
  <si>
    <t>0000727</t>
  </si>
  <si>
    <t>2B3KA43V79H582449</t>
  </si>
  <si>
    <t>0000897</t>
  </si>
  <si>
    <t>2B3KA43T69H576527</t>
  </si>
  <si>
    <t>0000918</t>
  </si>
  <si>
    <t>2B3KA43V39H582450</t>
  </si>
  <si>
    <t>0000844</t>
  </si>
  <si>
    <t>2B3KA43T89H576495</t>
  </si>
  <si>
    <t>0000839</t>
  </si>
  <si>
    <t>2B3KA43T69H576477</t>
  </si>
  <si>
    <t>AERIAL</t>
  </si>
  <si>
    <t>0005599</t>
  </si>
  <si>
    <t>4EN3ABA8291004701</t>
  </si>
  <si>
    <t>0004250</t>
  </si>
  <si>
    <t>2FAHP71V69X115806</t>
  </si>
  <si>
    <t>0000179</t>
  </si>
  <si>
    <t>2FAHP71V59X115814</t>
  </si>
  <si>
    <t>0000866</t>
  </si>
  <si>
    <t>2FAHP71V29X115818</t>
  </si>
  <si>
    <t>0000856</t>
  </si>
  <si>
    <t>1FTNE14W59DA87069</t>
  </si>
  <si>
    <t>0006057</t>
  </si>
  <si>
    <t>1FTNE24L29DA31120</t>
  </si>
  <si>
    <t>0000613</t>
  </si>
  <si>
    <t>1FTSS34L09DA13250</t>
  </si>
  <si>
    <t>0000483</t>
  </si>
  <si>
    <t>1FDEE35SX9DA91041</t>
  </si>
  <si>
    <t>0000912</t>
  </si>
  <si>
    <t>1FTSS34S79DA68088</t>
  </si>
  <si>
    <t>0000914</t>
  </si>
  <si>
    <t>1FTSS34S59DA68090</t>
  </si>
  <si>
    <t>0000721</t>
  </si>
  <si>
    <t>1FBSS31L49DA85304</t>
  </si>
  <si>
    <t>0000240</t>
  </si>
  <si>
    <t>1FTSE34L19DA19551</t>
  </si>
  <si>
    <t>0000720</t>
  </si>
  <si>
    <t>1FTSS34L59DA76361</t>
  </si>
  <si>
    <t>0005611</t>
  </si>
  <si>
    <t>1FMCU49309KA25161</t>
  </si>
  <si>
    <t>0005607</t>
  </si>
  <si>
    <t>1FMCU49329KA25159</t>
  </si>
  <si>
    <t>0005609</t>
  </si>
  <si>
    <t>1FMCU593X9KA28638</t>
  </si>
  <si>
    <t>0005747</t>
  </si>
  <si>
    <t>3402</t>
  </si>
  <si>
    <t>1FMCU49309KA25158</t>
  </si>
  <si>
    <t>0000899</t>
  </si>
  <si>
    <t>1FMCU59329KA42422</t>
  </si>
  <si>
    <t>0004820</t>
  </si>
  <si>
    <t>1FMFU15599EA97350</t>
  </si>
  <si>
    <t>0005768</t>
  </si>
  <si>
    <t>1FMEU73E39UA39337</t>
  </si>
  <si>
    <t>0005335</t>
  </si>
  <si>
    <t>1FMEU63E69UA19089</t>
  </si>
  <si>
    <t>0005587</t>
  </si>
  <si>
    <t>1FMEU73E09UA33723</t>
  </si>
  <si>
    <t>0005801</t>
  </si>
  <si>
    <t>1FTSX21R79EB26305</t>
  </si>
  <si>
    <t>0005555</t>
  </si>
  <si>
    <t>1FTWW31529EA70250</t>
  </si>
  <si>
    <t>0005530</t>
  </si>
  <si>
    <t>1FDWF31509EA35380</t>
  </si>
  <si>
    <t>0005531</t>
  </si>
  <si>
    <t>1FDWF31549EA35379</t>
  </si>
  <si>
    <t>0005532</t>
  </si>
  <si>
    <t>1FDWF31529EA35378</t>
  </si>
  <si>
    <t>0005544</t>
  </si>
  <si>
    <t>1FDWF37Y39EA62526</t>
  </si>
  <si>
    <t>0005545</t>
  </si>
  <si>
    <t>1FDWF37Y19EA62525</t>
  </si>
  <si>
    <t>0005548</t>
  </si>
  <si>
    <t>1FDWF37Y29EA62520</t>
  </si>
  <si>
    <t>0005550</t>
  </si>
  <si>
    <t>STK173</t>
  </si>
  <si>
    <t>1FDWF37Y69EA62522</t>
  </si>
  <si>
    <t>0005551</t>
  </si>
  <si>
    <t>1FDWF37Y89EA62523</t>
  </si>
  <si>
    <t>0005552</t>
  </si>
  <si>
    <t>1FDWF37YX9EA62524</t>
  </si>
  <si>
    <t>0001166</t>
  </si>
  <si>
    <t>1FTWW30529EA77622</t>
  </si>
  <si>
    <t>0001167</t>
  </si>
  <si>
    <t>1FTWW30519EA41646</t>
  </si>
  <si>
    <t>0001168</t>
  </si>
  <si>
    <t>1FTWW30509EB04669</t>
  </si>
  <si>
    <t>0001090</t>
  </si>
  <si>
    <t>1FTWF31579EA61057</t>
  </si>
  <si>
    <t>0000036</t>
  </si>
  <si>
    <t>1FTWW30Y89EA10503</t>
  </si>
  <si>
    <t>0005869</t>
  </si>
  <si>
    <t>1FDWF37Y89EA61243</t>
  </si>
  <si>
    <t>0005940</t>
  </si>
  <si>
    <t>1FDAF47RX9EA79185</t>
  </si>
  <si>
    <t>0000563</t>
  </si>
  <si>
    <t>1FDAF47Y19EA61083</t>
  </si>
  <si>
    <t>0001600</t>
  </si>
  <si>
    <t>1FDAF56R39EA04304</t>
  </si>
  <si>
    <t>0005546</t>
  </si>
  <si>
    <t>1FDAF56Y59EA84759</t>
  </si>
  <si>
    <t>0005547</t>
  </si>
  <si>
    <t>1FDAF56Y19EA84760</t>
  </si>
  <si>
    <t>0000553</t>
  </si>
  <si>
    <t>1FDAF57Y19EA17638</t>
  </si>
  <si>
    <t>0001144</t>
  </si>
  <si>
    <t>1FAHP35NX9W169849</t>
  </si>
  <si>
    <t>0007501</t>
  </si>
  <si>
    <t>1FULATCG49P273187</t>
  </si>
  <si>
    <t>0000814</t>
  </si>
  <si>
    <t>ODYSSEY</t>
  </si>
  <si>
    <t>5FNRL384X9B412416</t>
  </si>
  <si>
    <t>0000835</t>
  </si>
  <si>
    <t>5FNRL38469B407066</t>
  </si>
  <si>
    <t>0004252</t>
  </si>
  <si>
    <t>1N4AL21E29N539047</t>
  </si>
  <si>
    <t>0000649</t>
  </si>
  <si>
    <t>ROGUE</t>
  </si>
  <si>
    <t>JN8AS58V09W449995</t>
  </si>
  <si>
    <t>0002429</t>
  </si>
  <si>
    <t>2NPLHM8X19M775690</t>
  </si>
  <si>
    <t>0002137</t>
  </si>
  <si>
    <t>2NPLHN8X89M790824</t>
  </si>
  <si>
    <t>0000485</t>
  </si>
  <si>
    <t>8217</t>
  </si>
  <si>
    <t>SIENNA WC</t>
  </si>
  <si>
    <t>5TDZK23C39S236235</t>
  </si>
  <si>
    <t>0004120</t>
  </si>
  <si>
    <t>1GCKTBDE0A8129392</t>
  </si>
  <si>
    <t>0000871</t>
  </si>
  <si>
    <t>1GC2GTAG4A1120753</t>
  </si>
  <si>
    <t>0000304</t>
  </si>
  <si>
    <t>2G1WB5EK5A1200091</t>
  </si>
  <si>
    <t>0000566</t>
  </si>
  <si>
    <t>1GC3KVBG3AF155610</t>
  </si>
  <si>
    <t>0000567</t>
  </si>
  <si>
    <t>1GC3KVBG0AF154205</t>
  </si>
  <si>
    <t>0000259</t>
  </si>
  <si>
    <t>1GNUKBE07AR227920</t>
  </si>
  <si>
    <t>0024990</t>
  </si>
  <si>
    <t>2B3AA4CT7AH177819</t>
  </si>
  <si>
    <t>0000855</t>
  </si>
  <si>
    <t>2B3AA4CT6AH258262</t>
  </si>
  <si>
    <t>0000863</t>
  </si>
  <si>
    <t>2B3AA4CT1AH258444</t>
  </si>
  <si>
    <t>0000869</t>
  </si>
  <si>
    <t>2B3AA4CT7AH258447</t>
  </si>
  <si>
    <t>0000870</t>
  </si>
  <si>
    <t>2B3AA4CT3AH258445</t>
  </si>
  <si>
    <t>0000853</t>
  </si>
  <si>
    <t>2B3AA4CTXAH177815</t>
  </si>
  <si>
    <t>0000970</t>
  </si>
  <si>
    <t>2B3AA4CT0AH258256</t>
  </si>
  <si>
    <t>0024849</t>
  </si>
  <si>
    <t>GRAND CARAVAN</t>
  </si>
  <si>
    <t>2D4RN5DX9AR135582</t>
  </si>
  <si>
    <t>0005574</t>
  </si>
  <si>
    <t>2FABP7BV0AX136319</t>
  </si>
  <si>
    <t>0000201</t>
  </si>
  <si>
    <t>2FABP7BV0AX102963</t>
  </si>
  <si>
    <t>0000177</t>
  </si>
  <si>
    <t>2FABP7BV8AX136228</t>
  </si>
  <si>
    <t>0000178</t>
  </si>
  <si>
    <t>2FAHP71V99X104590</t>
  </si>
  <si>
    <t>0000093</t>
  </si>
  <si>
    <t>2FABP7BV3AX140994</t>
  </si>
  <si>
    <t>0000109</t>
  </si>
  <si>
    <t>2FABP7BV7AX141002</t>
  </si>
  <si>
    <t>0000903</t>
  </si>
  <si>
    <t>2FABP7BVXAX140992</t>
  </si>
  <si>
    <t>0000904</t>
  </si>
  <si>
    <t>2FABP7BV1AX140993</t>
  </si>
  <si>
    <t>0000906</t>
  </si>
  <si>
    <t>2FABP7BV3AX141000</t>
  </si>
  <si>
    <t>0004618</t>
  </si>
  <si>
    <t>2FABP7BV7AX118660</t>
  </si>
  <si>
    <t>0005579</t>
  </si>
  <si>
    <t>1FTNE1EW5ADA85440</t>
  </si>
  <si>
    <t>0005581</t>
  </si>
  <si>
    <t>1FBNE3BL4ADA81776</t>
  </si>
  <si>
    <t>0005584</t>
  </si>
  <si>
    <t>1FBNE3BL2ADA81775</t>
  </si>
  <si>
    <t>0005807</t>
  </si>
  <si>
    <t>1FBNE3BL5ADA71824</t>
  </si>
  <si>
    <t>0005572</t>
  </si>
  <si>
    <t>1FBNE3BL4ADA83348</t>
  </si>
  <si>
    <t>0005573</t>
  </si>
  <si>
    <t>1FBNE3BL2ADA83347</t>
  </si>
  <si>
    <t>0003523</t>
  </si>
  <si>
    <t>1FBSS3BL3ADA95227</t>
  </si>
  <si>
    <t>0006201</t>
  </si>
  <si>
    <t>1FBSS3BLXADA95239</t>
  </si>
  <si>
    <t>0006203</t>
  </si>
  <si>
    <t>1FBSS3BL4ADA95236</t>
  </si>
  <si>
    <t>0006216</t>
  </si>
  <si>
    <t>1FBSS3BL7ADA95229</t>
  </si>
  <si>
    <t>0006217</t>
  </si>
  <si>
    <t>1FBSS3BL5ADA95228</t>
  </si>
  <si>
    <t>0001132</t>
  </si>
  <si>
    <t>1FBSS3BL2ADA63143</t>
  </si>
  <si>
    <t>0001134</t>
  </si>
  <si>
    <t>1FTSS3EL8ADA56737</t>
  </si>
  <si>
    <t>0000852</t>
  </si>
  <si>
    <t>1FTSS3EL9ADA33905</t>
  </si>
  <si>
    <t>0000868</t>
  </si>
  <si>
    <t>1FTSS3EL3ADA71825</t>
  </si>
  <si>
    <t>0005706</t>
  </si>
  <si>
    <t>HP1351</t>
  </si>
  <si>
    <t>1FTDS3EL9ADA58506</t>
  </si>
  <si>
    <t>0006208</t>
  </si>
  <si>
    <t>1FTDS3EL0ADA58510</t>
  </si>
  <si>
    <t>0006065</t>
  </si>
  <si>
    <t>1FTDS3EL2ADA58508</t>
  </si>
  <si>
    <t>0005783</t>
  </si>
  <si>
    <t>1FDXE4FS4ADA65911</t>
  </si>
  <si>
    <t>0000560</t>
  </si>
  <si>
    <t>1FBSS3BLXADA95225</t>
  </si>
  <si>
    <t>0005704</t>
  </si>
  <si>
    <t>1FMCU9C74AKC89836</t>
  </si>
  <si>
    <t>0005570</t>
  </si>
  <si>
    <t>1FMCU5K33AKC89835</t>
  </si>
  <si>
    <t>0005576</t>
  </si>
  <si>
    <t>1FMCU5K37AKD01601</t>
  </si>
  <si>
    <t>0006064</t>
  </si>
  <si>
    <t>1FMCU5K35AKD20986</t>
  </si>
  <si>
    <t>0005694</t>
  </si>
  <si>
    <t>1FMCU5K33AKD07203</t>
  </si>
  <si>
    <t>0005696</t>
  </si>
  <si>
    <t>1FMCU5K35AKD07204</t>
  </si>
  <si>
    <t>0005697</t>
  </si>
  <si>
    <t>1FMCU5K37AKD07205</t>
  </si>
  <si>
    <t>0005805</t>
  </si>
  <si>
    <t>1FMCU5K31AKC13045</t>
  </si>
  <si>
    <t>0000255</t>
  </si>
  <si>
    <t>1FMJU1G55AEA29042</t>
  </si>
  <si>
    <t>0005804</t>
  </si>
  <si>
    <t>1FMEU7DEXAUA28130</t>
  </si>
  <si>
    <t>0025712</t>
  </si>
  <si>
    <t>1FMEU7D87AUA78154</t>
  </si>
  <si>
    <t>0005582</t>
  </si>
  <si>
    <t>1FTEX1EW2AFC37222</t>
  </si>
  <si>
    <t>0006018</t>
  </si>
  <si>
    <t>1FTFW1E83AFC66236</t>
  </si>
  <si>
    <t>0007431</t>
  </si>
  <si>
    <t>1FTFW1EV3AFA35164</t>
  </si>
  <si>
    <t>0007113</t>
  </si>
  <si>
    <t>1FTFW1EV8AFA35161</t>
  </si>
  <si>
    <t>0005698</t>
  </si>
  <si>
    <t>1FTMF1EW8AKE18220</t>
  </si>
  <si>
    <t>0005803</t>
  </si>
  <si>
    <t>1FTNF2B59AEB04516</t>
  </si>
  <si>
    <t>0006071</t>
  </si>
  <si>
    <t>1FDWF3HR1AEA96590</t>
  </si>
  <si>
    <t>0000376</t>
  </si>
  <si>
    <t>1FDWX3HR6AEA21638</t>
  </si>
  <si>
    <t>0005806</t>
  </si>
  <si>
    <t>3FRXF7FH3AV274145</t>
  </si>
  <si>
    <t>0000120</t>
  </si>
  <si>
    <t>3FAHP0GA1AR411458</t>
  </si>
  <si>
    <t>0000063</t>
  </si>
  <si>
    <t>3FAHP0GAXAR411457</t>
  </si>
  <si>
    <t>0006965</t>
  </si>
  <si>
    <t>3FAHP0GA8AR411456</t>
  </si>
  <si>
    <t>0006199</t>
  </si>
  <si>
    <t>3FAHP0GA6AR411455</t>
  </si>
  <si>
    <t>0005769</t>
  </si>
  <si>
    <t>1FTLR4FE8APA40106</t>
  </si>
  <si>
    <t>0005703</t>
  </si>
  <si>
    <t>1FTLR4FE6APA64002</t>
  </si>
  <si>
    <t>0003193</t>
  </si>
  <si>
    <t>1FTLR4FEXAPA51527</t>
  </si>
  <si>
    <t>0003054</t>
  </si>
  <si>
    <t>1FTLR4FE7APA64087</t>
  </si>
  <si>
    <t>0000857</t>
  </si>
  <si>
    <t>1FAHP2HW3AG162187</t>
  </si>
  <si>
    <t>0001085</t>
  </si>
  <si>
    <t>1FAHP2HW6AG107765</t>
  </si>
  <si>
    <t>0001086</t>
  </si>
  <si>
    <t>1FAHP2HWXAG107767</t>
  </si>
  <si>
    <t>0003777</t>
  </si>
  <si>
    <t>1FVACXBS2ADAP8638</t>
  </si>
  <si>
    <t>0025614</t>
  </si>
  <si>
    <t>SIERRA 2500</t>
  </si>
  <si>
    <t>1GD5KZBK3AZ219045</t>
  </si>
  <si>
    <t>0007017</t>
  </si>
  <si>
    <t>2NKHHN8X0AM273744</t>
  </si>
  <si>
    <t>0005673</t>
  </si>
  <si>
    <t>JTDKN3DU7A1171445</t>
  </si>
  <si>
    <t>0005948</t>
  </si>
  <si>
    <t>JTDKN3DU3A1226506</t>
  </si>
  <si>
    <t>0005949</t>
  </si>
  <si>
    <t>JTDKN3DU5A1238060</t>
  </si>
  <si>
    <t>0002999</t>
  </si>
  <si>
    <t>1GCJTBFE0B8133355</t>
  </si>
  <si>
    <t>0004244</t>
  </si>
  <si>
    <t>2G1WD5EM1B1294239</t>
  </si>
  <si>
    <t>0004245</t>
  </si>
  <si>
    <t>2G1WD5EM7B1294844</t>
  </si>
  <si>
    <t>0005854</t>
  </si>
  <si>
    <t>1GB3KZCG8BF175878</t>
  </si>
  <si>
    <t>0006001</t>
  </si>
  <si>
    <t>1GB3KZCG6BF178424</t>
  </si>
  <si>
    <t>0000789</t>
  </si>
  <si>
    <t>2FABP7BV2BX172403</t>
  </si>
  <si>
    <t>0001203</t>
  </si>
  <si>
    <t>2FABP7BV5BX168345</t>
  </si>
  <si>
    <t>0001204</t>
  </si>
  <si>
    <t>2FABP7BV3BX168344</t>
  </si>
  <si>
    <t>0000186</t>
  </si>
  <si>
    <t>2FABP7BV6BX117159</t>
  </si>
  <si>
    <t>0000184</t>
  </si>
  <si>
    <t>2FABP7BV2BX117160</t>
  </si>
  <si>
    <t>0005796</t>
  </si>
  <si>
    <t>2FABP7BV4BX176422</t>
  </si>
  <si>
    <t>0000784</t>
  </si>
  <si>
    <t>2FABP7BVXBX172388</t>
  </si>
  <si>
    <t>0000185</t>
  </si>
  <si>
    <t>2FABP7BV8BX119673</t>
  </si>
  <si>
    <t>0001112</t>
  </si>
  <si>
    <t>2FABP7BV4BX148278</t>
  </si>
  <si>
    <t>0001114</t>
  </si>
  <si>
    <t>2FABP7BV6BX148279</t>
  </si>
  <si>
    <t>0001115</t>
  </si>
  <si>
    <t>2FABP7BV3BX129091</t>
  </si>
  <si>
    <t>0000986</t>
  </si>
  <si>
    <t>2FABP7BV9BX176285</t>
  </si>
  <si>
    <t>0001058</t>
  </si>
  <si>
    <t>2FABP7BV0BX168382</t>
  </si>
  <si>
    <t>0001050</t>
  </si>
  <si>
    <t>2FABP7BV8BX168386</t>
  </si>
  <si>
    <t>0001221</t>
  </si>
  <si>
    <t>2FABP7BV8BX180683</t>
  </si>
  <si>
    <t>0001222</t>
  </si>
  <si>
    <t>2FABP7BV4BX180681</t>
  </si>
  <si>
    <t>0001223</t>
  </si>
  <si>
    <t>2FABP7BV6BX180682</t>
  </si>
  <si>
    <t>0001224</t>
  </si>
  <si>
    <t>2FABP7BVXBX180684</t>
  </si>
  <si>
    <t>0001225</t>
  </si>
  <si>
    <t>2FABP7BV1BX180685</t>
  </si>
  <si>
    <t>0001226</t>
  </si>
  <si>
    <t>2FABP7BV3BX180686</t>
  </si>
  <si>
    <t>0001195</t>
  </si>
  <si>
    <t>2FABP7BV7BX180688</t>
  </si>
  <si>
    <t>0001196</t>
  </si>
  <si>
    <t>2GGR35</t>
  </si>
  <si>
    <t>2FABP7BV5BX180687</t>
  </si>
  <si>
    <t>0004706</t>
  </si>
  <si>
    <t>2FABP7BV9BX134540</t>
  </si>
  <si>
    <t>0004733</t>
  </si>
  <si>
    <t>2FABP7BV9BX135526</t>
  </si>
  <si>
    <t>0001252</t>
  </si>
  <si>
    <t>2FABP7EV1BX132938</t>
  </si>
  <si>
    <t>0003502</t>
  </si>
  <si>
    <t>1FTNE2EW3BDA90949</t>
  </si>
  <si>
    <t>0003241</t>
  </si>
  <si>
    <t>1FTNE2EL6BDB31385</t>
  </si>
  <si>
    <t>0003249</t>
  </si>
  <si>
    <t>1FTNE2EL8BDB31386</t>
  </si>
  <si>
    <t>0005791</t>
  </si>
  <si>
    <t>1FTNE2EW5BDA43714</t>
  </si>
  <si>
    <t>0005922</t>
  </si>
  <si>
    <t>1FTNE2EW4BDB30634</t>
  </si>
  <si>
    <t>0001042</t>
  </si>
  <si>
    <t>M99098</t>
  </si>
  <si>
    <t>1FTSS3EL4BDB13775</t>
  </si>
  <si>
    <t>0024214</t>
  </si>
  <si>
    <t>1FBSS3BS3BDA12923</t>
  </si>
  <si>
    <t>0005892</t>
  </si>
  <si>
    <t>1FBNE3BLXBDA98194</t>
  </si>
  <si>
    <t>0005893</t>
  </si>
  <si>
    <t>1FBNE3BL8BDA98193</t>
  </si>
  <si>
    <t>0005786</t>
  </si>
  <si>
    <t>1FTSS3EL4BDA18181</t>
  </si>
  <si>
    <t>0005787</t>
  </si>
  <si>
    <t>1FTSS3EL6BDA16027</t>
  </si>
  <si>
    <t>0001032</t>
  </si>
  <si>
    <t>1FTSE3EL9BDA04123</t>
  </si>
  <si>
    <t>0024989</t>
  </si>
  <si>
    <t>1FDEE3FS8BDA97246</t>
  </si>
  <si>
    <t>0001139</t>
  </si>
  <si>
    <t>1FTSS3EL3BDA31651</t>
  </si>
  <si>
    <t>0000929</t>
  </si>
  <si>
    <t>1FTSS3EL6BDA55409</t>
  </si>
  <si>
    <t>0000782</t>
  </si>
  <si>
    <t>1FTSS3EL7BDB11194</t>
  </si>
  <si>
    <t>0000779</t>
  </si>
  <si>
    <t>1FTSS3EL3BDB11192</t>
  </si>
  <si>
    <t>0000777</t>
  </si>
  <si>
    <t>1FTSS3EL1BDB11191</t>
  </si>
  <si>
    <t>0005568</t>
  </si>
  <si>
    <t>1FTDS3EL2BDB05442</t>
  </si>
  <si>
    <t>0005569</t>
  </si>
  <si>
    <t>1FTDS3EL4BDB05443</t>
  </si>
  <si>
    <t>0005880</t>
  </si>
  <si>
    <t>1FTDS3EL0BDB05441</t>
  </si>
  <si>
    <t>0005882</t>
  </si>
  <si>
    <t>1FTDS3EL0BDB05438</t>
  </si>
  <si>
    <t>0005884</t>
  </si>
  <si>
    <t>1FTDS3EL3BDA98520</t>
  </si>
  <si>
    <t>0005885</t>
  </si>
  <si>
    <t>1FTDS3EL5BDA71318</t>
  </si>
  <si>
    <t>0005886</t>
  </si>
  <si>
    <t>1FTDS3EL5BDA98518</t>
  </si>
  <si>
    <t>0005887</t>
  </si>
  <si>
    <t>1FTDS3EL3BDA98517</t>
  </si>
  <si>
    <t>0005888</t>
  </si>
  <si>
    <t>1FTDS3EL5BDA98521</t>
  </si>
  <si>
    <t>0005978</t>
  </si>
  <si>
    <t>1FTDS3EL3BDB27286</t>
  </si>
  <si>
    <t>0005979</t>
  </si>
  <si>
    <t>1FTDS3EL5BDB27287</t>
  </si>
  <si>
    <t>0005980</t>
  </si>
  <si>
    <t>1FTDS3EL1BDB27285</t>
  </si>
  <si>
    <t>0005982</t>
  </si>
  <si>
    <t>1FTDS3EL8BDB24402</t>
  </si>
  <si>
    <t>0005983</t>
  </si>
  <si>
    <t>1FTDS3EL6BDB24401</t>
  </si>
  <si>
    <t>0005984</t>
  </si>
  <si>
    <t>1FTDS3EL1BDB24399</t>
  </si>
  <si>
    <t>0005985</t>
  </si>
  <si>
    <t>1FTDS3EL4BDB24400</t>
  </si>
  <si>
    <t>0005986</t>
  </si>
  <si>
    <t>1FTDS3EL6BDB27878</t>
  </si>
  <si>
    <t>0005987</t>
  </si>
  <si>
    <t>1FTDS3EL0BDB27875</t>
  </si>
  <si>
    <t>0005988</t>
  </si>
  <si>
    <t>1FTDS3EL4BDB29984</t>
  </si>
  <si>
    <t>0005993</t>
  </si>
  <si>
    <t>1FTDS3EL7BDB27873</t>
  </si>
  <si>
    <t>0006031</t>
  </si>
  <si>
    <t>1FTDS3EL4BDA71312</t>
  </si>
  <si>
    <t>0006032</t>
  </si>
  <si>
    <t>1FTDS3EL2BDA71311</t>
  </si>
  <si>
    <t>0006091</t>
  </si>
  <si>
    <t>1FTDS3EL8BDB27879</t>
  </si>
  <si>
    <t>0006092</t>
  </si>
  <si>
    <t>1FTDS3EL4BDB27877</t>
  </si>
  <si>
    <t>0006073</t>
  </si>
  <si>
    <t>1FTDS3EL8BDB27297</t>
  </si>
  <si>
    <t>0006074</t>
  </si>
  <si>
    <t>1FTDS3EL3BDB27871</t>
  </si>
  <si>
    <t>0006075</t>
  </si>
  <si>
    <t>1FTDS3EL6BDB27296</t>
  </si>
  <si>
    <t>0006076</t>
  </si>
  <si>
    <t>1FTDS3EL4BDB27295</t>
  </si>
  <si>
    <t>0006082</t>
  </si>
  <si>
    <t>1FTDS3EL2BDB27294</t>
  </si>
  <si>
    <t>0006086</t>
  </si>
  <si>
    <t>1FTDS3EL9BDB27292</t>
  </si>
  <si>
    <t>0006088</t>
  </si>
  <si>
    <t>1FTDS3EL5BDB27872</t>
  </si>
  <si>
    <t>0006103</t>
  </si>
  <si>
    <t>1FTDS3EL2BDB27876</t>
  </si>
  <si>
    <t>0006104</t>
  </si>
  <si>
    <t>1FTDS3EL9BDB27874</t>
  </si>
  <si>
    <t>0006128</t>
  </si>
  <si>
    <t>1FTDS3EL8BDB24383</t>
  </si>
  <si>
    <t>0006129</t>
  </si>
  <si>
    <t>1FTDS3ELXBDB24384</t>
  </si>
  <si>
    <t>0006131</t>
  </si>
  <si>
    <t>1FTDS3EL1BDB24385</t>
  </si>
  <si>
    <t>0006132</t>
  </si>
  <si>
    <t>1FTDS3EL2BDB24394</t>
  </si>
  <si>
    <t>0006133</t>
  </si>
  <si>
    <t>1FTDS3EL0BDB24393</t>
  </si>
  <si>
    <t>0006141</t>
  </si>
  <si>
    <t>1FTDS3EL8BDB24397</t>
  </si>
  <si>
    <t>0006142</t>
  </si>
  <si>
    <t>1FTDS3ELXBDB24398</t>
  </si>
  <si>
    <t>0006159</t>
  </si>
  <si>
    <t>1FTDS3EL8BDA71314</t>
  </si>
  <si>
    <t>0006161</t>
  </si>
  <si>
    <t>HP1339</t>
  </si>
  <si>
    <t>1FTDS3EL3BDA71317</t>
  </si>
  <si>
    <t>0006171</t>
  </si>
  <si>
    <t>1FTDS3EL3BDB24386</t>
  </si>
  <si>
    <t>0006172</t>
  </si>
  <si>
    <t>1FTDS3EL7BDB24388</t>
  </si>
  <si>
    <t>0006173</t>
  </si>
  <si>
    <t>1FTDS3EL5BDB24387</t>
  </si>
  <si>
    <t>0006175</t>
  </si>
  <si>
    <t>1FTDS3EL9BDB24389</t>
  </si>
  <si>
    <t>0006177</t>
  </si>
  <si>
    <t>1FTDS3EL6BDB24382</t>
  </si>
  <si>
    <t>0006178</t>
  </si>
  <si>
    <t>1FTDS3EL7BDB24391</t>
  </si>
  <si>
    <t>0007412</t>
  </si>
  <si>
    <t>1FDFE4FS4BDB12335</t>
  </si>
  <si>
    <t>0006004</t>
  </si>
  <si>
    <t>1FMCU5K35BKA75768</t>
  </si>
  <si>
    <t>0005889</t>
  </si>
  <si>
    <t>1FMCU9D76BKB36147</t>
  </si>
  <si>
    <t>0005890</t>
  </si>
  <si>
    <t>1FMCU9DG7BKB74020</t>
  </si>
  <si>
    <t>0000058</t>
  </si>
  <si>
    <t>1FMCU0EG0BKB94362</t>
  </si>
  <si>
    <t>0000400</t>
  </si>
  <si>
    <t>1FMJU1J56BEF29088</t>
  </si>
  <si>
    <t>0025299</t>
  </si>
  <si>
    <t>1FMJU1J51BEF29063</t>
  </si>
  <si>
    <t>0000402</t>
  </si>
  <si>
    <t>1FMJU1J52BEF29086</t>
  </si>
  <si>
    <t>0000401</t>
  </si>
  <si>
    <t>1FMJU1J54BEF29087</t>
  </si>
  <si>
    <t>0000405</t>
  </si>
  <si>
    <t>1FMJU1J50BEF29085</t>
  </si>
  <si>
    <t>0001003</t>
  </si>
  <si>
    <t>1FMJU1G57BEF30113</t>
  </si>
  <si>
    <t>0000987</t>
  </si>
  <si>
    <t>1FMHK8B81BGA36302</t>
  </si>
  <si>
    <t>0000991</t>
  </si>
  <si>
    <t>1FMHK8B87BGA39544</t>
  </si>
  <si>
    <t>0004255</t>
  </si>
  <si>
    <t>1FMHK8B89BGA39545</t>
  </si>
  <si>
    <t>0000420</t>
  </si>
  <si>
    <t>1FTFX1EF4BFA96014</t>
  </si>
  <si>
    <t>0000422</t>
  </si>
  <si>
    <t>1FTFX1EFXBFA96017</t>
  </si>
  <si>
    <t>0000423</t>
  </si>
  <si>
    <t>1FTFX1EF1BFA96018</t>
  </si>
  <si>
    <t>0000427</t>
  </si>
  <si>
    <t>STL186</t>
  </si>
  <si>
    <t>1FTFX1EF9BFC40091</t>
  </si>
  <si>
    <t>0000364</t>
  </si>
  <si>
    <t>1FTFX1EF2BFA96013</t>
  </si>
  <si>
    <t>0000338</t>
  </si>
  <si>
    <t>1FTFX1EF0BFA96012</t>
  </si>
  <si>
    <t>0007502</t>
  </si>
  <si>
    <t>1FTFX1EF0BFC40089</t>
  </si>
  <si>
    <t>0007503</t>
  </si>
  <si>
    <t>1FTFX1EF8BFA96016</t>
  </si>
  <si>
    <t>0007509</t>
  </si>
  <si>
    <t>1FTFX1EF6BFA96015</t>
  </si>
  <si>
    <t>0000428</t>
  </si>
  <si>
    <t>1FTFX1EF0BFC40092</t>
  </si>
  <si>
    <t>0000195</t>
  </si>
  <si>
    <t>1FTFX1EF7BFC40090</t>
  </si>
  <si>
    <t>0000175</t>
  </si>
  <si>
    <t>1FTFX1EF2BFC40093</t>
  </si>
  <si>
    <t>0000426</t>
  </si>
  <si>
    <t>1FTFX1EF9BFC40088</t>
  </si>
  <si>
    <t>0000424</t>
  </si>
  <si>
    <t>1FTFX1EF3BFA96019</t>
  </si>
  <si>
    <t>0005894</t>
  </si>
  <si>
    <t>1FTBF2B6XBEB46965</t>
  </si>
  <si>
    <t>0005577</t>
  </si>
  <si>
    <t>1FTBF2B66BEA30954</t>
  </si>
  <si>
    <t>0005578</t>
  </si>
  <si>
    <t>1FTBF2B68BEA30955</t>
  </si>
  <si>
    <t>0005580</t>
  </si>
  <si>
    <t>1FTBF2A6XBEA37472</t>
  </si>
  <si>
    <t>0000557</t>
  </si>
  <si>
    <t>1FTBF2B63BEA79951</t>
  </si>
  <si>
    <t>0001130</t>
  </si>
  <si>
    <t>1FT7W2A68BEA63770</t>
  </si>
  <si>
    <t>0001131</t>
  </si>
  <si>
    <t>1FT7W2A61BEA63769</t>
  </si>
  <si>
    <t>0001128</t>
  </si>
  <si>
    <t>1FT7W2A6XBEA63771</t>
  </si>
  <si>
    <t>0003055</t>
  </si>
  <si>
    <t>1FD7X2B60BEA47828</t>
  </si>
  <si>
    <t>0005878</t>
  </si>
  <si>
    <t>1FDRF3G61BEB25849</t>
  </si>
  <si>
    <t>0005879</t>
  </si>
  <si>
    <t>1FDRF3G6XBEB25848</t>
  </si>
  <si>
    <t>0006033</t>
  </si>
  <si>
    <t>1FDRF3HT1BEC47776</t>
  </si>
  <si>
    <t>0006034</t>
  </si>
  <si>
    <t>1FDRF3HT8BEC47774</t>
  </si>
  <si>
    <t>0006058</t>
  </si>
  <si>
    <t>1FDRF3HT0BEA15279</t>
  </si>
  <si>
    <t>0006162</t>
  </si>
  <si>
    <t>1FDRF3HTXBEC47775</t>
  </si>
  <si>
    <t>0005773</t>
  </si>
  <si>
    <t>1FDRF3H62BEA15276</t>
  </si>
  <si>
    <t>0005774</t>
  </si>
  <si>
    <t>1FDRF3H60BEA15275</t>
  </si>
  <si>
    <t>0005775</t>
  </si>
  <si>
    <t>1FDRF3H69BEA15274</t>
  </si>
  <si>
    <t>0005776</t>
  </si>
  <si>
    <t>1FDRF3H67BEA15273</t>
  </si>
  <si>
    <t>0005777</t>
  </si>
  <si>
    <t>1FDRF3H65BEA15272</t>
  </si>
  <si>
    <t>0005778</t>
  </si>
  <si>
    <t>1FDRF3H63BEA15271</t>
  </si>
  <si>
    <t>0000587</t>
  </si>
  <si>
    <t>1FTRF3B66BEC02615</t>
  </si>
  <si>
    <t>0005808</t>
  </si>
  <si>
    <t>1FD0W4HYXBEA08771</t>
  </si>
  <si>
    <t>0006340</t>
  </si>
  <si>
    <t>1FDUF5HT4BED06096</t>
  </si>
  <si>
    <t>0000588</t>
  </si>
  <si>
    <t>1FDUF5HY0BEC02619</t>
  </si>
  <si>
    <t>0000118</t>
  </si>
  <si>
    <t>3FAHP0CG1BR144902</t>
  </si>
  <si>
    <t>0006013</t>
  </si>
  <si>
    <t>3FAHP0CG5BR144904</t>
  </si>
  <si>
    <t>0005261</t>
  </si>
  <si>
    <t>3FAHP0HG4BR269112</t>
  </si>
  <si>
    <t>0025334</t>
  </si>
  <si>
    <t>3FAHP0HG1BR269116</t>
  </si>
  <si>
    <t>0025951</t>
  </si>
  <si>
    <t>3FAHP0HG7BR269119</t>
  </si>
  <si>
    <t>0001044</t>
  </si>
  <si>
    <t>3FAHP0CG2BR336216</t>
  </si>
  <si>
    <t>0000781</t>
  </si>
  <si>
    <t>3FAHP0CG0BR336215</t>
  </si>
  <si>
    <t>0005952</t>
  </si>
  <si>
    <t>1FTLR4FE8BPA11125</t>
  </si>
  <si>
    <t>0006165</t>
  </si>
  <si>
    <t>1FTLR4FE1BPA55550</t>
  </si>
  <si>
    <t>0005951</t>
  </si>
  <si>
    <t>1FTKR1AD9BPA07044</t>
  </si>
  <si>
    <t>0001043</t>
  </si>
  <si>
    <t>1FAHP2FW5BG168450</t>
  </si>
  <si>
    <t>0006053</t>
  </si>
  <si>
    <t>1FAHP2DW0BG109356</t>
  </si>
  <si>
    <t>0001447</t>
  </si>
  <si>
    <t>1FAHP2DW1BG109351</t>
  </si>
  <si>
    <t>0001448</t>
  </si>
  <si>
    <t>1FAHP2DW3BG109352</t>
  </si>
  <si>
    <t>0001450</t>
  </si>
  <si>
    <t>1FAHP2DW7BG109354</t>
  </si>
  <si>
    <t>0001443</t>
  </si>
  <si>
    <t>1FAHP2DWXBG109347</t>
  </si>
  <si>
    <t>0001444</t>
  </si>
  <si>
    <t>1FAHP2DW1BG109348</t>
  </si>
  <si>
    <t>0001445</t>
  </si>
  <si>
    <t>1FAHP2DW3BG109349</t>
  </si>
  <si>
    <t>0025952</t>
  </si>
  <si>
    <t>2GGT65</t>
  </si>
  <si>
    <t>1FAHP2HW6CG135794</t>
  </si>
  <si>
    <t>0025954</t>
  </si>
  <si>
    <t>2GGV15</t>
  </si>
  <si>
    <t>1FAHP2DW6BG154172</t>
  </si>
  <si>
    <t>0000238</t>
  </si>
  <si>
    <t>1FAHP2HWXBG179764</t>
  </si>
  <si>
    <t>0001442</t>
  </si>
  <si>
    <t>1FAHP2DW8BG109346</t>
  </si>
  <si>
    <t>0001449</t>
  </si>
  <si>
    <t>1FAHP2DW5BG109353</t>
  </si>
  <si>
    <t>0004224</t>
  </si>
  <si>
    <t>1FAHP2DW7BG170221</t>
  </si>
  <si>
    <t>0004233</t>
  </si>
  <si>
    <t>1FAHP2HW8BG145578</t>
  </si>
  <si>
    <t>0000104</t>
  </si>
  <si>
    <t>1FAHP2DW3BG185640</t>
  </si>
  <si>
    <t>0000064</t>
  </si>
  <si>
    <t>1FAHP2HW8BG145595</t>
  </si>
  <si>
    <t>0004241</t>
  </si>
  <si>
    <t>1FAHP2DW7BG185642</t>
  </si>
  <si>
    <t>0004242</t>
  </si>
  <si>
    <t>1FAHP2DW9BG185643</t>
  </si>
  <si>
    <t>0004243</t>
  </si>
  <si>
    <t>1FAHP2DW0BG185644</t>
  </si>
  <si>
    <t>0000078</t>
  </si>
  <si>
    <t>1FAHP2FW6BG185645</t>
  </si>
  <si>
    <t>2100</t>
  </si>
  <si>
    <t>0006167</t>
  </si>
  <si>
    <t>1FVACWDT0BDAX9451</t>
  </si>
  <si>
    <t>0006196</t>
  </si>
  <si>
    <t>1FVACXBS4BHBB7364</t>
  </si>
  <si>
    <t>0005793</t>
  </si>
  <si>
    <t>1FVHCYBS9BDAV5363</t>
  </si>
  <si>
    <t>0000879</t>
  </si>
  <si>
    <t>1M1AN07Y2BM007125</t>
  </si>
  <si>
    <t>SIENNA</t>
  </si>
  <si>
    <t>0005653</t>
  </si>
  <si>
    <t>5TDZK3DC5BS030179</t>
  </si>
  <si>
    <t>0005654</t>
  </si>
  <si>
    <t>5TDZK3DC2BS034979</t>
  </si>
  <si>
    <t>0005660</t>
  </si>
  <si>
    <t>5TDZK3DC2BS029572</t>
  </si>
  <si>
    <t>0005813</t>
  </si>
  <si>
    <t>5TDZK3DC8BS025347</t>
  </si>
  <si>
    <t>0005821</t>
  </si>
  <si>
    <t>5TDZK3DC3BS028754</t>
  </si>
  <si>
    <t>0005822</t>
  </si>
  <si>
    <t>5TDZK3DC2BS028700</t>
  </si>
  <si>
    <t>0005942</t>
  </si>
  <si>
    <t>5TDZK3DC4BS025846</t>
  </si>
  <si>
    <t>0000640</t>
  </si>
  <si>
    <t>CRUZE</t>
  </si>
  <si>
    <t>1G1PG5SC9C7301529</t>
  </si>
  <si>
    <t>0001255</t>
  </si>
  <si>
    <t>EXPRESS 4500</t>
  </si>
  <si>
    <t>1GB6G5BG6C1169889</t>
  </si>
  <si>
    <t>0001476</t>
  </si>
  <si>
    <t>2G1WF5E39C1118056</t>
  </si>
  <si>
    <t>0000488</t>
  </si>
  <si>
    <t>2G1WF5E35C1118197</t>
  </si>
  <si>
    <t>0002483</t>
  </si>
  <si>
    <t>1GC2KVCG6CZ302188</t>
  </si>
  <si>
    <t>0000209</t>
  </si>
  <si>
    <t>1GNSKBE00CR223508</t>
  </si>
  <si>
    <t>0006112</t>
  </si>
  <si>
    <t>GRAND CARAVAN WC</t>
  </si>
  <si>
    <t>2C4RDGDG3CR121062</t>
  </si>
  <si>
    <t>0024918</t>
  </si>
  <si>
    <t>1FTNE2EL9CDA24235</t>
  </si>
  <si>
    <t>0024919</t>
  </si>
  <si>
    <t>1FTNE2EL1CDA24231</t>
  </si>
  <si>
    <t>0006238</t>
  </si>
  <si>
    <t>1FTNS2EW9CDA26523</t>
  </si>
  <si>
    <t>0001284</t>
  </si>
  <si>
    <t>1FTSS3EL7CDB06563</t>
  </si>
  <si>
    <t>0001287</t>
  </si>
  <si>
    <t>1FTSS3EL2CDB06566</t>
  </si>
  <si>
    <t>0001216</t>
  </si>
  <si>
    <t>1FTSS3ELXCDA86308</t>
  </si>
  <si>
    <t>0001218</t>
  </si>
  <si>
    <t>1FTSS3EL8CDA86310</t>
  </si>
  <si>
    <t>0001214</t>
  </si>
  <si>
    <t>1FTSS3EL6CDA86306</t>
  </si>
  <si>
    <t>0001277</t>
  </si>
  <si>
    <t>1FBNE3BL6CDB31368</t>
  </si>
  <si>
    <t>0000590</t>
  </si>
  <si>
    <t>1FBNE3BL0CDB14520</t>
  </si>
  <si>
    <t>0001152</t>
  </si>
  <si>
    <t>1FBSS3BL4CDA23178</t>
  </si>
  <si>
    <t>0001326</t>
  </si>
  <si>
    <t>1FTSS3EL3CDB06561</t>
  </si>
  <si>
    <t>0001327</t>
  </si>
  <si>
    <t>1FTSS3EL1CDB06560</t>
  </si>
  <si>
    <t>0001291</t>
  </si>
  <si>
    <t>1FBNE3BL7CDB25529</t>
  </si>
  <si>
    <t>0001298</t>
  </si>
  <si>
    <t>1FBNE3BL3CDB25530</t>
  </si>
  <si>
    <t>0001206</t>
  </si>
  <si>
    <t>1FTSS3EL1CDA81644</t>
  </si>
  <si>
    <t>0000730</t>
  </si>
  <si>
    <t>1FBSS3BL2CDA16231</t>
  </si>
  <si>
    <t>0000731</t>
  </si>
  <si>
    <t>1FBSS3BL0CDA16230</t>
  </si>
  <si>
    <t>0001278</t>
  </si>
  <si>
    <t>1FTSS3EL5CDB01667</t>
  </si>
  <si>
    <t>0001280</t>
  </si>
  <si>
    <t>1FTSS3EL9CDB01669</t>
  </si>
  <si>
    <t>0000932</t>
  </si>
  <si>
    <t>1FTSS3EL0CDB14357</t>
  </si>
  <si>
    <t>0000622</t>
  </si>
  <si>
    <t>1FBSS3BL2CDB01666</t>
  </si>
  <si>
    <t>0000623</t>
  </si>
  <si>
    <t>1FBSS3BL0CDB01665</t>
  </si>
  <si>
    <t>0000624</t>
  </si>
  <si>
    <t>1FBNE3BL8CDB01661</t>
  </si>
  <si>
    <t>0001215</t>
  </si>
  <si>
    <t>1FTSS3EL8CDA86307</t>
  </si>
  <si>
    <t>0001275</t>
  </si>
  <si>
    <t>1FTSS3EL5CDB06562</t>
  </si>
  <si>
    <t>0006038</t>
  </si>
  <si>
    <t>1FTDS3EL9CDA70836</t>
  </si>
  <si>
    <t>0006039</t>
  </si>
  <si>
    <t>1FTDS3EL7CDA50598</t>
  </si>
  <si>
    <t>0006040</t>
  </si>
  <si>
    <t>1FTDS3EL5CDA50597</t>
  </si>
  <si>
    <t>0006251</t>
  </si>
  <si>
    <t>1FTDS3EL2CDA70841</t>
  </si>
  <si>
    <t>0006253</t>
  </si>
  <si>
    <t>1FTDS3EL4CDA70839</t>
  </si>
  <si>
    <t>0006234</t>
  </si>
  <si>
    <t>1FTDS3EL8CDA47337</t>
  </si>
  <si>
    <t>0006235</t>
  </si>
  <si>
    <t>1FTDS3EL4CDA47335</t>
  </si>
  <si>
    <t>0006237</t>
  </si>
  <si>
    <t>1FTDS3EL6CDA47336</t>
  </si>
  <si>
    <t>0006024</t>
  </si>
  <si>
    <t>1FTDS3EL7CDA70835</t>
  </si>
  <si>
    <t>0006025</t>
  </si>
  <si>
    <t>1FTDS3EL5CDA70834</t>
  </si>
  <si>
    <t>0006127</t>
  </si>
  <si>
    <t>1FTDS3EL6CDA62287</t>
  </si>
  <si>
    <t>0006150</t>
  </si>
  <si>
    <t>1FMCU9DG9CKB80970</t>
  </si>
  <si>
    <t>0005962</t>
  </si>
  <si>
    <t>1FMCU9DG5CKB33306</t>
  </si>
  <si>
    <t>0005957</t>
  </si>
  <si>
    <t>1FMCU9DG6CKB80974</t>
  </si>
  <si>
    <t>0005958</t>
  </si>
  <si>
    <t>1FMCU9DG4CKB80973</t>
  </si>
  <si>
    <t>0005959</t>
  </si>
  <si>
    <t>1FMCU9DG8CKB80975</t>
  </si>
  <si>
    <t>0005897</t>
  </si>
  <si>
    <t>1FMCU9DG7CKB80983</t>
  </si>
  <si>
    <t>0005898</t>
  </si>
  <si>
    <t>1FMCU9DG5CKB80979</t>
  </si>
  <si>
    <t>0003551</t>
  </si>
  <si>
    <t>1FMCU0DG9CKA30272</t>
  </si>
  <si>
    <t>0003844</t>
  </si>
  <si>
    <t>1FMCU0DG6CKA30276</t>
  </si>
  <si>
    <t>0002472</t>
  </si>
  <si>
    <t>1FMCU0DG6CKA45103</t>
  </si>
  <si>
    <t>0003111</t>
  </si>
  <si>
    <t>1FMCU0DG6CKA30259</t>
  </si>
  <si>
    <t>0003311</t>
  </si>
  <si>
    <t>1FMCU0DG5CKA30267</t>
  </si>
  <si>
    <t>0003243</t>
  </si>
  <si>
    <t>1FMCU0DG5CKA45111</t>
  </si>
  <si>
    <t>0003196</t>
  </si>
  <si>
    <t>1FMCU0DG8CKA30263</t>
  </si>
  <si>
    <t>0003191</t>
  </si>
  <si>
    <t>1FMCU0DG6CKA30262</t>
  </si>
  <si>
    <t>0003488</t>
  </si>
  <si>
    <t>1FMCU0DG9CKA30269</t>
  </si>
  <si>
    <t>0003349</t>
  </si>
  <si>
    <t>1FMCU0DG7CKA30268</t>
  </si>
  <si>
    <t>0001657</t>
  </si>
  <si>
    <t>1FMCU0DG3CKA30252</t>
  </si>
  <si>
    <t>0001534</t>
  </si>
  <si>
    <t>1FMCU0DGXCKA45105</t>
  </si>
  <si>
    <t>0001537</t>
  </si>
  <si>
    <t>1FMCU0DG9CKA30255</t>
  </si>
  <si>
    <t>0000236</t>
  </si>
  <si>
    <t>1FMCU5K38CKA19552</t>
  </si>
  <si>
    <t>0000786</t>
  </si>
  <si>
    <t>1FMCU5K30CKB20522</t>
  </si>
  <si>
    <t>0000791</t>
  </si>
  <si>
    <t>1FMCU5K32CKB20523</t>
  </si>
  <si>
    <t>0001205</t>
  </si>
  <si>
    <t>1FMCU9DG0CKB80971</t>
  </si>
  <si>
    <t>0025169</t>
  </si>
  <si>
    <t>1FMJU1J58CEF67200</t>
  </si>
  <si>
    <t>0000066</t>
  </si>
  <si>
    <t>1FMJU1J55CEF35420</t>
  </si>
  <si>
    <t>0004240</t>
  </si>
  <si>
    <t>1FMJU1G59CEF47755</t>
  </si>
  <si>
    <t>0000196</t>
  </si>
  <si>
    <t>1FMJU1J53CEF63071</t>
  </si>
  <si>
    <t>0005795</t>
  </si>
  <si>
    <t>1FMHK8B86CGB03249</t>
  </si>
  <si>
    <t>0001431</t>
  </si>
  <si>
    <t>1FMHK8D83CGA74192</t>
  </si>
  <si>
    <t>0004271</t>
  </si>
  <si>
    <t>833JY2</t>
  </si>
  <si>
    <t>1FMHK8D80CGA21711</t>
  </si>
  <si>
    <t>0005680</t>
  </si>
  <si>
    <t>1FTEX1EM5CFB87322</t>
  </si>
  <si>
    <t>0005681</t>
  </si>
  <si>
    <t>1FTFX1EFXCFB87323</t>
  </si>
  <si>
    <t>0005683</t>
  </si>
  <si>
    <t>1FTFW1EF4CKD70131</t>
  </si>
  <si>
    <t>0005684</t>
  </si>
  <si>
    <t>1FTEX1EM1CFB87320</t>
  </si>
  <si>
    <t>0005685</t>
  </si>
  <si>
    <t>1FTFX1EF6CKD70144</t>
  </si>
  <si>
    <t>0005687</t>
  </si>
  <si>
    <t>1FTFW1EF6CKD70132</t>
  </si>
  <si>
    <t>0005688</t>
  </si>
  <si>
    <t>1FTEX1EM3CFB87321</t>
  </si>
  <si>
    <t>0005905</t>
  </si>
  <si>
    <t>1FTEX1EM2CFB27059</t>
  </si>
  <si>
    <t>0006152</t>
  </si>
  <si>
    <t>1FTMF1EM7CFB87319</t>
  </si>
  <si>
    <t>0006154</t>
  </si>
  <si>
    <t>1FTMF1EM3CKD79800</t>
  </si>
  <si>
    <t>0006155</t>
  </si>
  <si>
    <t>1FTMF1EM0CKD79799</t>
  </si>
  <si>
    <t>0006156</t>
  </si>
  <si>
    <t>1FTMF1EM9CKD79798</t>
  </si>
  <si>
    <t>0006157</t>
  </si>
  <si>
    <t>1FTMF1EM7CKD79797</t>
  </si>
  <si>
    <t>0006218</t>
  </si>
  <si>
    <t>1FTMF1EM3CKE08809</t>
  </si>
  <si>
    <t>0024920</t>
  </si>
  <si>
    <t>1FTFW1EF4CFB36743</t>
  </si>
  <si>
    <t>0024925</t>
  </si>
  <si>
    <t>1FTFW1EF0CFB36741</t>
  </si>
  <si>
    <t>0000354</t>
  </si>
  <si>
    <t>1FTFX1EF4CKD70143</t>
  </si>
  <si>
    <t>0000339</t>
  </si>
  <si>
    <t>STL187</t>
  </si>
  <si>
    <t>1FTFX1EF9CKD70137</t>
  </si>
  <si>
    <t>0000340</t>
  </si>
  <si>
    <t>1FTFX1EF0CKD70138</t>
  </si>
  <si>
    <t>0000345</t>
  </si>
  <si>
    <t>1FTFX1EF9CKD70140</t>
  </si>
  <si>
    <t>0000328</t>
  </si>
  <si>
    <t>1FTFW1EF0CFA45744</t>
  </si>
  <si>
    <t>0000440</t>
  </si>
  <si>
    <t>1FTFX1EF1CKD70133</t>
  </si>
  <si>
    <t>0000436</t>
  </si>
  <si>
    <t>1FTFX1EF3CFA45752</t>
  </si>
  <si>
    <t>0000437</t>
  </si>
  <si>
    <t>1FTFX1EF5CFA45753</t>
  </si>
  <si>
    <t>0000430</t>
  </si>
  <si>
    <t>1FTFX1EF8CFA45746</t>
  </si>
  <si>
    <t>0000432</t>
  </si>
  <si>
    <t>1FTFX1EF1CFA45748</t>
  </si>
  <si>
    <t>0000367</t>
  </si>
  <si>
    <t>1FTFX1EF1CFD01855</t>
  </si>
  <si>
    <t>0000393</t>
  </si>
  <si>
    <t>1FTFX1EF0CFD01863</t>
  </si>
  <si>
    <t>0000381</t>
  </si>
  <si>
    <t>1FTFX1EF9CFD01859</t>
  </si>
  <si>
    <t>0000386</t>
  </si>
  <si>
    <t>1FTFX1EF9CFD01862</t>
  </si>
  <si>
    <t>0005907</t>
  </si>
  <si>
    <t>1FTFX1EF0CFB27342</t>
  </si>
  <si>
    <t>0005908</t>
  </si>
  <si>
    <t>1FTFX1EF9CFB27341</t>
  </si>
  <si>
    <t>0005909</t>
  </si>
  <si>
    <t>1FTFX1EF7CFB27340</t>
  </si>
  <si>
    <t>0000382</t>
  </si>
  <si>
    <t>1FTFX1EF5CFD01860</t>
  </si>
  <si>
    <t>0000392</t>
  </si>
  <si>
    <t>1FTFX1EF2CFD01864</t>
  </si>
  <si>
    <t>0000395</t>
  </si>
  <si>
    <t>1FTFX1EF4CFD01865</t>
  </si>
  <si>
    <t>0000398</t>
  </si>
  <si>
    <t>1FTFX1EF6CFD01866</t>
  </si>
  <si>
    <t>0000361</t>
  </si>
  <si>
    <t>1FTFX1EF0CFC61042</t>
  </si>
  <si>
    <t>0000370</t>
  </si>
  <si>
    <t>1FTFX1EF3CFD01856</t>
  </si>
  <si>
    <t>0000371</t>
  </si>
  <si>
    <t>1FTFX1EF5CFD01857</t>
  </si>
  <si>
    <t>0000433</t>
  </si>
  <si>
    <t>1FTFX1EF3CFA45749</t>
  </si>
  <si>
    <t>0000435</t>
  </si>
  <si>
    <t>1FTFX1EF1CFA45751</t>
  </si>
  <si>
    <t>0000442</t>
  </si>
  <si>
    <t>1FTFX1EF5CKD70135</t>
  </si>
  <si>
    <t>0000443</t>
  </si>
  <si>
    <t>2GGS15</t>
  </si>
  <si>
    <t>1FTFX1EF7CKD70136</t>
  </si>
  <si>
    <t>0000347</t>
  </si>
  <si>
    <t>1FTFX1EF0CKD70141</t>
  </si>
  <si>
    <t>0000351</t>
  </si>
  <si>
    <t>1FTFX1EF2CKD70142</t>
  </si>
  <si>
    <t>0005682</t>
  </si>
  <si>
    <t>1FTBF2B60CEB84688</t>
  </si>
  <si>
    <t>0005678</t>
  </si>
  <si>
    <t>1FTBF2B63CEB85415</t>
  </si>
  <si>
    <t>0005679</t>
  </si>
  <si>
    <t>1FT7X2B61CEB85416</t>
  </si>
  <si>
    <t>0005900</t>
  </si>
  <si>
    <t>1FT7W2B61CEA07864</t>
  </si>
  <si>
    <t>0005901</t>
  </si>
  <si>
    <t>1FT7W2B61CEA16600</t>
  </si>
  <si>
    <t>0001282</t>
  </si>
  <si>
    <t>1FT7W2B67CEC05588</t>
  </si>
  <si>
    <t>0000612</t>
  </si>
  <si>
    <t>1FTBF2B67CEC56308</t>
  </si>
  <si>
    <t>0006219</t>
  </si>
  <si>
    <t>1FTRF3BT3CEC26796</t>
  </si>
  <si>
    <t>0006220</t>
  </si>
  <si>
    <t>1FDRF3HT2CEC03013</t>
  </si>
  <si>
    <t>0006221</t>
  </si>
  <si>
    <t>1FDRF3HT4CEC03014</t>
  </si>
  <si>
    <t>0006222</t>
  </si>
  <si>
    <t>1FDRF3HT3CEC05580</t>
  </si>
  <si>
    <t>0006223</t>
  </si>
  <si>
    <t>1FDRF3HT5CEC05581</t>
  </si>
  <si>
    <t>0006115</t>
  </si>
  <si>
    <t>1FDRF3HT4CEC22758</t>
  </si>
  <si>
    <t>0006116</t>
  </si>
  <si>
    <t>1FDRF3HT2CEC22757</t>
  </si>
  <si>
    <t>0006117</t>
  </si>
  <si>
    <t>1FDRF3HT0CEC22756</t>
  </si>
  <si>
    <t>0006118</t>
  </si>
  <si>
    <t>1FDRF3HT9CEC22755</t>
  </si>
  <si>
    <t>0006119</t>
  </si>
  <si>
    <t>1FDRF3HT7CEC22754</t>
  </si>
  <si>
    <t>0006120</t>
  </si>
  <si>
    <t>1FDRF3HT5CEC22753</t>
  </si>
  <si>
    <t>0006121</t>
  </si>
  <si>
    <t>1FDRF3HT3CEC22752</t>
  </si>
  <si>
    <t>0006122</t>
  </si>
  <si>
    <t>1FDRF3HT1CEC22751</t>
  </si>
  <si>
    <t>0006749</t>
  </si>
  <si>
    <t>1FDRF3HT6CEC05587</t>
  </si>
  <si>
    <t>0005692</t>
  </si>
  <si>
    <t>1FTRF3DT9CEC13032</t>
  </si>
  <si>
    <t>0025618</t>
  </si>
  <si>
    <t>1FT8W3A63CEA26623</t>
  </si>
  <si>
    <t>0000966</t>
  </si>
  <si>
    <t>1FT8W3BT1CEC56651</t>
  </si>
  <si>
    <t>0001283</t>
  </si>
  <si>
    <t>1FDUF4HTXCEA82215</t>
  </si>
  <si>
    <t>0006114</t>
  </si>
  <si>
    <t>1FDUF5GY9CEB84365</t>
  </si>
  <si>
    <t>0005675</t>
  </si>
  <si>
    <t>1FAHP3F22CL394151</t>
  </si>
  <si>
    <t>0005676</t>
  </si>
  <si>
    <t>1FAHP3F20CL394150</t>
  </si>
  <si>
    <t>0000288</t>
  </si>
  <si>
    <t>3FAHP0CG7CR370251</t>
  </si>
  <si>
    <t>0000289</t>
  </si>
  <si>
    <t>3FAHP0CG3CR406078</t>
  </si>
  <si>
    <t>0000611</t>
  </si>
  <si>
    <t>3FAHP0HA5CR147422</t>
  </si>
  <si>
    <t>0000589</t>
  </si>
  <si>
    <t>3FAHP0HG3CR234143</t>
  </si>
  <si>
    <t>0025332</t>
  </si>
  <si>
    <t>3FAHP0HG1CR296012</t>
  </si>
  <si>
    <t>0025617</t>
  </si>
  <si>
    <t>3FAHP0HG6CR275396</t>
  </si>
  <si>
    <t>0025949</t>
  </si>
  <si>
    <t>2GGV25</t>
  </si>
  <si>
    <t>3FAHP0HG3CR291653</t>
  </si>
  <si>
    <t>0025950</t>
  </si>
  <si>
    <t>2GGV35</t>
  </si>
  <si>
    <t>3FAHP0HGXCR291651</t>
  </si>
  <si>
    <t>0025945</t>
  </si>
  <si>
    <t>STL160</t>
  </si>
  <si>
    <t>3FAHP0HG2CR295984</t>
  </si>
  <si>
    <t>0025836</t>
  </si>
  <si>
    <t>3FAHP0HG8CR291650</t>
  </si>
  <si>
    <t>0000783</t>
  </si>
  <si>
    <t>3FAHP0CGXCR249195</t>
  </si>
  <si>
    <t>0001256</t>
  </si>
  <si>
    <t>3FAHP0HA3CR350874</t>
  </si>
  <si>
    <t>0001257</t>
  </si>
  <si>
    <t>3FAHP0HA5CR350875</t>
  </si>
  <si>
    <t>0001259</t>
  </si>
  <si>
    <t>3FAHP0HA9CR350877</t>
  </si>
  <si>
    <t>0001260</t>
  </si>
  <si>
    <t>3FAHP0HA0CR350878</t>
  </si>
  <si>
    <t>0001261</t>
  </si>
  <si>
    <t>3FAHP0HA1CR350873</t>
  </si>
  <si>
    <t>0000229</t>
  </si>
  <si>
    <t>3FADP0L32CR399927</t>
  </si>
  <si>
    <t>0000055</t>
  </si>
  <si>
    <t>3FADP0L37CR399924</t>
  </si>
  <si>
    <t>0000085</t>
  </si>
  <si>
    <t>3FADP0L30CR399926</t>
  </si>
  <si>
    <t>0000081</t>
  </si>
  <si>
    <t>3FADP0L39CR399925</t>
  </si>
  <si>
    <t>0000283</t>
  </si>
  <si>
    <t>1FAHP2DWXCG111343</t>
  </si>
  <si>
    <t>0000279</t>
  </si>
  <si>
    <t>1FAHP2DW7CG111347</t>
  </si>
  <si>
    <t>0000438</t>
  </si>
  <si>
    <t>1FAHP2HW0CG135774</t>
  </si>
  <si>
    <t>0005690</t>
  </si>
  <si>
    <t>1FAHP2HWXCG140030</t>
  </si>
  <si>
    <t>0007760</t>
  </si>
  <si>
    <t>1FAHP2HW3CG140029</t>
  </si>
  <si>
    <t>0025953</t>
  </si>
  <si>
    <t>STM866</t>
  </si>
  <si>
    <t>1FAHP2DWXCG135769</t>
  </si>
  <si>
    <t>0004052</t>
  </si>
  <si>
    <t>1FAHP2DW1CG125597</t>
  </si>
  <si>
    <t>0004054</t>
  </si>
  <si>
    <t>1FAHP2DW6CG111338</t>
  </si>
  <si>
    <t>0000329</t>
  </si>
  <si>
    <t>1FAHP2HWXCG130761</t>
  </si>
  <si>
    <t>0000468</t>
  </si>
  <si>
    <t>1FAHP2HW9CG106788</t>
  </si>
  <si>
    <t>0003499</t>
  </si>
  <si>
    <t>1FVACWDT4CHBH1152</t>
  </si>
  <si>
    <t>0005712</t>
  </si>
  <si>
    <t>1FVACWDT9CHBJ7186</t>
  </si>
  <si>
    <t>0005920</t>
  </si>
  <si>
    <t>1GD373BG7C1127603</t>
  </si>
  <si>
    <t>0005921</t>
  </si>
  <si>
    <t>1GD373BG2C1128190</t>
  </si>
  <si>
    <t>0000675</t>
  </si>
  <si>
    <t>1HD1FMM10CB686867</t>
  </si>
  <si>
    <t>0000676</t>
  </si>
  <si>
    <t>1HD1FMM16CB682855</t>
  </si>
  <si>
    <t>0000674</t>
  </si>
  <si>
    <t>1HD1FMM1XCB673253</t>
  </si>
  <si>
    <t>0000670</t>
  </si>
  <si>
    <t>1HD1FHM16CB677680</t>
  </si>
  <si>
    <t>0000671</t>
  </si>
  <si>
    <t>1HD1FHM14CB673594</t>
  </si>
  <si>
    <t>0002823</t>
  </si>
  <si>
    <t>1HTWCAAN0CJ540290</t>
  </si>
  <si>
    <t>0005902</t>
  </si>
  <si>
    <t>5TDZK3DC5CS223255</t>
  </si>
  <si>
    <t>0005910</t>
  </si>
  <si>
    <t>5TDZK3DC1CS227951</t>
  </si>
  <si>
    <t>0006151</t>
  </si>
  <si>
    <t>YARIS</t>
  </si>
  <si>
    <t>JTDKTUD38CD530239</t>
  </si>
  <si>
    <t>0025331</t>
  </si>
  <si>
    <t>2G1WF5E36D1213143</t>
  </si>
  <si>
    <t>0025916</t>
  </si>
  <si>
    <t>STK922</t>
  </si>
  <si>
    <t>1G11A5SA1DU131059</t>
  </si>
  <si>
    <t>0024532</t>
  </si>
  <si>
    <t>1GCRCPE03DZ263181</t>
  </si>
  <si>
    <t>0006801</t>
  </si>
  <si>
    <t>1GC0KVCG0DZ243051</t>
  </si>
  <si>
    <t>0006802</t>
  </si>
  <si>
    <t>1GC0KVCG1DZ257556</t>
  </si>
  <si>
    <t>0006285</t>
  </si>
  <si>
    <t>1GB3KZC86DF207917</t>
  </si>
  <si>
    <t>0006286</t>
  </si>
  <si>
    <t>1GB3KZCG3DF188590</t>
  </si>
  <si>
    <t>0001055</t>
  </si>
  <si>
    <t>1GNLC2E07DR370959</t>
  </si>
  <si>
    <t>CMAX</t>
  </si>
  <si>
    <t>0006650</t>
  </si>
  <si>
    <t>1FTNS2EWXDDB35414</t>
  </si>
  <si>
    <t>0003245</t>
  </si>
  <si>
    <t>1FTNE2EL5DDA98317</t>
  </si>
  <si>
    <t>0001328</t>
  </si>
  <si>
    <t>1FTNE2EWXDDA87601</t>
  </si>
  <si>
    <t>0001268</t>
  </si>
  <si>
    <t>1FBSS3BL7DDB14821</t>
  </si>
  <si>
    <t>0000732</t>
  </si>
  <si>
    <t>1FBSS3BL5DDB14820</t>
  </si>
  <si>
    <t>0006489</t>
  </si>
  <si>
    <t>1FDSE3EL3DDB17970</t>
  </si>
  <si>
    <t>0001219</t>
  </si>
  <si>
    <t>1FTSS3EL8DDA77561</t>
  </si>
  <si>
    <t>0006611</t>
  </si>
  <si>
    <t>1FBSS3BL9DDB14819</t>
  </si>
  <si>
    <t>0000880</t>
  </si>
  <si>
    <t>1FTSS3ELXDDA77478</t>
  </si>
  <si>
    <t>0007119</t>
  </si>
  <si>
    <t>1FBSS3BL1DDB14815</t>
  </si>
  <si>
    <t>0001305</t>
  </si>
  <si>
    <t>1FTSS3ES1DDA07830</t>
  </si>
  <si>
    <t>0001306</t>
  </si>
  <si>
    <t>1FTSS3ES5DDA07832</t>
  </si>
  <si>
    <t>0001310</t>
  </si>
  <si>
    <t>1FTSS3ES5DDA07829</t>
  </si>
  <si>
    <t>0001311</t>
  </si>
  <si>
    <t>1FTSS3ES9DDA07834</t>
  </si>
  <si>
    <t>0001281</t>
  </si>
  <si>
    <t>1FTSE3EL2DDA19307</t>
  </si>
  <si>
    <t>0001293</t>
  </si>
  <si>
    <t>1FTSS3EL4DDA24873</t>
  </si>
  <si>
    <t>0001163</t>
  </si>
  <si>
    <t>1FBSS3BL3DDB14816</t>
  </si>
  <si>
    <t>0000618</t>
  </si>
  <si>
    <t>1FBSS3BL9DDB14822</t>
  </si>
  <si>
    <t>0001054</t>
  </si>
  <si>
    <t>1FTSS3EL6DDA81267</t>
  </si>
  <si>
    <t>0001320</t>
  </si>
  <si>
    <t>1FTSS3EL6DDA47636</t>
  </si>
  <si>
    <t>0005996</t>
  </si>
  <si>
    <t>1FBSS3BL3DDA43827</t>
  </si>
  <si>
    <t>0000902</t>
  </si>
  <si>
    <t>1FTSS3EL9DDA98323</t>
  </si>
  <si>
    <t>0000927</t>
  </si>
  <si>
    <t>1FTSS3EL7CDB17613</t>
  </si>
  <si>
    <t>0000923</t>
  </si>
  <si>
    <t>1FTSS3EL9CDB17614</t>
  </si>
  <si>
    <t>0000614</t>
  </si>
  <si>
    <t>1FBNE3BL4CDB25536</t>
  </si>
  <si>
    <t>0001228</t>
  </si>
  <si>
    <t>1FTSS3EL3DDA98320</t>
  </si>
  <si>
    <t>0006624</t>
  </si>
  <si>
    <t>1FBSS3BL4DDB14825</t>
  </si>
  <si>
    <t>0006625</t>
  </si>
  <si>
    <t>1FBSS3BL0DDB14823</t>
  </si>
  <si>
    <t>0006626</t>
  </si>
  <si>
    <t>1FBSS3BLXDDB14814</t>
  </si>
  <si>
    <t>0006627</t>
  </si>
  <si>
    <t>1FBSS3BL8DDB14813</t>
  </si>
  <si>
    <t>0006803</t>
  </si>
  <si>
    <t>1FBSS3BL2DDB03905</t>
  </si>
  <si>
    <t>0006804</t>
  </si>
  <si>
    <t>1FBSS3BL9DDA48031</t>
  </si>
  <si>
    <t>0006805</t>
  </si>
  <si>
    <t>1FBSS3BL0DDA48032</t>
  </si>
  <si>
    <t>0006806</t>
  </si>
  <si>
    <t>1FBSS3BL0DDA48046</t>
  </si>
  <si>
    <t>0006807</t>
  </si>
  <si>
    <t>1FBSS3BL8DDA13562</t>
  </si>
  <si>
    <t>0006808</t>
  </si>
  <si>
    <t>1FBSS3BL6CDA54352</t>
  </si>
  <si>
    <t>0006800</t>
  </si>
  <si>
    <t>1FBSS3BL2CDB11937</t>
  </si>
  <si>
    <t>0006111</t>
  </si>
  <si>
    <t>1FBSS3BLXDDA21758</t>
  </si>
  <si>
    <t>0004005</t>
  </si>
  <si>
    <t>1FDFE4FSXDDA69977</t>
  </si>
  <si>
    <t>0001411</t>
  </si>
  <si>
    <t>1FDFE4FS5DDA93359</t>
  </si>
  <si>
    <t>0024852</t>
  </si>
  <si>
    <t>1FTSS3EL8DDA47637</t>
  </si>
  <si>
    <t>0006386</t>
  </si>
  <si>
    <t>1FMCU9GX6DUD62207</t>
  </si>
  <si>
    <t>0006232</t>
  </si>
  <si>
    <t>1FMCU9GXXDUB32430</t>
  </si>
  <si>
    <t>0025955</t>
  </si>
  <si>
    <t>2GGT55</t>
  </si>
  <si>
    <t>1FMCU0GX0DUA60567</t>
  </si>
  <si>
    <t>0025956</t>
  </si>
  <si>
    <t>STL190</t>
  </si>
  <si>
    <t>1FMCU0GX7DUA60565</t>
  </si>
  <si>
    <t>0003971</t>
  </si>
  <si>
    <t>1FMCU0F75DUC95046</t>
  </si>
  <si>
    <t>0003248</t>
  </si>
  <si>
    <t>1FMCU0F70DUA41535</t>
  </si>
  <si>
    <t>0003224</t>
  </si>
  <si>
    <t>1FMCU0F74DUC80621</t>
  </si>
  <si>
    <t>0003175</t>
  </si>
  <si>
    <t>1FMCU0F79DUA41534</t>
  </si>
  <si>
    <t>0003188</t>
  </si>
  <si>
    <t>1FMCU0F76DUC80619</t>
  </si>
  <si>
    <t>0003348</t>
  </si>
  <si>
    <t>1FMCU0F70DUC87906</t>
  </si>
  <si>
    <t>0003346</t>
  </si>
  <si>
    <t>1FMCU0F79DUC87905</t>
  </si>
  <si>
    <t>0003097</t>
  </si>
  <si>
    <t>1FMCU0F74DUC80618</t>
  </si>
  <si>
    <t>0000233</t>
  </si>
  <si>
    <t>1FMCU9G95DUD11492</t>
  </si>
  <si>
    <t>0001273</t>
  </si>
  <si>
    <t>1FM5K8AR8DGA89014</t>
  </si>
  <si>
    <t>0001274</t>
  </si>
  <si>
    <t>1FM5K8AR3DGA89020</t>
  </si>
  <si>
    <t>0006744</t>
  </si>
  <si>
    <t>1FM5K8AR3DGB71295</t>
  </si>
  <si>
    <t>0006745</t>
  </si>
  <si>
    <t>1FM5K8AR0DGB71299</t>
  </si>
  <si>
    <t>0006612</t>
  </si>
  <si>
    <t>1FM5K8AR2DGC73400</t>
  </si>
  <si>
    <t>0006613</t>
  </si>
  <si>
    <t>1FM5K8AR4DGC73401</t>
  </si>
  <si>
    <t>0006614</t>
  </si>
  <si>
    <t>1FM5K8ARXDGC73404</t>
  </si>
  <si>
    <t>0006615</t>
  </si>
  <si>
    <t>1FM5K8AR3DGC73406</t>
  </si>
  <si>
    <t>0006616</t>
  </si>
  <si>
    <t>1FM5K8AR5DGC73407</t>
  </si>
  <si>
    <t>0006969</t>
  </si>
  <si>
    <t>1FM5K8AR1DGC40856</t>
  </si>
  <si>
    <t>0006970</t>
  </si>
  <si>
    <t>1FM5K8AR6DGC40853</t>
  </si>
  <si>
    <t>0007112</t>
  </si>
  <si>
    <t>1FM5K8AR2DGC40851</t>
  </si>
  <si>
    <t>0007396</t>
  </si>
  <si>
    <t>1FM5K8AR4DGC40849</t>
  </si>
  <si>
    <t>0007438</t>
  </si>
  <si>
    <t>1FM5K8AR2DGC73395</t>
  </si>
  <si>
    <t>0025300</t>
  </si>
  <si>
    <t>1FM5K8AR3DGC35898</t>
  </si>
  <si>
    <t>0025301</t>
  </si>
  <si>
    <t>1FM5K8AR3DGA38598</t>
  </si>
  <si>
    <t>0000230</t>
  </si>
  <si>
    <t>1FM5K8AR0DGC40850</t>
  </si>
  <si>
    <t>0000086</t>
  </si>
  <si>
    <t>1FM5K8AR3DGC40857</t>
  </si>
  <si>
    <t>0025914</t>
  </si>
  <si>
    <t>STK923</t>
  </si>
  <si>
    <t>1FM5K8AR9DGA38623</t>
  </si>
  <si>
    <t>0025915</t>
  </si>
  <si>
    <t>STK917</t>
  </si>
  <si>
    <t>1FM5K8AR2DGA38625</t>
  </si>
  <si>
    <t>0025779</t>
  </si>
  <si>
    <t>1FM5K8AR5DGC73424</t>
  </si>
  <si>
    <t>0001091</t>
  </si>
  <si>
    <t>1FM5K8D80DGB21022</t>
  </si>
  <si>
    <t>0000479</t>
  </si>
  <si>
    <t>1FM5K8D88DGB21012</t>
  </si>
  <si>
    <t>0000116</t>
  </si>
  <si>
    <t>1FM5K8D80DGC63550</t>
  </si>
  <si>
    <t>0006741</t>
  </si>
  <si>
    <t>1FM5K8D87DGC63545</t>
  </si>
  <si>
    <t>0006738</t>
  </si>
  <si>
    <t>1FM5K8D89DGC63546</t>
  </si>
  <si>
    <t>0006270</t>
  </si>
  <si>
    <t>1FM5K8D8XDGC93137</t>
  </si>
  <si>
    <t>0024846</t>
  </si>
  <si>
    <t>1FM5K8D88DGA31410</t>
  </si>
  <si>
    <t>0000080</t>
  </si>
  <si>
    <t>1FM5K8D87DGB21017</t>
  </si>
  <si>
    <t>0001322</t>
  </si>
  <si>
    <t>1FM5K8AR0DGA88987</t>
  </si>
  <si>
    <t>0001237</t>
  </si>
  <si>
    <t>1FM5K8AR6DGA89027</t>
  </si>
  <si>
    <t>0001238</t>
  </si>
  <si>
    <t>1FM5K8AR2DGA89025</t>
  </si>
  <si>
    <t>0001314</t>
  </si>
  <si>
    <t>1FM5K8AR4DGA88992</t>
  </si>
  <si>
    <t>0000082</t>
  </si>
  <si>
    <t>1FM5K8B82DGA13374</t>
  </si>
  <si>
    <t>0000170</t>
  </si>
  <si>
    <t>1FM5K8B85DGC40834</t>
  </si>
  <si>
    <t>0000206</t>
  </si>
  <si>
    <t>1FM5K8D87DGB35189</t>
  </si>
  <si>
    <t>0000207</t>
  </si>
  <si>
    <t>1FM5K8D85DGB35188</t>
  </si>
  <si>
    <t>0000984</t>
  </si>
  <si>
    <t>1FM5K8AR3DGC63488</t>
  </si>
  <si>
    <t>0000989</t>
  </si>
  <si>
    <t>1FM5K8AR1DGC63487</t>
  </si>
  <si>
    <t>0000998</t>
  </si>
  <si>
    <t>1FM5K8ARXDGC63486</t>
  </si>
  <si>
    <t>0000999</t>
  </si>
  <si>
    <t>1FM5K8AR8DGC63485</t>
  </si>
  <si>
    <t>0025820</t>
  </si>
  <si>
    <t>1FM5K8AR5DGC63489</t>
  </si>
  <si>
    <t>0025824</t>
  </si>
  <si>
    <t>1FM5K8AR1DGC63490</t>
  </si>
  <si>
    <t>0001338</t>
  </si>
  <si>
    <t>1FM5K8AR7DGC73361</t>
  </si>
  <si>
    <t>0006798</t>
  </si>
  <si>
    <t>1FM5K8B89DGC82780</t>
  </si>
  <si>
    <t>0006799</t>
  </si>
  <si>
    <t>1FM5K8B85DGC53180</t>
  </si>
  <si>
    <t>0006890</t>
  </si>
  <si>
    <t>1FTMF1EM2DKD65954</t>
  </si>
  <si>
    <t>0006914</t>
  </si>
  <si>
    <t>1FTMF1EM6DKD65956</t>
  </si>
  <si>
    <t>0006737</t>
  </si>
  <si>
    <t>1FTMF1EM4DKD65955</t>
  </si>
  <si>
    <t>0006754</t>
  </si>
  <si>
    <t>1FTFX1EF1DKE90516</t>
  </si>
  <si>
    <t>0006755</t>
  </si>
  <si>
    <t>1FTFX1EF2DKE54222</t>
  </si>
  <si>
    <t>0006756</t>
  </si>
  <si>
    <t>1FTEX1EM0DFC66673</t>
  </si>
  <si>
    <t>0000409</t>
  </si>
  <si>
    <t>1FTFX1EF8DFB92196</t>
  </si>
  <si>
    <t>0000415</t>
  </si>
  <si>
    <t>1FTFX1EF6DFB92200</t>
  </si>
  <si>
    <t>0000416</t>
  </si>
  <si>
    <t>STN244</t>
  </si>
  <si>
    <t>1FTFX1EF8DFB92201</t>
  </si>
  <si>
    <t>0000360</t>
  </si>
  <si>
    <t>1FTFX1EF0DFB92189</t>
  </si>
  <si>
    <t>0000383</t>
  </si>
  <si>
    <t>1FTFX1EF2DFB92193</t>
  </si>
  <si>
    <t>0000353</t>
  </si>
  <si>
    <t>1FTFX1EF7DFB92187</t>
  </si>
  <si>
    <t>0006697</t>
  </si>
  <si>
    <t>1FTEX1EM9DFA75284</t>
  </si>
  <si>
    <t>0000358</t>
  </si>
  <si>
    <t>1FTFX1EF9DFB92188</t>
  </si>
  <si>
    <t>0000342</t>
  </si>
  <si>
    <t>1FTFX1EF3DFB92185</t>
  </si>
  <si>
    <t>0000343</t>
  </si>
  <si>
    <t>1FTFX1EF5DFB92186</t>
  </si>
  <si>
    <t>0000373</t>
  </si>
  <si>
    <t>1FTFX1EF0DFB92192</t>
  </si>
  <si>
    <t>0000410</t>
  </si>
  <si>
    <t>1FTFX1EFXDFB92197</t>
  </si>
  <si>
    <t>0000406</t>
  </si>
  <si>
    <t>1FTFX1EF4DFB92194</t>
  </si>
  <si>
    <t>0000407</t>
  </si>
  <si>
    <t>1FTFX1EF6DFB92195</t>
  </si>
  <si>
    <t>0006721</t>
  </si>
  <si>
    <t>1FTFW1EF3DKF49049</t>
  </si>
  <si>
    <t>0001236</t>
  </si>
  <si>
    <t>1FTMF1CM9DKE99928</t>
  </si>
  <si>
    <t>0006698</t>
  </si>
  <si>
    <t>1FTMF1CM0DKD70282</t>
  </si>
  <si>
    <t>0006699</t>
  </si>
  <si>
    <t>1FTMF1CM2DKD70283</t>
  </si>
  <si>
    <t>0006275</t>
  </si>
  <si>
    <t>1FTMF1EM9DFC81607</t>
  </si>
  <si>
    <t>0006276</t>
  </si>
  <si>
    <t>1FTMF1EM0DFC81608</t>
  </si>
  <si>
    <t>0006257</t>
  </si>
  <si>
    <t>1FT7X2B63DEA06813</t>
  </si>
  <si>
    <t>0006715</t>
  </si>
  <si>
    <t>1FT7W2B60DEA16816</t>
  </si>
  <si>
    <t>0006751</t>
  </si>
  <si>
    <t>1FTBF2B62DEB06706</t>
  </si>
  <si>
    <t>0006694</t>
  </si>
  <si>
    <t>1FDRF3HT3DEA26604</t>
  </si>
  <si>
    <t>0006695</t>
  </si>
  <si>
    <t>1FDRF3HT5DEA26605</t>
  </si>
  <si>
    <t>0006696</t>
  </si>
  <si>
    <t>1FDRF3HT3DEA26599</t>
  </si>
  <si>
    <t>0006689</t>
  </si>
  <si>
    <t>1FDRF3HT1DEA26598</t>
  </si>
  <si>
    <t>0006690</t>
  </si>
  <si>
    <t>1FDRF3HT6DEA26600</t>
  </si>
  <si>
    <t>0006691</t>
  </si>
  <si>
    <t>1FDRF3HT8DEA26601</t>
  </si>
  <si>
    <t>0006692</t>
  </si>
  <si>
    <t>1FDRF3HTXDEA26602</t>
  </si>
  <si>
    <t>0001323</t>
  </si>
  <si>
    <t>1FT8W3B64DEA05117</t>
  </si>
  <si>
    <t>0006722</t>
  </si>
  <si>
    <t>1FDUF5GYXDEB89706</t>
  </si>
  <si>
    <t>0006667</t>
  </si>
  <si>
    <t>1FDUF5HTXDEB53131</t>
  </si>
  <si>
    <t>0000100</t>
  </si>
  <si>
    <t>1FADP3F29DL171802</t>
  </si>
  <si>
    <t>0001295</t>
  </si>
  <si>
    <t>1FADP3F24DL266557</t>
  </si>
  <si>
    <t>0001296</t>
  </si>
  <si>
    <t>1FADP3F27DL191062</t>
  </si>
  <si>
    <t>0001297</t>
  </si>
  <si>
    <t>1FADP3F24DL191066</t>
  </si>
  <si>
    <t>0006271</t>
  </si>
  <si>
    <t>3FA6P0G72DR364635</t>
  </si>
  <si>
    <t>0025333</t>
  </si>
  <si>
    <t>STM867</t>
  </si>
  <si>
    <t>3FA6P0H79DR269150</t>
  </si>
  <si>
    <t>0007759</t>
  </si>
  <si>
    <t>3FA6P0G77DR364632</t>
  </si>
  <si>
    <t>0025610</t>
  </si>
  <si>
    <t>3FA6P0H74DR269153</t>
  </si>
  <si>
    <t>0025948</t>
  </si>
  <si>
    <t>2GGT75</t>
  </si>
  <si>
    <t>3FA6P0H78DR269155</t>
  </si>
  <si>
    <t>0000245</t>
  </si>
  <si>
    <t>3FA6P0H74DR304970</t>
  </si>
  <si>
    <t>0000124</t>
  </si>
  <si>
    <t>3FA6P0H73DR113976</t>
  </si>
  <si>
    <t>0004272</t>
  </si>
  <si>
    <t>3FA6P0H76DR304968</t>
  </si>
  <si>
    <t>1470</t>
  </si>
  <si>
    <t>0006259</t>
  </si>
  <si>
    <t>1FAHP2H83DG222409</t>
  </si>
  <si>
    <t>0006258</t>
  </si>
  <si>
    <t>1FAHP2H81DG222408</t>
  </si>
  <si>
    <t>0006660</t>
  </si>
  <si>
    <t>1FAHP2D8XDG216953</t>
  </si>
  <si>
    <t>0000486</t>
  </si>
  <si>
    <t>1FAHP2J84DG198177</t>
  </si>
  <si>
    <t>0000125</t>
  </si>
  <si>
    <t>1FAHP2D86DG216951</t>
  </si>
  <si>
    <t>0001451</t>
  </si>
  <si>
    <t>1FAHP2D86DG216948</t>
  </si>
  <si>
    <t>0001452</t>
  </si>
  <si>
    <t>1FAHP2D88DG216949</t>
  </si>
  <si>
    <t>0001453</t>
  </si>
  <si>
    <t>1FAHP2D84DG216950</t>
  </si>
  <si>
    <t>0024739</t>
  </si>
  <si>
    <t>1FAHP2H86DG134065</t>
  </si>
  <si>
    <t>0001321</t>
  </si>
  <si>
    <t>1FAHP2M81DG148638</t>
  </si>
  <si>
    <t>0001312</t>
  </si>
  <si>
    <t>1FAHP2H89DG230398</t>
  </si>
  <si>
    <t>0001250</t>
  </si>
  <si>
    <t>1FAHP2M84DG121630</t>
  </si>
  <si>
    <t>0001365</t>
  </si>
  <si>
    <t>1FAHP2M86DG157769</t>
  </si>
  <si>
    <t>0001207</t>
  </si>
  <si>
    <t>1FAHP2M83DG115169</t>
  </si>
  <si>
    <t>0001199</t>
  </si>
  <si>
    <t>1FAHP2M81DG115168</t>
  </si>
  <si>
    <t>0001276</t>
  </si>
  <si>
    <t>1FAHP2M88DG124546</t>
  </si>
  <si>
    <t>0001290</t>
  </si>
  <si>
    <t>1FAHP2M81DG124548</t>
  </si>
  <si>
    <t>0000243</t>
  </si>
  <si>
    <t>1FAHP2H81DG222411</t>
  </si>
  <si>
    <t>0003862</t>
  </si>
  <si>
    <t>1FVAG5BS6DHFB2853</t>
  </si>
  <si>
    <t>0003497</t>
  </si>
  <si>
    <t>1FVAG5BS4DHFB2852</t>
  </si>
  <si>
    <t>0003507</t>
  </si>
  <si>
    <t>1FVAG5BS2DHFB2851</t>
  </si>
  <si>
    <t>0003511</t>
  </si>
  <si>
    <t>1FVAG5BS9DHFA4388</t>
  </si>
  <si>
    <t>0003525</t>
  </si>
  <si>
    <t>1FVAG5BS8DHFB2854</t>
  </si>
  <si>
    <t>0006876</t>
  </si>
  <si>
    <t>1FVACWDT8EHFR9832</t>
  </si>
  <si>
    <t>0006185</t>
  </si>
  <si>
    <t>1FVAG5BS4DHFB2849</t>
  </si>
  <si>
    <t>0006229</t>
  </si>
  <si>
    <t>1FVAG5BS3DHFB2843</t>
  </si>
  <si>
    <t>0006230</t>
  </si>
  <si>
    <t>1FVACWDT6DHFB2519</t>
  </si>
  <si>
    <t>0000615</t>
  </si>
  <si>
    <t>54DC4W1C9DS803280</t>
  </si>
  <si>
    <t>0006646</t>
  </si>
  <si>
    <t>SPARTAN</t>
  </si>
  <si>
    <t>4S7CT2D97EC078031</t>
  </si>
  <si>
    <t>0006295</t>
  </si>
  <si>
    <t>1GCWGFCA9E1159453</t>
  </si>
  <si>
    <t>0006296</t>
  </si>
  <si>
    <t>1GCWGFCA9E1123505</t>
  </si>
  <si>
    <t>0006297</t>
  </si>
  <si>
    <t>1GCWGFCG2E1123320</t>
  </si>
  <si>
    <t>0000595</t>
  </si>
  <si>
    <t>1GB3G4CG6E1157577</t>
  </si>
  <si>
    <t>0007222</t>
  </si>
  <si>
    <t>1GB3G2BA7E1170484</t>
  </si>
  <si>
    <t>0000281</t>
  </si>
  <si>
    <t>2G11Y5SL5E9195908</t>
  </si>
  <si>
    <t>0002467</t>
  </si>
  <si>
    <t>1GCVKPEH6EZ240910</t>
  </si>
  <si>
    <t>0002485</t>
  </si>
  <si>
    <t>1GCVKPEH9EZ240836</t>
  </si>
  <si>
    <t>0002479</t>
  </si>
  <si>
    <t>1GCVKPEH8EZ241413</t>
  </si>
  <si>
    <t>0006532</t>
  </si>
  <si>
    <t>1GCNCPEHXEZ257660</t>
  </si>
  <si>
    <t>0006533</t>
  </si>
  <si>
    <t>1GCNCPEH7EZ258460</t>
  </si>
  <si>
    <t>0004236</t>
  </si>
  <si>
    <t>1GNSKBE09ER160850</t>
  </si>
  <si>
    <t>0006844</t>
  </si>
  <si>
    <t>1FTNE2EW2EDA97265</t>
  </si>
  <si>
    <t>0006787</t>
  </si>
  <si>
    <t>1FTNS2EW6EDA59806</t>
  </si>
  <si>
    <t>0006788</t>
  </si>
  <si>
    <t>1FTNS2EW4EDA59805</t>
  </si>
  <si>
    <t>0006778</t>
  </si>
  <si>
    <t>1FTDS3EL4EDA59276</t>
  </si>
  <si>
    <t>0006289</t>
  </si>
  <si>
    <t>1FTNS2EWXEDA59274</t>
  </si>
  <si>
    <t>0006290</t>
  </si>
  <si>
    <t>1FTNS2EW2EDA59270</t>
  </si>
  <si>
    <t>0006291</t>
  </si>
  <si>
    <t>1FTNS2EW4EDA59271</t>
  </si>
  <si>
    <t>0006292</t>
  </si>
  <si>
    <t>1FTNS2EW6EDA59272</t>
  </si>
  <si>
    <t>0006293</t>
  </si>
  <si>
    <t>1FTNS2EW8EDA59273</t>
  </si>
  <si>
    <t>0006294</t>
  </si>
  <si>
    <t>1FTNS2EW1EDA59275</t>
  </si>
  <si>
    <t>0006303</t>
  </si>
  <si>
    <t>1FTNS2EW8EDA59807</t>
  </si>
  <si>
    <t>0006339</t>
  </si>
  <si>
    <t>1FTNS2EW9EDA67821</t>
  </si>
  <si>
    <t>0006316</t>
  </si>
  <si>
    <t>1FTNS2EW6EDA65072</t>
  </si>
  <si>
    <t>0006317</t>
  </si>
  <si>
    <t>1FTNS2EW8EDA65073</t>
  </si>
  <si>
    <t>0006318</t>
  </si>
  <si>
    <t>1FTNS2EWXEDA65074</t>
  </si>
  <si>
    <t>0006319</t>
  </si>
  <si>
    <t>1FTNS2EW7EDA65078</t>
  </si>
  <si>
    <t>0006309</t>
  </si>
  <si>
    <t>1FTDS3EL6EDA59277</t>
  </si>
  <si>
    <t>0006328</t>
  </si>
  <si>
    <t>1FTNS2EW2EDA59804</t>
  </si>
  <si>
    <t>0006329</t>
  </si>
  <si>
    <t>1FTNS2EW1EDA55937</t>
  </si>
  <si>
    <t>0006330</t>
  </si>
  <si>
    <t>1FTNS2EW3EDA55938</t>
  </si>
  <si>
    <t>0006472</t>
  </si>
  <si>
    <t>1FTNS2EW0EDA59803</t>
  </si>
  <si>
    <t>0006473</t>
  </si>
  <si>
    <t>1FTNS2EW0EDA67822</t>
  </si>
  <si>
    <t>0006474</t>
  </si>
  <si>
    <t>1FTNS2EWXEDA55936</t>
  </si>
  <si>
    <t>0006511</t>
  </si>
  <si>
    <t>1FTNS2EW1EDA65075</t>
  </si>
  <si>
    <t>0006512</t>
  </si>
  <si>
    <t>1FTNS2EW3EDA65076</t>
  </si>
  <si>
    <t>0007201</t>
  </si>
  <si>
    <t>1FTNS2EW8EDA55935</t>
  </si>
  <si>
    <t>0007202</t>
  </si>
  <si>
    <t>1FTNS2EWXEDA59808</t>
  </si>
  <si>
    <t>0007203</t>
  </si>
  <si>
    <t>1FTNS2EW4EDA55933</t>
  </si>
  <si>
    <t>0007247</t>
  </si>
  <si>
    <t>1FTNS2EW6EDA55934</t>
  </si>
  <si>
    <t>0006622</t>
  </si>
  <si>
    <t>1FTNS2EW0EDA48798</t>
  </si>
  <si>
    <t>0001388</t>
  </si>
  <si>
    <t>1FTSS3EL6EDB13037</t>
  </si>
  <si>
    <t>0001389</t>
  </si>
  <si>
    <t>1FTSS3EL4EDB13036</t>
  </si>
  <si>
    <t>0001390</t>
  </si>
  <si>
    <t>1FTSS3EL2EDB13035</t>
  </si>
  <si>
    <t>0001348</t>
  </si>
  <si>
    <t>1FTSS3EL0EDB13034</t>
  </si>
  <si>
    <t>0006408</t>
  </si>
  <si>
    <t>1FTSS3EL6EDA48819</t>
  </si>
  <si>
    <t>0006376</t>
  </si>
  <si>
    <t>1FBSS3BL7EDA71695</t>
  </si>
  <si>
    <t>0006377</t>
  </si>
  <si>
    <t>1FBSS3BL4EDA71718</t>
  </si>
  <si>
    <t>0006379</t>
  </si>
  <si>
    <t>1FBSS3BL0EDA71716</t>
  </si>
  <si>
    <t>0006368</t>
  </si>
  <si>
    <t>1FBSS3BL7EDA71714</t>
  </si>
  <si>
    <t>0006369</t>
  </si>
  <si>
    <t>1FBSS3BL5EDA71713</t>
  </si>
  <si>
    <t>0006322</t>
  </si>
  <si>
    <t>1FBSS3BL7EDA71678</t>
  </si>
  <si>
    <t>0006323</t>
  </si>
  <si>
    <t>1FBSS3BL9EDA71682</t>
  </si>
  <si>
    <t>0006324</t>
  </si>
  <si>
    <t>1FBSS3BL3EDA71693</t>
  </si>
  <si>
    <t>0006325</t>
  </si>
  <si>
    <t>1FBSS3BL0EDA71697</t>
  </si>
  <si>
    <t>0006326</t>
  </si>
  <si>
    <t>1FBSS3BL4EDA71699</t>
  </si>
  <si>
    <t>0006446</t>
  </si>
  <si>
    <t>1FBSS3BL3EDA71709</t>
  </si>
  <si>
    <t>0006447</t>
  </si>
  <si>
    <t>1FBSS3BLXEDA71710</t>
  </si>
  <si>
    <t>0006448</t>
  </si>
  <si>
    <t>1FBSS3BL1EDA71711</t>
  </si>
  <si>
    <t>0006449</t>
  </si>
  <si>
    <t>1FBSS3BL3EDA71712</t>
  </si>
  <si>
    <t>0006450</t>
  </si>
  <si>
    <t>1FBSS3BLXEDA71707</t>
  </si>
  <si>
    <t>0006451</t>
  </si>
  <si>
    <t>1FBSS3BL8EDA71706</t>
  </si>
  <si>
    <t>0006452</t>
  </si>
  <si>
    <t>1FBSS3BL7EDA71700</t>
  </si>
  <si>
    <t>0006453</t>
  </si>
  <si>
    <t>1FBSS3BL1EDA71692</t>
  </si>
  <si>
    <t>0006454</t>
  </si>
  <si>
    <t>1FBSS3BLXEDA71688</t>
  </si>
  <si>
    <t>0006455</t>
  </si>
  <si>
    <t>1FBSS3BL6EDA71686</t>
  </si>
  <si>
    <t>0006456</t>
  </si>
  <si>
    <t>1FBSS3BL2EDA71684</t>
  </si>
  <si>
    <t>0006457</t>
  </si>
  <si>
    <t>1FBSS3BL0EDA71683</t>
  </si>
  <si>
    <t>0006458</t>
  </si>
  <si>
    <t>1FBSS3BL7EDA71681</t>
  </si>
  <si>
    <t>0006459</t>
  </si>
  <si>
    <t>1FBSS3BL9EDA71679</t>
  </si>
  <si>
    <t>0006460</t>
  </si>
  <si>
    <t>1FBSS3BL3EDA71726</t>
  </si>
  <si>
    <t>0006461</t>
  </si>
  <si>
    <t>1FBSS3BL1EDA71725</t>
  </si>
  <si>
    <t>0006462</t>
  </si>
  <si>
    <t>1FBSS3BLXEDA71724</t>
  </si>
  <si>
    <t>0006463</t>
  </si>
  <si>
    <t>1FBSS3BL6EDA71722</t>
  </si>
  <si>
    <t>0006464</t>
  </si>
  <si>
    <t>1FBSS3BL2EDA71720</t>
  </si>
  <si>
    <t>0006465</t>
  </si>
  <si>
    <t>1FBSS3BL6EDA71719</t>
  </si>
  <si>
    <t>0006466</t>
  </si>
  <si>
    <t>1FBSS3BL5EDA71694</t>
  </si>
  <si>
    <t>0006467</t>
  </si>
  <si>
    <t>1FBSS3BL8EDA71687</t>
  </si>
  <si>
    <t>0006468</t>
  </si>
  <si>
    <t>1FBSS3BL4EDA71685</t>
  </si>
  <si>
    <t>0006469</t>
  </si>
  <si>
    <t>1FBSS3BL8EDA71723</t>
  </si>
  <si>
    <t>0006569</t>
  </si>
  <si>
    <t>1FBSS3BL1EDA71675</t>
  </si>
  <si>
    <t>0006570</t>
  </si>
  <si>
    <t>1FBSS3BLXEDA71674</t>
  </si>
  <si>
    <t>0006572</t>
  </si>
  <si>
    <t>1FBSS3BL3EDA71676</t>
  </si>
  <si>
    <t>0006573</t>
  </si>
  <si>
    <t>1FBSS3BL5EDA71680</t>
  </si>
  <si>
    <t>0006574</t>
  </si>
  <si>
    <t>1FBSS3BL2EDA71703</t>
  </si>
  <si>
    <t>0006839</t>
  </si>
  <si>
    <t>1FBSS3BL6EDA71705</t>
  </si>
  <si>
    <t>0006825</t>
  </si>
  <si>
    <t>1FBSS3BL5EDA71677</t>
  </si>
  <si>
    <t>0006826</t>
  </si>
  <si>
    <t>1FBSS3BL1EDA71689</t>
  </si>
  <si>
    <t>0006828</t>
  </si>
  <si>
    <t>1FBSS3BL2EDA71698</t>
  </si>
  <si>
    <t>0006829</t>
  </si>
  <si>
    <t>1FBSS3BLXEDA71691</t>
  </si>
  <si>
    <t>0006830</t>
  </si>
  <si>
    <t>1FBSS3BL9EDA71701</t>
  </si>
  <si>
    <t>0006831</t>
  </si>
  <si>
    <t>1FBSS3BL0EDA71702</t>
  </si>
  <si>
    <t>0006848</t>
  </si>
  <si>
    <t>1FBSS3BL4EDA71704</t>
  </si>
  <si>
    <t>0006849</t>
  </si>
  <si>
    <t>1FBSS3BL1EDA71708</t>
  </si>
  <si>
    <t>0006850</t>
  </si>
  <si>
    <t>1FBSS3BL9EDA71715</t>
  </si>
  <si>
    <t>0006851</t>
  </si>
  <si>
    <t>1FBSS3BL4EDA71721</t>
  </si>
  <si>
    <t>0001374</t>
  </si>
  <si>
    <t>1FTSS3EL9EDB05255</t>
  </si>
  <si>
    <t>0001232</t>
  </si>
  <si>
    <t>1FTSS3ES4EDA44873</t>
  </si>
  <si>
    <t>0001092</t>
  </si>
  <si>
    <t>1FTSS3ES8EDA44875</t>
  </si>
  <si>
    <t>0001057</t>
  </si>
  <si>
    <t>1FTSS3ES6EDA44874</t>
  </si>
  <si>
    <t>0024869</t>
  </si>
  <si>
    <t>1FTSS3EL7EDA89427</t>
  </si>
  <si>
    <t>0024865</t>
  </si>
  <si>
    <t>1FTSS3EL5EDA89426</t>
  </si>
  <si>
    <t>0001242</t>
  </si>
  <si>
    <t>1FTSS3EL6EDA59268</t>
  </si>
  <si>
    <t>0001243</t>
  </si>
  <si>
    <t>1FTSS3EL8EDA59269</t>
  </si>
  <si>
    <t>0001368</t>
  </si>
  <si>
    <t>1FTSS3EL6EDB10722</t>
  </si>
  <si>
    <t>0001364</t>
  </si>
  <si>
    <t>1FTSS3EL8EDB10723</t>
  </si>
  <si>
    <t>0001239</t>
  </si>
  <si>
    <t>1FTSS3EL4EDA48818</t>
  </si>
  <si>
    <t>0000559</t>
  </si>
  <si>
    <t>1FBSS3BL7EDA86567</t>
  </si>
  <si>
    <t>0006819</t>
  </si>
  <si>
    <t>1FDFE4FS0EDA05920</t>
  </si>
  <si>
    <t>0024848</t>
  </si>
  <si>
    <t>1FBNE3BL9EDA03645</t>
  </si>
  <si>
    <t>0006425</t>
  </si>
  <si>
    <t>1FMCU9GX7EUE28393</t>
  </si>
  <si>
    <t>0006492</t>
  </si>
  <si>
    <t>1FMCU9GX9EUE28394</t>
  </si>
  <si>
    <t>0006312</t>
  </si>
  <si>
    <t>1FMCU9GX5EUE28392</t>
  </si>
  <si>
    <t>0006409</t>
  </si>
  <si>
    <t>1FMCU9GX3EUD40912</t>
  </si>
  <si>
    <t>0006402</t>
  </si>
  <si>
    <t>1FMCU9GX5EUA31247</t>
  </si>
  <si>
    <t>0006406</t>
  </si>
  <si>
    <t>1FMCU9GX2EUD47835</t>
  </si>
  <si>
    <t>0006277</t>
  </si>
  <si>
    <t>1FMCU9GX3EUA31246</t>
  </si>
  <si>
    <t>0006628</t>
  </si>
  <si>
    <t>1FMCU9GXXEUD18311</t>
  </si>
  <si>
    <t>0006629</t>
  </si>
  <si>
    <t>1FMCU9GX6EUD18306</t>
  </si>
  <si>
    <t>0006630</t>
  </si>
  <si>
    <t>1FMCU9GX1EUD18312</t>
  </si>
  <si>
    <t>0006631</t>
  </si>
  <si>
    <t>1FMCU9GX3EUD18313</t>
  </si>
  <si>
    <t>0006563</t>
  </si>
  <si>
    <t>1FMCU9GX8EUD18310</t>
  </si>
  <si>
    <t>0006633</t>
  </si>
  <si>
    <t>1FMCU9GX0EUD18303</t>
  </si>
  <si>
    <t>0006634</t>
  </si>
  <si>
    <t>1FMCU9GX2EUD18304</t>
  </si>
  <si>
    <t>0006636</t>
  </si>
  <si>
    <t>1FMCU9GX4EUD18305</t>
  </si>
  <si>
    <t>0006637</t>
  </si>
  <si>
    <t>1FMCU9GX9EUD18302</t>
  </si>
  <si>
    <t>0006638</t>
  </si>
  <si>
    <t>1FMCU9GX7EUD18301</t>
  </si>
  <si>
    <t>0006313</t>
  </si>
  <si>
    <t>1FMCU9GX0EUE28395</t>
  </si>
  <si>
    <t>0025609</t>
  </si>
  <si>
    <t>1FMCU0F7XEUD32318</t>
  </si>
  <si>
    <t>0006644</t>
  </si>
  <si>
    <t>1FMCU9GX1EUD18309</t>
  </si>
  <si>
    <t>0001626</t>
  </si>
  <si>
    <t>1FMCU0F76EUB65729</t>
  </si>
  <si>
    <t>0001697</t>
  </si>
  <si>
    <t>1FMCU0F72EUB65730</t>
  </si>
  <si>
    <t>0001711</t>
  </si>
  <si>
    <t>1FMCU0F76EUB65732</t>
  </si>
  <si>
    <t>0001791</t>
  </si>
  <si>
    <t>1FMCU0F75EUB65737</t>
  </si>
  <si>
    <t>0004212</t>
  </si>
  <si>
    <t>1FMCU0F72EUA31302</t>
  </si>
  <si>
    <t>0003987</t>
  </si>
  <si>
    <t>1FMCU0F75EUB65740</t>
  </si>
  <si>
    <t>0002118</t>
  </si>
  <si>
    <t>1FMCU0F78EUB65733</t>
  </si>
  <si>
    <t>0002203</t>
  </si>
  <si>
    <t>1FMCU0F7XEUB65734</t>
  </si>
  <si>
    <t>0003304</t>
  </si>
  <si>
    <t>1FMCU0F79EUA31300</t>
  </si>
  <si>
    <t>0003312</t>
  </si>
  <si>
    <t>1FMCU0F70EUA31301</t>
  </si>
  <si>
    <t>0003198</t>
  </si>
  <si>
    <t>1FMCU0F7XEUA23545</t>
  </si>
  <si>
    <t>0003202</t>
  </si>
  <si>
    <t>1FMCU0F76EUA31299</t>
  </si>
  <si>
    <t>0003223</t>
  </si>
  <si>
    <t>1FMCU0F77EUB65738</t>
  </si>
  <si>
    <t>0003118</t>
  </si>
  <si>
    <t>1FMCU0F73EUB65736</t>
  </si>
  <si>
    <t>0006514</t>
  </si>
  <si>
    <t>1FMCU9GX6EUD95466</t>
  </si>
  <si>
    <t>0006417</t>
  </si>
  <si>
    <t>1FMJU1G50EEF35089</t>
  </si>
  <si>
    <t>0006565</t>
  </si>
  <si>
    <t>1FMJU1G57EEF35090</t>
  </si>
  <si>
    <t>0000282</t>
  </si>
  <si>
    <t>1FM5K8D80FGB54569</t>
  </si>
  <si>
    <t>0000284</t>
  </si>
  <si>
    <t>1FM5K8B85EGB74514</t>
  </si>
  <si>
    <t>0000650</t>
  </si>
  <si>
    <t>1FM5K8D86EGA19970</t>
  </si>
  <si>
    <t>0000790</t>
  </si>
  <si>
    <t>1FM5K8AR8EGA55365</t>
  </si>
  <si>
    <t>0001262</t>
  </si>
  <si>
    <t>1FM5K8AR2EGA70900</t>
  </si>
  <si>
    <t>0001336</t>
  </si>
  <si>
    <t>1FM5K8AR0EGB91084</t>
  </si>
  <si>
    <t>0000073</t>
  </si>
  <si>
    <t>1FM5K8AR0EGB80053</t>
  </si>
  <si>
    <t>0006528</t>
  </si>
  <si>
    <t>1FM5K8AR8EGB80057</t>
  </si>
  <si>
    <t>0006529</t>
  </si>
  <si>
    <t>1FM5K8AR8EGB80060</t>
  </si>
  <si>
    <t>0006564</t>
  </si>
  <si>
    <t>1FM5K8B87EGC26712</t>
  </si>
  <si>
    <t>0006556</t>
  </si>
  <si>
    <t>1FM5K8B87EGC26709</t>
  </si>
  <si>
    <t>0006557</t>
  </si>
  <si>
    <t>1FM5K8B85EGC26711</t>
  </si>
  <si>
    <t>0006521</t>
  </si>
  <si>
    <t>1FM5K8AR6EGB80056</t>
  </si>
  <si>
    <t>0006523</t>
  </si>
  <si>
    <t>1FM5K8AR2EGB80054</t>
  </si>
  <si>
    <t>0006525</t>
  </si>
  <si>
    <t>1FM5K8AR7EGB80051</t>
  </si>
  <si>
    <t>0006526</t>
  </si>
  <si>
    <t>1FM5K8AR5EGB80050</t>
  </si>
  <si>
    <t>0025917</t>
  </si>
  <si>
    <t>STK921</t>
  </si>
  <si>
    <t>1FM5K8AR8EGB69219</t>
  </si>
  <si>
    <t>0025913</t>
  </si>
  <si>
    <t>STK924</t>
  </si>
  <si>
    <t>1FM5K8AR2EGC27387</t>
  </si>
  <si>
    <t>0000655</t>
  </si>
  <si>
    <t>1FM5K8D85EGC26625</t>
  </si>
  <si>
    <t>0006522</t>
  </si>
  <si>
    <t>1FM5K8AR4EGB80055</t>
  </si>
  <si>
    <t>0006643</t>
  </si>
  <si>
    <t>1FM5K8D81EGB96250</t>
  </si>
  <si>
    <t>0006430</t>
  </si>
  <si>
    <t>1FM5K8D80EGB96255</t>
  </si>
  <si>
    <t>0006431</t>
  </si>
  <si>
    <t>1FM5K8D83EGB96248</t>
  </si>
  <si>
    <t>0006432</t>
  </si>
  <si>
    <t>1FM5K8D85EGB96249</t>
  </si>
  <si>
    <t>0006434</t>
  </si>
  <si>
    <t>1FM5K8D85EGB96252</t>
  </si>
  <si>
    <t>0006435</t>
  </si>
  <si>
    <t>1FM5K8D87EGB96253</t>
  </si>
  <si>
    <t>0006436</t>
  </si>
  <si>
    <t>1FM5K8D89EGB96254</t>
  </si>
  <si>
    <t>0006437</t>
  </si>
  <si>
    <t>1FM5K8D82EGB96256</t>
  </si>
  <si>
    <t>0006438</t>
  </si>
  <si>
    <t>1FM5K8D84EGB96257</t>
  </si>
  <si>
    <t>0001392</t>
  </si>
  <si>
    <t>1FM5K8AR9EGC26690</t>
  </si>
  <si>
    <t>0001401</t>
  </si>
  <si>
    <t>1FM5K8AR7EGC26686</t>
  </si>
  <si>
    <t>0001339</t>
  </si>
  <si>
    <t>1FM5K8AR5EGA70924</t>
  </si>
  <si>
    <t>0001340</t>
  </si>
  <si>
    <t>1FM5K8AR3EGA70923</t>
  </si>
  <si>
    <t>0001269</t>
  </si>
  <si>
    <t>1FM5K8B85EGA65325</t>
  </si>
  <si>
    <t>0001270</t>
  </si>
  <si>
    <t>1FM5K8B87EGA65326</t>
  </si>
  <si>
    <t>0001430</t>
  </si>
  <si>
    <t>1FM5K8AR3EGA75958</t>
  </si>
  <si>
    <t>0001354</t>
  </si>
  <si>
    <t>1FM5K8AR4FGA70494</t>
  </si>
  <si>
    <t>0024259</t>
  </si>
  <si>
    <t>1FM5K8B81EGC53758</t>
  </si>
  <si>
    <t>0024260</t>
  </si>
  <si>
    <t>1FM5K8B8XEGB47163</t>
  </si>
  <si>
    <t>0024261</t>
  </si>
  <si>
    <t>1FM5K8B80EGC43951</t>
  </si>
  <si>
    <t>0001367</t>
  </si>
  <si>
    <t>1FM5K8AR7EGB91082</t>
  </si>
  <si>
    <t>0001010</t>
  </si>
  <si>
    <t>1FM5K8AR6EGB59305</t>
  </si>
  <si>
    <t>0001370</t>
  </si>
  <si>
    <t>1FM5K8B83EGA18326</t>
  </si>
  <si>
    <t>0000076</t>
  </si>
  <si>
    <t>1FM5K8B89EGA09307</t>
  </si>
  <si>
    <t>0000077</t>
  </si>
  <si>
    <t>1FM5K8B80EGA09308</t>
  </si>
  <si>
    <t>0006442</t>
  </si>
  <si>
    <t>1FM5K8D83EGC26722</t>
  </si>
  <si>
    <t>0006558</t>
  </si>
  <si>
    <t>1FM5K8D84EGC26714</t>
  </si>
  <si>
    <t>0006559</t>
  </si>
  <si>
    <t>1FM5K8D88EGC26716</t>
  </si>
  <si>
    <t>0006560</t>
  </si>
  <si>
    <t>1FM5K8D81EGC26718</t>
  </si>
  <si>
    <t>0006561</t>
  </si>
  <si>
    <t>1FM5K8D8XEGC26717</t>
  </si>
  <si>
    <t>0006632</t>
  </si>
  <si>
    <t>1FTEX1EM2EFB40817</t>
  </si>
  <si>
    <t>0006591</t>
  </si>
  <si>
    <t>1FTEX1EM7EFB11040</t>
  </si>
  <si>
    <t>0006592</t>
  </si>
  <si>
    <t>1FTEX1EM9EFB11041</t>
  </si>
  <si>
    <t>0006593</t>
  </si>
  <si>
    <t>1FTEX1EM0EFB11042</t>
  </si>
  <si>
    <t>0006594</t>
  </si>
  <si>
    <t>1FTEX1EM2EFB11043</t>
  </si>
  <si>
    <t>0006595</t>
  </si>
  <si>
    <t>1FTEX1EM4EFB11044</t>
  </si>
  <si>
    <t>0006596</t>
  </si>
  <si>
    <t>1FTEX1EM6EFB11045</t>
  </si>
  <si>
    <t>0006597</t>
  </si>
  <si>
    <t>1FTEX1EM8EFB11046</t>
  </si>
  <si>
    <t>0006785</t>
  </si>
  <si>
    <t>1FTEX1EM0EFB40816</t>
  </si>
  <si>
    <t>0006823</t>
  </si>
  <si>
    <t>1FTEX1EM0EFB11039</t>
  </si>
  <si>
    <t>0006943</t>
  </si>
  <si>
    <t>1FTMF1EM6EKG51971</t>
  </si>
  <si>
    <t>0006944</t>
  </si>
  <si>
    <t>1FTMF1EM4EKG51970</t>
  </si>
  <si>
    <t>0006945</t>
  </si>
  <si>
    <t>1FTEX1EM4EKG51632</t>
  </si>
  <si>
    <t>0006946</t>
  </si>
  <si>
    <t>1FTEX1EM2EKG51631</t>
  </si>
  <si>
    <t>0006947</t>
  </si>
  <si>
    <t>1FTFX1EF3EKG51630</t>
  </si>
  <si>
    <t>0006948</t>
  </si>
  <si>
    <t>1FTFX1EF7EKG51629</t>
  </si>
  <si>
    <t>0006949</t>
  </si>
  <si>
    <t>1FTFX1EF5EKG51628</t>
  </si>
  <si>
    <t>0006416</t>
  </si>
  <si>
    <t>1FTEX1EM4EFB40818</t>
  </si>
  <si>
    <t>0006410</t>
  </si>
  <si>
    <t>1FTEX1EM4EFB40821</t>
  </si>
  <si>
    <t>0006411</t>
  </si>
  <si>
    <t>1FTEX1EM6EFB40822</t>
  </si>
  <si>
    <t>0006412</t>
  </si>
  <si>
    <t>1FTEX1EM8EFB40823</t>
  </si>
  <si>
    <t>0006413</t>
  </si>
  <si>
    <t>1FTEX1EMXEFB40824</t>
  </si>
  <si>
    <t>0007022</t>
  </si>
  <si>
    <t>1FTEX1EM1EKG35467</t>
  </si>
  <si>
    <t>0000350</t>
  </si>
  <si>
    <t>1FTFX1EF0EFA77660</t>
  </si>
  <si>
    <t>0006371</t>
  </si>
  <si>
    <t>1FTEX1EM2EFA94888</t>
  </si>
  <si>
    <t>0006845</t>
  </si>
  <si>
    <t>1FTEX1EM5EFB40813</t>
  </si>
  <si>
    <t>0006846</t>
  </si>
  <si>
    <t>1FTEX1EM7EFB40814</t>
  </si>
  <si>
    <t>0006847</t>
  </si>
  <si>
    <t>1FTEX1EM9EFB40815</t>
  </si>
  <si>
    <t>0006576</t>
  </si>
  <si>
    <t>1FTEX1EMXEFA94881</t>
  </si>
  <si>
    <t>0006577</t>
  </si>
  <si>
    <t>1FTEX1EM1EFA94882</t>
  </si>
  <si>
    <t>0006578</t>
  </si>
  <si>
    <t>1FTEX1EM3EFA94883</t>
  </si>
  <si>
    <t>0006579</t>
  </si>
  <si>
    <t>1FTEX1EM9EFA94886</t>
  </si>
  <si>
    <t>0006580</t>
  </si>
  <si>
    <t>1FTEX1EM4EFA94889</t>
  </si>
  <si>
    <t>0006566</t>
  </si>
  <si>
    <t>1FTEX1EM7EFA94885</t>
  </si>
  <si>
    <t>0006567</t>
  </si>
  <si>
    <t>1FTEX1EM8EFA94880</t>
  </si>
  <si>
    <t>0006555</t>
  </si>
  <si>
    <t>1FTEX1EM0EFA94887</t>
  </si>
  <si>
    <t>0006600</t>
  </si>
  <si>
    <t>1FTFX1EF7EFB86827</t>
  </si>
  <si>
    <t>0006601</t>
  </si>
  <si>
    <t>1FTFX1EF9EFB86828</t>
  </si>
  <si>
    <t>0006832</t>
  </si>
  <si>
    <t>1FTFX1EF0EFB86829</t>
  </si>
  <si>
    <t>0006833</t>
  </si>
  <si>
    <t>1FTFX1EF7EFB86830</t>
  </si>
  <si>
    <t>0006834</t>
  </si>
  <si>
    <t>1FTFX1EF9EFB86831</t>
  </si>
  <si>
    <t>0006835</t>
  </si>
  <si>
    <t>1FTFX1EF0EFB86832</t>
  </si>
  <si>
    <t>0006836</t>
  </si>
  <si>
    <t>1FTFX1EF2EFB86833</t>
  </si>
  <si>
    <t>0006837</t>
  </si>
  <si>
    <t>1FTFX1EF4EFB86834</t>
  </si>
  <si>
    <t>0006838</t>
  </si>
  <si>
    <t>1FTFX1EF6EFB86835</t>
  </si>
  <si>
    <t>0000355</t>
  </si>
  <si>
    <t>1FTFX1EF2EFA77661</t>
  </si>
  <si>
    <t>0000344</t>
  </si>
  <si>
    <t>1FTFX1EF4EFA71263</t>
  </si>
  <si>
    <t>0000348</t>
  </si>
  <si>
    <t>1FTFX1EF8EFA71265</t>
  </si>
  <si>
    <t>0000346</t>
  </si>
  <si>
    <t>1FTFX1EF6EFA71264</t>
  </si>
  <si>
    <t>0006859</t>
  </si>
  <si>
    <t>1FTEX1EM1EFB40825</t>
  </si>
  <si>
    <t>0006860</t>
  </si>
  <si>
    <t>1FTEX1EM3EFB40826</t>
  </si>
  <si>
    <t>0006542</t>
  </si>
  <si>
    <t>1FTEX1EM0EKF94510</t>
  </si>
  <si>
    <t>0006543</t>
  </si>
  <si>
    <t>1FTMF1CM2EKF94509</t>
  </si>
  <si>
    <t>0006544</t>
  </si>
  <si>
    <t>1FTMF1CM0EKF94508</t>
  </si>
  <si>
    <t>0006545</t>
  </si>
  <si>
    <t>1FTMF1CM9EKF94507</t>
  </si>
  <si>
    <t>0006652</t>
  </si>
  <si>
    <t>1FTBF2B67EEA26786</t>
  </si>
  <si>
    <t>0006820</t>
  </si>
  <si>
    <t>1FT7X2B66EEB02775</t>
  </si>
  <si>
    <t>0006761</t>
  </si>
  <si>
    <t>1FT8W3B69EEA95494</t>
  </si>
  <si>
    <t>0006759</t>
  </si>
  <si>
    <t>1FT8W3B60EEA56972</t>
  </si>
  <si>
    <t>0006620</t>
  </si>
  <si>
    <t>STK191</t>
  </si>
  <si>
    <t>1FDRF3H6XEEB09085</t>
  </si>
  <si>
    <t>0001387</t>
  </si>
  <si>
    <t>1FTRF3B61EEB72363</t>
  </si>
  <si>
    <t>0006760</t>
  </si>
  <si>
    <t>1FD9W4HY4EEA44029</t>
  </si>
  <si>
    <t>0000639</t>
  </si>
  <si>
    <t>FIESTA</t>
  </si>
  <si>
    <t>3FADP4EJ8EM105854</t>
  </si>
  <si>
    <t>0006822</t>
  </si>
  <si>
    <t>1FADP3E25EL282754</t>
  </si>
  <si>
    <t>0006866</t>
  </si>
  <si>
    <t>1FADP3F24EL265927</t>
  </si>
  <si>
    <t>0006868</t>
  </si>
  <si>
    <t>1FADP3F28EL265929</t>
  </si>
  <si>
    <t>0006762</t>
  </si>
  <si>
    <t>1FADP3F22EL265926</t>
  </si>
  <si>
    <t>0006763</t>
  </si>
  <si>
    <t>1FADP3F20EL265925</t>
  </si>
  <si>
    <t>0006867</t>
  </si>
  <si>
    <t>1FADP3F26EL265928</t>
  </si>
  <si>
    <t>0001337</t>
  </si>
  <si>
    <t>1FADP3F29EL282755</t>
  </si>
  <si>
    <t>0001244</t>
  </si>
  <si>
    <t>1FADP3F23EL313658</t>
  </si>
  <si>
    <t>0001245</t>
  </si>
  <si>
    <t>1FADP3F21EL313657</t>
  </si>
  <si>
    <t>0001246</t>
  </si>
  <si>
    <t>2GGT35</t>
  </si>
  <si>
    <t>1FADP3F2XEL313656</t>
  </si>
  <si>
    <t>0001247</t>
  </si>
  <si>
    <t>1FADP3F28EL313655</t>
  </si>
  <si>
    <t>0001248</t>
  </si>
  <si>
    <t>1FADP3F26EL313654</t>
  </si>
  <si>
    <t>0001249</t>
  </si>
  <si>
    <t>2GGT45</t>
  </si>
  <si>
    <t>1FADP3F24EL313653</t>
  </si>
  <si>
    <t>0001353</t>
  </si>
  <si>
    <t>3FA6P0K90ER151693</t>
  </si>
  <si>
    <t>0000647</t>
  </si>
  <si>
    <t>3FA6P0H75ER348011</t>
  </si>
  <si>
    <t>0000318</t>
  </si>
  <si>
    <t>3FA6P0H76ER161473</t>
  </si>
  <si>
    <t>0005924</t>
  </si>
  <si>
    <t>1FA6P0G75E5400290</t>
  </si>
  <si>
    <t>0025947</t>
  </si>
  <si>
    <t>STL362</t>
  </si>
  <si>
    <t>3FA6P0H76ER104450</t>
  </si>
  <si>
    <t>0001474</t>
  </si>
  <si>
    <t>3FA6P0H7XER322570</t>
  </si>
  <si>
    <t>0006419</t>
  </si>
  <si>
    <t>1FAHP2D91EG171802</t>
  </si>
  <si>
    <t>0006420</t>
  </si>
  <si>
    <t>1FAHP2D9XEG171801</t>
  </si>
  <si>
    <t>0006421</t>
  </si>
  <si>
    <t>1FAHP2D98EG171800</t>
  </si>
  <si>
    <t>0006422</t>
  </si>
  <si>
    <t>1FAHP2D95EG171799</t>
  </si>
  <si>
    <t>0006267</t>
  </si>
  <si>
    <t>1FAHP2D80EG107354</t>
  </si>
  <si>
    <t>0000652</t>
  </si>
  <si>
    <t>1FAHP2D8XEG115994</t>
  </si>
  <si>
    <t>0000653</t>
  </si>
  <si>
    <t>1FAHP2J83EG120832</t>
  </si>
  <si>
    <t>0001362</t>
  </si>
  <si>
    <t>1FAHP2D88EG115993</t>
  </si>
  <si>
    <t>0001271</t>
  </si>
  <si>
    <t>1FAHP2MK9EG122205</t>
  </si>
  <si>
    <t>0000067</t>
  </si>
  <si>
    <t>1FAHP2D8XEG161471</t>
  </si>
  <si>
    <t>0001454</t>
  </si>
  <si>
    <t>1FAHP2D81EG161472</t>
  </si>
  <si>
    <t>0001455</t>
  </si>
  <si>
    <t>1FAHP2D83EG161473</t>
  </si>
  <si>
    <t>0001456</t>
  </si>
  <si>
    <t>1FAHP2D80EG161477</t>
  </si>
  <si>
    <t>0001457</t>
  </si>
  <si>
    <t>1FAHP2D82EG161478</t>
  </si>
  <si>
    <t>0001458</t>
  </si>
  <si>
    <t>1FAHP2D84EG161479</t>
  </si>
  <si>
    <t>0001459</t>
  </si>
  <si>
    <t>1FAHP2D80EG161480</t>
  </si>
  <si>
    <t>0001460</t>
  </si>
  <si>
    <t>1FAHP2D82EG161481</t>
  </si>
  <si>
    <t>0001461</t>
  </si>
  <si>
    <t>1FAHP2D84EG161482</t>
  </si>
  <si>
    <t>0001462</t>
  </si>
  <si>
    <t>1FAHP2D86EG161483</t>
  </si>
  <si>
    <t>0001463</t>
  </si>
  <si>
    <t>1FAHP2D88EG161484</t>
  </si>
  <si>
    <t>0001464</t>
  </si>
  <si>
    <t>1FAHP2D8XEG161485</t>
  </si>
  <si>
    <t>0001465</t>
  </si>
  <si>
    <t>1FAHP2D81EG161486</t>
  </si>
  <si>
    <t>0001466</t>
  </si>
  <si>
    <t>1FAHP2D83EG161487</t>
  </si>
  <si>
    <t>0001467</t>
  </si>
  <si>
    <t>1FAHP2D85EG161488</t>
  </si>
  <si>
    <t>0001468</t>
  </si>
  <si>
    <t>1FAHP2D87EG161489</t>
  </si>
  <si>
    <t>0001469</t>
  </si>
  <si>
    <t>1FAHP2D83EG161490</t>
  </si>
  <si>
    <t>0001471</t>
  </si>
  <si>
    <t>1FAHP2D87EG161475</t>
  </si>
  <si>
    <t>0001473</t>
  </si>
  <si>
    <t>1FAHP2D85EG161474</t>
  </si>
  <si>
    <t>0000070</t>
  </si>
  <si>
    <t>1FAHP2H8XEG166504</t>
  </si>
  <si>
    <t>0000212</t>
  </si>
  <si>
    <t>1FAHP2H88EG107225</t>
  </si>
  <si>
    <t>0000270</t>
  </si>
  <si>
    <t>1FAHP2H85EG122166</t>
  </si>
  <si>
    <t>0001369</t>
  </si>
  <si>
    <t>1FAHP2D81EG170172</t>
  </si>
  <si>
    <t>0006515</t>
  </si>
  <si>
    <t>TRANSIT CONNECT</t>
  </si>
  <si>
    <t>NM0LS7E75E1135947</t>
  </si>
  <si>
    <t>0006513</t>
  </si>
  <si>
    <t>NM0LS7E76E1145970</t>
  </si>
  <si>
    <t>0000711</t>
  </si>
  <si>
    <t>4UZADRDU4ECGB5421</t>
  </si>
  <si>
    <t>0006584</t>
  </si>
  <si>
    <t>1FVAG5CY4EHFR3893</t>
  </si>
  <si>
    <t>0006668</t>
  </si>
  <si>
    <t>1FVACYCY6EHFR4072</t>
  </si>
  <si>
    <t>0006725</t>
  </si>
  <si>
    <t>4UZAAPDU7ECFR4274</t>
  </si>
  <si>
    <t>0000542</t>
  </si>
  <si>
    <t>54DC4W1C1ES804179</t>
  </si>
  <si>
    <t>0006287</t>
  </si>
  <si>
    <t>1M1AW07Y5EM039472</t>
  </si>
  <si>
    <t>0024976</t>
  </si>
  <si>
    <t>4UZABRDT3ECFR1615</t>
  </si>
  <si>
    <t>0024977</t>
  </si>
  <si>
    <t>4UZABRDT5ECFR1616</t>
  </si>
  <si>
    <t>0004237</t>
  </si>
  <si>
    <t>4T4BF1FK2ER417353</t>
  </si>
  <si>
    <t>0006682</t>
  </si>
  <si>
    <t>5TDZK3DC0ES448508</t>
  </si>
  <si>
    <t>0006855</t>
  </si>
  <si>
    <t>5TDZK3DCXES482827</t>
  </si>
  <si>
    <t>0006856</t>
  </si>
  <si>
    <t>5TDZK3DC6ES485126</t>
  </si>
  <si>
    <t>0006857</t>
  </si>
  <si>
    <t>5TDZK3DC2ES475631</t>
  </si>
  <si>
    <t>0006790</t>
  </si>
  <si>
    <t>5TDZK3DCXES505376</t>
  </si>
  <si>
    <t>0006791</t>
  </si>
  <si>
    <t>5TDZK3DC1ES502852</t>
  </si>
  <si>
    <t>0006372</t>
  </si>
  <si>
    <t>TACOMA</t>
  </si>
  <si>
    <t>5TFUX4EN4EX027872</t>
  </si>
  <si>
    <t>0006373</t>
  </si>
  <si>
    <t>5TFUX4EN2EX027921</t>
  </si>
  <si>
    <t>0006374</t>
  </si>
  <si>
    <t>5TFUX4EN9EX027964</t>
  </si>
  <si>
    <t>0006375</t>
  </si>
  <si>
    <t>5TFUX4EN5EX028092</t>
  </si>
  <si>
    <t>0007172</t>
  </si>
  <si>
    <t>1GNZGXFF3F1267232</t>
  </si>
  <si>
    <t>0007173</t>
  </si>
  <si>
    <t>1GAZGXFF0F1267075</t>
  </si>
  <si>
    <t>0006310</t>
  </si>
  <si>
    <t>2G1WA5E39F1120683</t>
  </si>
  <si>
    <t>0006503</t>
  </si>
  <si>
    <t>2G1WA5E36F1120205</t>
  </si>
  <si>
    <t>0006504</t>
  </si>
  <si>
    <t>2G1WA5E39F1120652</t>
  </si>
  <si>
    <t>0006505</t>
  </si>
  <si>
    <t>2G1WA5E31F1119253</t>
  </si>
  <si>
    <t>0006470</t>
  </si>
  <si>
    <t>2G1WA5E31F1119298</t>
  </si>
  <si>
    <t>0006471</t>
  </si>
  <si>
    <t>2G1WA5E37F1119919</t>
  </si>
  <si>
    <t>0006923</t>
  </si>
  <si>
    <t>1GCVKPEH8FZ266944</t>
  </si>
  <si>
    <t>0006924</t>
  </si>
  <si>
    <t>1GCVKPEH0FZ267599</t>
  </si>
  <si>
    <t>0006940</t>
  </si>
  <si>
    <t>1GCVKPEH5FZ266853</t>
  </si>
  <si>
    <t>0007159</t>
  </si>
  <si>
    <t>1GCNCPEH4FZ412785</t>
  </si>
  <si>
    <t>0007130</t>
  </si>
  <si>
    <t>1GC0KUEGXFZ518838</t>
  </si>
  <si>
    <t>0006308</t>
  </si>
  <si>
    <t>1GC0KUEG7FZ145371</t>
  </si>
  <si>
    <t>0007683</t>
  </si>
  <si>
    <t>1GB3KYCG6FZ544946</t>
  </si>
  <si>
    <t>0001331</t>
  </si>
  <si>
    <t>1GNLC2EC8FR601977</t>
  </si>
  <si>
    <t>0000197</t>
  </si>
  <si>
    <t>1GNSKBKC1FR686339</t>
  </si>
  <si>
    <t>0024520</t>
  </si>
  <si>
    <t>1GNSKBKC0FR124898</t>
  </si>
  <si>
    <t>0000419</t>
  </si>
  <si>
    <t>1C6RR7GT1FS696961</t>
  </si>
  <si>
    <t>0000480</t>
  </si>
  <si>
    <t>1C6RR7GT8FS706191</t>
  </si>
  <si>
    <t>0007024</t>
  </si>
  <si>
    <t>1FDEE3FL3FDA12215</t>
  </si>
  <si>
    <t>0006537</t>
  </si>
  <si>
    <t>1FMCU9GX8FUA27856</t>
  </si>
  <si>
    <t>0006538</t>
  </si>
  <si>
    <t>1FMCU9GX6FUA27855</t>
  </si>
  <si>
    <t>0006539</t>
  </si>
  <si>
    <t>1FMCU9GX4FUA27854</t>
  </si>
  <si>
    <t>0006540</t>
  </si>
  <si>
    <t>1FMCU9GX2FUA27853</t>
  </si>
  <si>
    <t>0007120</t>
  </si>
  <si>
    <t>1FMCU9G98FUC13897</t>
  </si>
  <si>
    <t>0007122</t>
  </si>
  <si>
    <t>1FMCU9G94FUC13895</t>
  </si>
  <si>
    <t>0007204</t>
  </si>
  <si>
    <t>1FMCU9G96FUC13896</t>
  </si>
  <si>
    <t>0007227</t>
  </si>
  <si>
    <t>1FMCU9G95FUC18409</t>
  </si>
  <si>
    <t>0007026</t>
  </si>
  <si>
    <t>1FMCU9GX2FUB33249</t>
  </si>
  <si>
    <t>0007027</t>
  </si>
  <si>
    <t>1FMCU9GX0FUB33248</t>
  </si>
  <si>
    <t>0007028</t>
  </si>
  <si>
    <t>1FMCU9GX9FUB33247</t>
  </si>
  <si>
    <t>0007029</t>
  </si>
  <si>
    <t>1FMCU9GX7FUB33246</t>
  </si>
  <si>
    <t>0007030</t>
  </si>
  <si>
    <t>1FMCU9GX5FUB33245</t>
  </si>
  <si>
    <t>0007031</t>
  </si>
  <si>
    <t>1FMCU9GX3FUB33244</t>
  </si>
  <si>
    <t>0007032</t>
  </si>
  <si>
    <t>1FMCU9GX1FUB33243</t>
  </si>
  <si>
    <t>0007033</t>
  </si>
  <si>
    <t>1FMCU9GXXFUB33242</t>
  </si>
  <si>
    <t>0007034</t>
  </si>
  <si>
    <t>1FMCU9GX8FUB33241</t>
  </si>
  <si>
    <t>0007025</t>
  </si>
  <si>
    <t>1FMCU0GX1FUB33240</t>
  </si>
  <si>
    <t>0007240</t>
  </si>
  <si>
    <t>1FMCU9G95FUA26410</t>
  </si>
  <si>
    <t>0005517</t>
  </si>
  <si>
    <t>1FMCU9GXXFUA11688</t>
  </si>
  <si>
    <t>0002786</t>
  </si>
  <si>
    <t>1FMCU9GX1FUA11689</t>
  </si>
  <si>
    <t>0001355</t>
  </si>
  <si>
    <t>1FMCU9G95FUB67168</t>
  </si>
  <si>
    <t>0001380</t>
  </si>
  <si>
    <t>1FMCU9G90FUC18625</t>
  </si>
  <si>
    <t>0000094</t>
  </si>
  <si>
    <t>1FMJU1JT6FEF50768</t>
  </si>
  <si>
    <t>0000285</t>
  </si>
  <si>
    <t>1FM5K8D81FGB77876</t>
  </si>
  <si>
    <t>0000317</t>
  </si>
  <si>
    <t>1FM5K8AR6FGA94439</t>
  </si>
  <si>
    <t>0001371</t>
  </si>
  <si>
    <t>1FM5K8AR2FGA88573</t>
  </si>
  <si>
    <t>0001372</t>
  </si>
  <si>
    <t>1FM5K8AR4FGA88574</t>
  </si>
  <si>
    <t>0001379</t>
  </si>
  <si>
    <t>1FM5K8AR2FGB61845</t>
  </si>
  <si>
    <t>0024791</t>
  </si>
  <si>
    <t>1FM5K8B80FGC44096</t>
  </si>
  <si>
    <t>0007228</t>
  </si>
  <si>
    <t>1FM5K8D89FGC20375</t>
  </si>
  <si>
    <t>0007221</t>
  </si>
  <si>
    <t>1FM5K8D80FGC20376</t>
  </si>
  <si>
    <t>0000115</t>
  </si>
  <si>
    <t>1FM5K8D81FGB20061</t>
  </si>
  <si>
    <t>0007013</t>
  </si>
  <si>
    <t>1FM5K8D89FGC08257</t>
  </si>
  <si>
    <t>0000394</t>
  </si>
  <si>
    <t>1FM5K8D83FGB52347</t>
  </si>
  <si>
    <t>0000096</t>
  </si>
  <si>
    <t>1FM5K8D86FGA94024</t>
  </si>
  <si>
    <t>0004234</t>
  </si>
  <si>
    <t>1FM5K8D85FGA35384</t>
  </si>
  <si>
    <t>0001373</t>
  </si>
  <si>
    <t>1FM5K8B86FGA35378</t>
  </si>
  <si>
    <t>0001356</t>
  </si>
  <si>
    <t>1FM5K8B83FGB54439</t>
  </si>
  <si>
    <t>0024405</t>
  </si>
  <si>
    <t>1FM5K8AR2FGA15963</t>
  </si>
  <si>
    <t>0001347</t>
  </si>
  <si>
    <t>1FM5K8ARXFGA15998</t>
  </si>
  <si>
    <t>0000978</t>
  </si>
  <si>
    <t>1FM5K8AR8FGB92047</t>
  </si>
  <si>
    <t>0004269</t>
  </si>
  <si>
    <t>1FM5K8F89FGB52348</t>
  </si>
  <si>
    <t>0001381</t>
  </si>
  <si>
    <t>1FM5K8AR5FGB61869</t>
  </si>
  <si>
    <t>0001382</t>
  </si>
  <si>
    <t>1FM5K8AR2FGB84235</t>
  </si>
  <si>
    <t>0001383</t>
  </si>
  <si>
    <t>1FM5K8AR0FGB84234</t>
  </si>
  <si>
    <t>0001384</t>
  </si>
  <si>
    <t>1FM5K8AR8FGB92016</t>
  </si>
  <si>
    <t>0001375</t>
  </si>
  <si>
    <t>1FM5K8AR6FGB92015</t>
  </si>
  <si>
    <t>0001376</t>
  </si>
  <si>
    <t>1FM5K8AR4FGB92014</t>
  </si>
  <si>
    <t>0001377</t>
  </si>
  <si>
    <t>1FM5K8AR2FGB92013</t>
  </si>
  <si>
    <t>0001378</t>
  </si>
  <si>
    <t>1FM5K8AR4FGC09040</t>
  </si>
  <si>
    <t>0007761</t>
  </si>
  <si>
    <t>1FM5K8B89FGA57360</t>
  </si>
  <si>
    <t>0007071</t>
  </si>
  <si>
    <t>1FTMF1E82FKD18140</t>
  </si>
  <si>
    <t>0007164</t>
  </si>
  <si>
    <t>1FTEX1E83FFB53273</t>
  </si>
  <si>
    <t>0007220</t>
  </si>
  <si>
    <t>1FTEW1EP8FFA65281</t>
  </si>
  <si>
    <t>0007226</t>
  </si>
  <si>
    <t>1FTEX1E81FFB53272</t>
  </si>
  <si>
    <t>0007241</t>
  </si>
  <si>
    <t>1FTEX1E8XFFB01168</t>
  </si>
  <si>
    <t>0007242</t>
  </si>
  <si>
    <t>1FTEX1E8XFFB01171</t>
  </si>
  <si>
    <t>0007243</t>
  </si>
  <si>
    <t>1FTEX1E81FFB01172</t>
  </si>
  <si>
    <t>0006998</t>
  </si>
  <si>
    <t>1FTEW1E82FFB01166</t>
  </si>
  <si>
    <t>0006999</t>
  </si>
  <si>
    <t>1FTEX1E88FFB01167</t>
  </si>
  <si>
    <t>0007000</t>
  </si>
  <si>
    <t>1FTEX1E81FFB01169</t>
  </si>
  <si>
    <t>0007001</t>
  </si>
  <si>
    <t>1FTEX1E88FFB01170</t>
  </si>
  <si>
    <t>0007002</t>
  </si>
  <si>
    <t>1FTEX1E83FFB01173</t>
  </si>
  <si>
    <t>0007003</t>
  </si>
  <si>
    <t>1FTEX1E85FFB01174</t>
  </si>
  <si>
    <t>0007004</t>
  </si>
  <si>
    <t>1FTEX1E89FFB01176</t>
  </si>
  <si>
    <t>0007005</t>
  </si>
  <si>
    <t>1FTEX1E87FFB01175</t>
  </si>
  <si>
    <t>0007006</t>
  </si>
  <si>
    <t>1FTEX1E80FFB01177</t>
  </si>
  <si>
    <t>0000384</t>
  </si>
  <si>
    <t>1FTFX1EF4FFA60975</t>
  </si>
  <si>
    <t>0000387</t>
  </si>
  <si>
    <t>1FTFX1EF2FFA60974</t>
  </si>
  <si>
    <t>0000388</t>
  </si>
  <si>
    <t>1FTFX1EF0FFA60973</t>
  </si>
  <si>
    <t>0000380</t>
  </si>
  <si>
    <t>1FTFX1EF9FFA60972</t>
  </si>
  <si>
    <t>0000369</t>
  </si>
  <si>
    <t>1FTFX1EF7FFA60971</t>
  </si>
  <si>
    <t>0000365</t>
  </si>
  <si>
    <t>1FTFX1EF5FFA60970</t>
  </si>
  <si>
    <t>0000362</t>
  </si>
  <si>
    <t>1FTFX1EF9FFA60969</t>
  </si>
  <si>
    <t>0000363</t>
  </si>
  <si>
    <t>1FTFX1EF9FFA73740</t>
  </si>
  <si>
    <t>0000418</t>
  </si>
  <si>
    <t>1FTFX1EF0FFA73741</t>
  </si>
  <si>
    <t>0000408</t>
  </si>
  <si>
    <t>1FTFX1EF2FFA73742</t>
  </si>
  <si>
    <t>0007249</t>
  </si>
  <si>
    <t>1FTMF1C80FKD31200</t>
  </si>
  <si>
    <t>0007244</t>
  </si>
  <si>
    <t>1FTBF2B60FEC99246</t>
  </si>
  <si>
    <t>0007245</t>
  </si>
  <si>
    <t>1FTBF2B64FEC99248</t>
  </si>
  <si>
    <t>0007229</t>
  </si>
  <si>
    <t>1FTBF2B60FED02209</t>
  </si>
  <si>
    <t>0007125</t>
  </si>
  <si>
    <t>1FTBF2B64FED10023</t>
  </si>
  <si>
    <t>0007141</t>
  </si>
  <si>
    <t>1FT7X2B61FEC56201</t>
  </si>
  <si>
    <t>0007015</t>
  </si>
  <si>
    <t>1FT7W2B60FEC38274</t>
  </si>
  <si>
    <t>0007016</t>
  </si>
  <si>
    <t>1FT7W2B69FEC38273</t>
  </si>
  <si>
    <t>0006988</t>
  </si>
  <si>
    <t>1FTBF2B63FEC99242</t>
  </si>
  <si>
    <t>0006989</t>
  </si>
  <si>
    <t>1FTBF2B62FEC99247</t>
  </si>
  <si>
    <t>0006990</t>
  </si>
  <si>
    <t>1FTBF2B61FEC99241</t>
  </si>
  <si>
    <t>0006991</t>
  </si>
  <si>
    <t>1FTBF2B67FEC99244</t>
  </si>
  <si>
    <t>0006992</t>
  </si>
  <si>
    <t>1FTBF2B65FEC99243</t>
  </si>
  <si>
    <t>0006993</t>
  </si>
  <si>
    <t>1FTBF2B69FEC99245</t>
  </si>
  <si>
    <t>0006941</t>
  </si>
  <si>
    <t>1FT7W2B67FEC38272</t>
  </si>
  <si>
    <t>0006942</t>
  </si>
  <si>
    <t>1FT7W2B65FEC38271</t>
  </si>
  <si>
    <t>0006639</t>
  </si>
  <si>
    <t>1FTBF2B67FEA23792</t>
  </si>
  <si>
    <t>0006640</t>
  </si>
  <si>
    <t>1FTBF2B65FEA23791</t>
  </si>
  <si>
    <t>0006641</t>
  </si>
  <si>
    <t>1FTBF2B63FEA23790</t>
  </si>
  <si>
    <t>0006642</t>
  </si>
  <si>
    <t>1FTBF2B67FEA23789</t>
  </si>
  <si>
    <t>0006918</t>
  </si>
  <si>
    <t>1FTBF2B6XFEC98878</t>
  </si>
  <si>
    <t>0006535</t>
  </si>
  <si>
    <t>1FTBF2B67FEB81758</t>
  </si>
  <si>
    <t>0006552</t>
  </si>
  <si>
    <t>1FT7X2B66FEB81768</t>
  </si>
  <si>
    <t>0006553</t>
  </si>
  <si>
    <t>1FTBF2B65FEB81760</t>
  </si>
  <si>
    <t>0006554</t>
  </si>
  <si>
    <t>1FTBF2B69FEB81759</t>
  </si>
  <si>
    <t>0007208</t>
  </si>
  <si>
    <t>3150</t>
  </si>
  <si>
    <t>1FTBF2B65FEC98884</t>
  </si>
  <si>
    <t>0007209</t>
  </si>
  <si>
    <t>1FTBF2B63FEC98883</t>
  </si>
  <si>
    <t>0007236</t>
  </si>
  <si>
    <t>1FTBF2B61FEC98882</t>
  </si>
  <si>
    <t>0007237</t>
  </si>
  <si>
    <t>1FTBF2B68FEC98880</t>
  </si>
  <si>
    <t>0007238</t>
  </si>
  <si>
    <t>1FTBF2B61FEC98879</t>
  </si>
  <si>
    <t>0007239</t>
  </si>
  <si>
    <t>1FTBF2B65FEC37955</t>
  </si>
  <si>
    <t>0006917</t>
  </si>
  <si>
    <t>1FT7X2B69FEC82433</t>
  </si>
  <si>
    <t>0007007</t>
  </si>
  <si>
    <t>1FTBF2B65FEC82426</t>
  </si>
  <si>
    <t>0006852</t>
  </si>
  <si>
    <t>1FTBF2B61FEA52883</t>
  </si>
  <si>
    <t>0006853</t>
  </si>
  <si>
    <t>1FTBF2B68FEA52766</t>
  </si>
  <si>
    <t>0000619</t>
  </si>
  <si>
    <t>1FTRF3B65FEA52888</t>
  </si>
  <si>
    <t>0006307</t>
  </si>
  <si>
    <t>1FT8X3DTXFEA76924</t>
  </si>
  <si>
    <t>0006693</t>
  </si>
  <si>
    <t>1FDRF3HT2FEC99181</t>
  </si>
  <si>
    <t>0007018</t>
  </si>
  <si>
    <t>1FT8W3B6XFEC26823</t>
  </si>
  <si>
    <t>0007019</t>
  </si>
  <si>
    <t>1FT8W3B68FEC26822</t>
  </si>
  <si>
    <t>0007020</t>
  </si>
  <si>
    <t>1FT8W3B66FEC26821</t>
  </si>
  <si>
    <t>0007021</t>
  </si>
  <si>
    <t>1FT8W3B64FEC26820</t>
  </si>
  <si>
    <t>0006536</t>
  </si>
  <si>
    <t>1FT8W3B63FEB81806</t>
  </si>
  <si>
    <t>0006794</t>
  </si>
  <si>
    <t>1FDRF3H6XFEB83401</t>
  </si>
  <si>
    <t>0006922</t>
  </si>
  <si>
    <t>1FDRF3H66FEB95870</t>
  </si>
  <si>
    <t>0000356</t>
  </si>
  <si>
    <t>1FD8X3HT6FEC26825</t>
  </si>
  <si>
    <t>0000706</t>
  </si>
  <si>
    <t>1FT8W3DT5FEC37974</t>
  </si>
  <si>
    <t>0000090</t>
  </si>
  <si>
    <t>1FTRF3BT1FEC16000</t>
  </si>
  <si>
    <t>0000635</t>
  </si>
  <si>
    <t>1FTRF3B60FEC37964</t>
  </si>
  <si>
    <t>0000596</t>
  </si>
  <si>
    <t>1FTRF3B67FEC98888</t>
  </si>
  <si>
    <t>0000597</t>
  </si>
  <si>
    <t>1FTRF3B65FEC98887</t>
  </si>
  <si>
    <t>0000598</t>
  </si>
  <si>
    <t>1FTRF3B63FEC98886</t>
  </si>
  <si>
    <t>0000599</t>
  </si>
  <si>
    <t>1FTRF3B69FEC98889</t>
  </si>
  <si>
    <t>0000604</t>
  </si>
  <si>
    <t>1FDUF4HT1FEA46708</t>
  </si>
  <si>
    <t>0006414</t>
  </si>
  <si>
    <t>1FDUF4GY0FEA59009</t>
  </si>
  <si>
    <t>0006405</t>
  </si>
  <si>
    <t>1FDTF4HT2FEA59043</t>
  </si>
  <si>
    <t>0006407</t>
  </si>
  <si>
    <t>1FDTF4HT4FEA59044</t>
  </si>
  <si>
    <t>0024139</t>
  </si>
  <si>
    <t>1FDTF4HT6FEA59045</t>
  </si>
  <si>
    <t>0007230</t>
  </si>
  <si>
    <t>1FDTF4HTXFEC90479</t>
  </si>
  <si>
    <t>0005515</t>
  </si>
  <si>
    <t>1FDUF4GY9FED44405</t>
  </si>
  <si>
    <t>0001363</t>
  </si>
  <si>
    <t>1FD0W4GYXFEA16554</t>
  </si>
  <si>
    <t>0006935</t>
  </si>
  <si>
    <t>1FDUF5HT9FED19559</t>
  </si>
  <si>
    <t>0006936</t>
  </si>
  <si>
    <t>1FDUF5HT5FED19560</t>
  </si>
  <si>
    <t>0006937</t>
  </si>
  <si>
    <t>1FDUF5HT2FED33013</t>
  </si>
  <si>
    <t>0006938</t>
  </si>
  <si>
    <t>1FDUF5HT5FED32423</t>
  </si>
  <si>
    <t>0006939</t>
  </si>
  <si>
    <t>1FDUF5HT1FEB65980</t>
  </si>
  <si>
    <t>0006598</t>
  </si>
  <si>
    <t>1FDUF5HT4FEA13675</t>
  </si>
  <si>
    <t>0006793</t>
  </si>
  <si>
    <t>1FDUF5GY3FEB56856</t>
  </si>
  <si>
    <t>0006490</t>
  </si>
  <si>
    <t>1FDUF5GY5FEB56857</t>
  </si>
  <si>
    <t>0007148</t>
  </si>
  <si>
    <t>3FRWF7FK8FV704704</t>
  </si>
  <si>
    <t>0007178</t>
  </si>
  <si>
    <t>1FADP3E28FL310466</t>
  </si>
  <si>
    <t>0001358</t>
  </si>
  <si>
    <t>2GGT25</t>
  </si>
  <si>
    <t>1FADP3F21FL246530</t>
  </si>
  <si>
    <t>0001359</t>
  </si>
  <si>
    <t>1FADP3F22FL267080</t>
  </si>
  <si>
    <t>0000232</t>
  </si>
  <si>
    <t>1FADP3F22FL208577</t>
  </si>
  <si>
    <t>0024861</t>
  </si>
  <si>
    <t>3FA6P0H70FR303656</t>
  </si>
  <si>
    <t>0007009</t>
  </si>
  <si>
    <t>3FA6P0LU5FR266164</t>
  </si>
  <si>
    <t>0006493</t>
  </si>
  <si>
    <t>3FA6P0LU7FR119408</t>
  </si>
  <si>
    <t>0000053</t>
  </si>
  <si>
    <t>3FA6P0H77FR138723</t>
  </si>
  <si>
    <t>0000291</t>
  </si>
  <si>
    <t>1FAHP2H85FG140930</t>
  </si>
  <si>
    <t>0006298</t>
  </si>
  <si>
    <t>1FAHP2H81FG168109</t>
  </si>
  <si>
    <t>0006824</t>
  </si>
  <si>
    <t>1FAHP2H86FG168106</t>
  </si>
  <si>
    <t>0007251</t>
  </si>
  <si>
    <t>1FAHP2H8XFG168108</t>
  </si>
  <si>
    <t>0007252</t>
  </si>
  <si>
    <t>1FAHP2H88FG168107</t>
  </si>
  <si>
    <t>0000316</t>
  </si>
  <si>
    <t>1FAHP2E82FG106562</t>
  </si>
  <si>
    <t>0007014</t>
  </si>
  <si>
    <t>1FAHP2D86FG146399</t>
  </si>
  <si>
    <t>0006951</t>
  </si>
  <si>
    <t>1FAHP2E82FG146401</t>
  </si>
  <si>
    <t>0006952</t>
  </si>
  <si>
    <t>1FAHP2D89FG146400</t>
  </si>
  <si>
    <t>0001332</t>
  </si>
  <si>
    <t>1FAHP2MK9FG140947</t>
  </si>
  <si>
    <t>0000075</t>
  </si>
  <si>
    <t>1FAHP2H88FG140937</t>
  </si>
  <si>
    <t>0000091</t>
  </si>
  <si>
    <t>1FAHP2H86FG140936</t>
  </si>
  <si>
    <t>0000095</t>
  </si>
  <si>
    <t>1FAHP2H83FG112592</t>
  </si>
  <si>
    <t>0000153</t>
  </si>
  <si>
    <t>1FAHP2H8XFG140938</t>
  </si>
  <si>
    <t>0007010</t>
  </si>
  <si>
    <t>NM0GS9E76F1203347</t>
  </si>
  <si>
    <t>0007011</t>
  </si>
  <si>
    <t>NM0GS9E75F1203341</t>
  </si>
  <si>
    <t>0006985</t>
  </si>
  <si>
    <t>NM0LE7E79F1196534</t>
  </si>
  <si>
    <t>0006986</t>
  </si>
  <si>
    <t>NM0LE7E73F1196531</t>
  </si>
  <si>
    <t>0005516</t>
  </si>
  <si>
    <t>NM0LS7E77F1182544</t>
  </si>
  <si>
    <t>0005518</t>
  </si>
  <si>
    <t>NM0LS7E70F1186869</t>
  </si>
  <si>
    <t>0005519</t>
  </si>
  <si>
    <t>NM0LS7E73F1182542</t>
  </si>
  <si>
    <t>0005520</t>
  </si>
  <si>
    <t>NM0LS7E71F1186976</t>
  </si>
  <si>
    <t>0005523</t>
  </si>
  <si>
    <t>NM0LS7E7XF1182537</t>
  </si>
  <si>
    <t>0007131</t>
  </si>
  <si>
    <t>TRANSIT T150</t>
  </si>
  <si>
    <t>1FTNE2CM3FKB05887</t>
  </si>
  <si>
    <t>0007200</t>
  </si>
  <si>
    <t>TRANSIT T250</t>
  </si>
  <si>
    <t>1FTNR1YMXFKA87119</t>
  </si>
  <si>
    <t>0007440</t>
  </si>
  <si>
    <t>TRANSIT T250 WC</t>
  </si>
  <si>
    <t>1FTNR2XG8FKA02246</t>
  </si>
  <si>
    <t>0001342</t>
  </si>
  <si>
    <t>TRANSIT T350</t>
  </si>
  <si>
    <t>1FBZX2YM6FKB08355</t>
  </si>
  <si>
    <t>0007250</t>
  </si>
  <si>
    <t>1FTSW2CM7FKA65278</t>
  </si>
  <si>
    <t>0006994</t>
  </si>
  <si>
    <t>1FTSW2CM5FKA65277</t>
  </si>
  <si>
    <t>0006995</t>
  </si>
  <si>
    <t>1FTSW2CM9FKA65279</t>
  </si>
  <si>
    <t>0006996</t>
  </si>
  <si>
    <t>7002</t>
  </si>
  <si>
    <t>1FTSW2CM5FKA65280</t>
  </si>
  <si>
    <t>0007169</t>
  </si>
  <si>
    <t>1FBZX2YM5FKA71637</t>
  </si>
  <si>
    <t>0001069</t>
  </si>
  <si>
    <t>1FTSW2YG1FKB05888</t>
  </si>
  <si>
    <t>0001404</t>
  </si>
  <si>
    <t>1FTBW2ZG9FKB12733</t>
  </si>
  <si>
    <t>0001335</t>
  </si>
  <si>
    <t>1FTSW2YG6FKB14084</t>
  </si>
  <si>
    <t>0006953</t>
  </si>
  <si>
    <t>1FVACWDT6GHGT7013</t>
  </si>
  <si>
    <t>0006954</t>
  </si>
  <si>
    <t>1FVACWDT3FHGT2656</t>
  </si>
  <si>
    <t>0006955</t>
  </si>
  <si>
    <t>1FVACWDT5FHGT2657</t>
  </si>
  <si>
    <t>0006956</t>
  </si>
  <si>
    <t>1FVACWDT5FHGT2660</t>
  </si>
  <si>
    <t>0006957</t>
  </si>
  <si>
    <t>1FVACWDT9FHGT2659</t>
  </si>
  <si>
    <t>0006958</t>
  </si>
  <si>
    <t>1FVACWDT7FHGT2658</t>
  </si>
  <si>
    <t>0006959</t>
  </si>
  <si>
    <t>1FVACWDT7FHGT2661</t>
  </si>
  <si>
    <t>0006509</t>
  </si>
  <si>
    <t>1FVAG3CY6FHGJ8881</t>
  </si>
  <si>
    <t>0007160</t>
  </si>
  <si>
    <t>1GD321C82FF661156</t>
  </si>
  <si>
    <t>0007161</t>
  </si>
  <si>
    <t>1GD321C82FF663246</t>
  </si>
  <si>
    <t>0004246</t>
  </si>
  <si>
    <t>1GKS2HKC8FR155848</t>
  </si>
  <si>
    <t>0007199</t>
  </si>
  <si>
    <t>1HTMKAZR8FH729296</t>
  </si>
  <si>
    <t>0007181</t>
  </si>
  <si>
    <t>1HTMKAZR4FH729294</t>
  </si>
  <si>
    <t>0007182</t>
  </si>
  <si>
    <t>1HTMKAZR6FH729295</t>
  </si>
  <si>
    <t>0024797</t>
  </si>
  <si>
    <t>VAN</t>
  </si>
  <si>
    <t>JALC4W163F7000922</t>
  </si>
  <si>
    <t>0000286</t>
  </si>
  <si>
    <t>CHEROKEE</t>
  </si>
  <si>
    <t>1C4PJMCB1FW595463</t>
  </si>
  <si>
    <t>0000287</t>
  </si>
  <si>
    <t>1C4PJMCB5FW600146</t>
  </si>
  <si>
    <t>0000337</t>
  </si>
  <si>
    <t>VBKEXK403FM220610</t>
  </si>
  <si>
    <t>0000404</t>
  </si>
  <si>
    <t>VBKEXK402FM230033</t>
  </si>
  <si>
    <t>0007128</t>
  </si>
  <si>
    <t>4S7CT2D95FC079468</t>
  </si>
  <si>
    <t>0007129</t>
  </si>
  <si>
    <t>4S7CT2D9XFC079241</t>
  </si>
  <si>
    <t>0007023</t>
  </si>
  <si>
    <t>4S7CT2D97FC079469</t>
  </si>
  <si>
    <t>0007210</t>
  </si>
  <si>
    <t>4S7CT2D90FC079474</t>
  </si>
  <si>
    <t>0006125</t>
  </si>
  <si>
    <t>4S7CT2D97FC079164</t>
  </si>
  <si>
    <t>0006126</t>
  </si>
  <si>
    <t>4S7CT2D95FC079163</t>
  </si>
  <si>
    <t>0006961</t>
  </si>
  <si>
    <t>4S7CT2D93FC079470</t>
  </si>
  <si>
    <t>0007008</t>
  </si>
  <si>
    <t>4S7CT2D91FC079242</t>
  </si>
  <si>
    <t>0006979</t>
  </si>
  <si>
    <t>4S7CT2D97FC079245</t>
  </si>
  <si>
    <t>0006980</t>
  </si>
  <si>
    <t>4S7CT2D95FC079244</t>
  </si>
  <si>
    <t>0006981</t>
  </si>
  <si>
    <t>4S7CT2D99FC079473</t>
  </si>
  <si>
    <t>0006982</t>
  </si>
  <si>
    <t>4S7CT2D92FC079475</t>
  </si>
  <si>
    <t>0006983</t>
  </si>
  <si>
    <t>4S7CT2D93FC079243</t>
  </si>
  <si>
    <t>0006974</t>
  </si>
  <si>
    <t>4S7CT2D92FC079704</t>
  </si>
  <si>
    <t>0006915</t>
  </si>
  <si>
    <t>4S7CT2D95FC079471</t>
  </si>
  <si>
    <t>0006916</t>
  </si>
  <si>
    <t>4S7CT2D97FC079472</t>
  </si>
  <si>
    <t>0007121</t>
  </si>
  <si>
    <t>FORESTER</t>
  </si>
  <si>
    <t>JF2SJAUC6FH476233</t>
  </si>
  <si>
    <t>0007205</t>
  </si>
  <si>
    <t>JTDKN3DUXF0449820</t>
  </si>
  <si>
    <t>0007212</t>
  </si>
  <si>
    <t>JTDKN3DU6F0450527</t>
  </si>
  <si>
    <t>0007213</t>
  </si>
  <si>
    <t>JTDKN3DU0F0450104</t>
  </si>
  <si>
    <t>0007214</t>
  </si>
  <si>
    <t>JTDKN3DU4F0449148</t>
  </si>
  <si>
    <t>0007133</t>
  </si>
  <si>
    <t>JTDKN3DU1F1887331</t>
  </si>
  <si>
    <t>0007215</t>
  </si>
  <si>
    <t>JTDKN3DU6F0449538</t>
  </si>
  <si>
    <t>0007216</t>
  </si>
  <si>
    <t>JTDKN3DU1F0449852</t>
  </si>
  <si>
    <t>0007207</t>
  </si>
  <si>
    <t>JTDKN3DU4F0448839</t>
  </si>
  <si>
    <t>0007218</t>
  </si>
  <si>
    <t>JTDKN3DU3F0448816</t>
  </si>
  <si>
    <t>0007219</t>
  </si>
  <si>
    <t>JTDKN3DU1F0449138</t>
  </si>
  <si>
    <t>0007206</t>
  </si>
  <si>
    <t>JTDKN3DU3F0447083</t>
  </si>
  <si>
    <t>0007232</t>
  </si>
  <si>
    <t>PRIUS C</t>
  </si>
  <si>
    <t>JTDKDTB3XF1586280</t>
  </si>
  <si>
    <t>0007233</t>
  </si>
  <si>
    <t>JTDKDTB32F1586354</t>
  </si>
  <si>
    <t>0000292</t>
  </si>
  <si>
    <t>5TDJK3DC1FS107357</t>
  </si>
  <si>
    <t>0007198</t>
  </si>
  <si>
    <t>5TDZK3DC6FS625273</t>
  </si>
  <si>
    <t>0007163</t>
  </si>
  <si>
    <t>5TDZK3DC0FS624295</t>
  </si>
  <si>
    <t>0007188</t>
  </si>
  <si>
    <t>5TDZK3DC0FS627164</t>
  </si>
  <si>
    <t>0007189</t>
  </si>
  <si>
    <t>5TDZK3DC6FS625662</t>
  </si>
  <si>
    <t>0007190</t>
  </si>
  <si>
    <t>5TDZK3DC2FS625559</t>
  </si>
  <si>
    <t>0007191</t>
  </si>
  <si>
    <t>5TDZK3DC9FS626756</t>
  </si>
  <si>
    <t>0007192</t>
  </si>
  <si>
    <t>5TDZK3DC8FS625940</t>
  </si>
  <si>
    <t>0007193</t>
  </si>
  <si>
    <t>5TDZK3DC5FS627239</t>
  </si>
  <si>
    <t>0007194</t>
  </si>
  <si>
    <t>5TDZK3DC3FS625232</t>
  </si>
  <si>
    <t>0006840</t>
  </si>
  <si>
    <t>5TDZK3DC3FS544411</t>
  </si>
  <si>
    <t>0006841</t>
  </si>
  <si>
    <t>5TDZK3DC0FS544205</t>
  </si>
  <si>
    <t>0006843</t>
  </si>
  <si>
    <t>5TDZK3DC0FS541112</t>
  </si>
  <si>
    <t>0006546</t>
  </si>
  <si>
    <t>5TDZK3DC0FS544768</t>
  </si>
  <si>
    <t>0006547</t>
  </si>
  <si>
    <t>5TDZK3DC4FS544918</t>
  </si>
  <si>
    <t>0006548</t>
  </si>
  <si>
    <t>5TDZK3DC6FS544922</t>
  </si>
  <si>
    <t>0006549</t>
  </si>
  <si>
    <t>5TDZK3DC5FS542627</t>
  </si>
  <si>
    <t>0006550</t>
  </si>
  <si>
    <t>5TDZK3DC3FS542223</t>
  </si>
  <si>
    <t>0006551</t>
  </si>
  <si>
    <t>5TDZK3DC5FS543650</t>
  </si>
  <si>
    <t>0006476</t>
  </si>
  <si>
    <t>5TDZK3DC7FS539793</t>
  </si>
  <si>
    <t>0006477</t>
  </si>
  <si>
    <t>5TDZK3DC1FS531849</t>
  </si>
  <si>
    <t>0006478</t>
  </si>
  <si>
    <t>5TDZK3DC3FS541959</t>
  </si>
  <si>
    <t>0006479</t>
  </si>
  <si>
    <t>5TDZK3DC4FS539976</t>
  </si>
  <si>
    <t>0006480</t>
  </si>
  <si>
    <t>5TDZK3DC0FS541207</t>
  </si>
  <si>
    <t>0006481</t>
  </si>
  <si>
    <t>5TDZK3DC0FS541515</t>
  </si>
  <si>
    <t>0006482</t>
  </si>
  <si>
    <t>5TDZK3DC6FS530986</t>
  </si>
  <si>
    <t>0006483</t>
  </si>
  <si>
    <t>5TDZK3DC1FS544181</t>
  </si>
  <si>
    <t>0006484</t>
  </si>
  <si>
    <t>5TDZK3DC0FS542129</t>
  </si>
  <si>
    <t>0006439</t>
  </si>
  <si>
    <t>5TDZK3DC6FS543799</t>
  </si>
  <si>
    <t>0006440</t>
  </si>
  <si>
    <t>5TDZK3DC1FS542186</t>
  </si>
  <si>
    <t>0006441</t>
  </si>
  <si>
    <t>5TDZK3DC8FS540614</t>
  </si>
  <si>
    <t>0006342</t>
  </si>
  <si>
    <t>5TDZK3DC2FS540480</t>
  </si>
  <si>
    <t>0006343</t>
  </si>
  <si>
    <t>5TDZK3DC1FS540924</t>
  </si>
  <si>
    <t>0006344</t>
  </si>
  <si>
    <t>5TDZK3DCXFS541456</t>
  </si>
  <si>
    <t>0006345</t>
  </si>
  <si>
    <t>5TDZK3DCXFS541473</t>
  </si>
  <si>
    <t>0006346</t>
  </si>
  <si>
    <t>5TDZK3DC2FS542228</t>
  </si>
  <si>
    <t>0006347</t>
  </si>
  <si>
    <t>5TDZK3DC8FS540077</t>
  </si>
  <si>
    <t>0006348</t>
  </si>
  <si>
    <t>5TDZK3DC4FS540951</t>
  </si>
  <si>
    <t>0006349</t>
  </si>
  <si>
    <t>5TDZK3DC3FS541668</t>
  </si>
  <si>
    <t>0006350</t>
  </si>
  <si>
    <t>5TDZK3DC3FS541699</t>
  </si>
  <si>
    <t>0006351</t>
  </si>
  <si>
    <t>5TDZK3DCXFS540159</t>
  </si>
  <si>
    <t>0006352</t>
  </si>
  <si>
    <t>5TDZK3DC2FS540673</t>
  </si>
  <si>
    <t>0006355</t>
  </si>
  <si>
    <t>5TDZK3DC6FS539820</t>
  </si>
  <si>
    <t>0006356</t>
  </si>
  <si>
    <t>5TDZK3DCXFS540971</t>
  </si>
  <si>
    <t>0006357</t>
  </si>
  <si>
    <t>5TDZK3DC6FS541552</t>
  </si>
  <si>
    <t>0006358</t>
  </si>
  <si>
    <t>5TDZK3DC9FS540542</t>
  </si>
  <si>
    <t>0006359</t>
  </si>
  <si>
    <t>5TDZK3DC7FS539955</t>
  </si>
  <si>
    <t>0006360</t>
  </si>
  <si>
    <t>5TDZK3DC7FS531984</t>
  </si>
  <si>
    <t>0006361</t>
  </si>
  <si>
    <t>5TDZK3DC8FS540290</t>
  </si>
  <si>
    <t>0006362</t>
  </si>
  <si>
    <t>5TDZK3DC7FS540149</t>
  </si>
  <si>
    <t>0006363</t>
  </si>
  <si>
    <t>5TDZK3DCXFS541747</t>
  </si>
  <si>
    <t>0006365</t>
  </si>
  <si>
    <t>5TDZK3DC6FS541101</t>
  </si>
  <si>
    <t>0007248</t>
  </si>
  <si>
    <t>5TDZK3DC2FS614710</t>
  </si>
  <si>
    <t>0007175</t>
  </si>
  <si>
    <t>5TFUX4EN7FX035417</t>
  </si>
  <si>
    <t>0007432</t>
  </si>
  <si>
    <t>1GCHSBEA4G1288099</t>
  </si>
  <si>
    <t>0007398</t>
  </si>
  <si>
    <t>1GCHTBE33G1306316</t>
  </si>
  <si>
    <t>0007399</t>
  </si>
  <si>
    <t>1GCHTBE30G1300618</t>
  </si>
  <si>
    <t>0007400</t>
  </si>
  <si>
    <t>1GCHTBE32G1307389</t>
  </si>
  <si>
    <t>0006966</t>
  </si>
  <si>
    <t>1GCHTBE37G1252714</t>
  </si>
  <si>
    <t>0000293</t>
  </si>
  <si>
    <t>EQUINOX</t>
  </si>
  <si>
    <t>2GNFLGE31G6136224</t>
  </si>
  <si>
    <t>0000295</t>
  </si>
  <si>
    <t>2GNFLEEK9G6275660</t>
  </si>
  <si>
    <t>0024877</t>
  </si>
  <si>
    <t>2GNFLEEK9G6272984</t>
  </si>
  <si>
    <t>0007658</t>
  </si>
  <si>
    <t>1GCWGAFF4G1233665</t>
  </si>
  <si>
    <t>0007659</t>
  </si>
  <si>
    <t>1GCWGAFF7G1234048</t>
  </si>
  <si>
    <t>0007101</t>
  </si>
  <si>
    <t>1GCWGAFG5G1191631</t>
  </si>
  <si>
    <t>0024874</t>
  </si>
  <si>
    <t>1GCWGBFF4G1177457</t>
  </si>
  <si>
    <t>0024866</t>
  </si>
  <si>
    <t>1GCWGBFF3G1174923</t>
  </si>
  <si>
    <t>0007519</t>
  </si>
  <si>
    <t>1GCWGAFF0G1267473</t>
  </si>
  <si>
    <t>0007102</t>
  </si>
  <si>
    <t>1GCWGAFF8G1194370</t>
  </si>
  <si>
    <t>0007090</t>
  </si>
  <si>
    <t>1GAZGNFF8G1193359</t>
  </si>
  <si>
    <t>0007091</t>
  </si>
  <si>
    <t>1GAZGNFF2G1195530</t>
  </si>
  <si>
    <t>0007092</t>
  </si>
  <si>
    <t>1GAZGNFF0G1192528</t>
  </si>
  <si>
    <t>0007093</t>
  </si>
  <si>
    <t>1GAZGNFF0G1194814</t>
  </si>
  <si>
    <t>0007094</t>
  </si>
  <si>
    <t>1GAZGNFF0G1192206</t>
  </si>
  <si>
    <t>0007056</t>
  </si>
  <si>
    <t>1GAZGNFF9G1195587</t>
  </si>
  <si>
    <t>0007057</t>
  </si>
  <si>
    <t>1GAZGNFF2G1194183</t>
  </si>
  <si>
    <t>0007097</t>
  </si>
  <si>
    <t>1GAZGNFG6G1193272</t>
  </si>
  <si>
    <t>0007098</t>
  </si>
  <si>
    <t>1GAZGNFG1G1191414</t>
  </si>
  <si>
    <t>0007393</t>
  </si>
  <si>
    <t>1GAZGLFF5G1307810</t>
  </si>
  <si>
    <t>0007654</t>
  </si>
  <si>
    <t>1GAZGNFF2G1233158</t>
  </si>
  <si>
    <t>0007655</t>
  </si>
  <si>
    <t>1GAZGNFF9G1233108</t>
  </si>
  <si>
    <t>0007256</t>
  </si>
  <si>
    <t>1GAZGNFF3G1233024</t>
  </si>
  <si>
    <t>0007257</t>
  </si>
  <si>
    <t>1GAZGNFF2G1232687</t>
  </si>
  <si>
    <t>0007258</t>
  </si>
  <si>
    <t>1GAZGNFF6G1233406</t>
  </si>
  <si>
    <t>0007259</t>
  </si>
  <si>
    <t>1GAZGNFFXG1231514</t>
  </si>
  <si>
    <t>0007260</t>
  </si>
  <si>
    <t>1GAZGNFF6G1230134</t>
  </si>
  <si>
    <t>0007261</t>
  </si>
  <si>
    <t>1GAZGNFF1G1231398</t>
  </si>
  <si>
    <t>0007262</t>
  </si>
  <si>
    <t>1GAZGNFF8G1233570</t>
  </si>
  <si>
    <t>0007263</t>
  </si>
  <si>
    <t>1GAZGNFF8G1231382</t>
  </si>
  <si>
    <t>0007264</t>
  </si>
  <si>
    <t>1GAZGNFF6G1232109</t>
  </si>
  <si>
    <t>0007265</t>
  </si>
  <si>
    <t>1GAZGNFF0G1231828</t>
  </si>
  <si>
    <t>0007279</t>
  </si>
  <si>
    <t>1GAZGNFF3G1229491</t>
  </si>
  <si>
    <t>0007280</t>
  </si>
  <si>
    <t>1GAZGNFF7G1232930</t>
  </si>
  <si>
    <t>0007281</t>
  </si>
  <si>
    <t>1GAZGNFF1G1231238</t>
  </si>
  <si>
    <t>0007282</t>
  </si>
  <si>
    <t>1GAZGNFFXG1232212</t>
  </si>
  <si>
    <t>0007283</t>
  </si>
  <si>
    <t>1GAZGNFF7G1233107</t>
  </si>
  <si>
    <t>0007284</t>
  </si>
  <si>
    <t>1GAZGNFF9G1231889</t>
  </si>
  <si>
    <t>0007285</t>
  </si>
  <si>
    <t>1GAZGNFF0G1232929</t>
  </si>
  <si>
    <t>0007286</t>
  </si>
  <si>
    <t>1GAZGNFF6G1233437</t>
  </si>
  <si>
    <t>0007287</t>
  </si>
  <si>
    <t>1GAZGNFFXG1233554</t>
  </si>
  <si>
    <t>0007288</t>
  </si>
  <si>
    <t>1GAZGNFF8G1233553</t>
  </si>
  <si>
    <t>0007289</t>
  </si>
  <si>
    <t>1GAZGNFF2G1233144</t>
  </si>
  <si>
    <t>0007290</t>
  </si>
  <si>
    <t>1GAZGNFF6G1233454</t>
  </si>
  <si>
    <t>0007291</t>
  </si>
  <si>
    <t>1GAZGNFF1G1229425</t>
  </si>
  <si>
    <t>0007292</t>
  </si>
  <si>
    <t>1GAZGNFF8G1231625</t>
  </si>
  <si>
    <t>0007293</t>
  </si>
  <si>
    <t>1GAZGNFF5G1233364</t>
  </si>
  <si>
    <t>0001352</t>
  </si>
  <si>
    <t>2G11X5SA8G9115523</t>
  </si>
  <si>
    <t>0004238</t>
  </si>
  <si>
    <t>2G1105SA5G9117072</t>
  </si>
  <si>
    <t>0004239</t>
  </si>
  <si>
    <t>1G11X5SA0GU116006</t>
  </si>
  <si>
    <t>0024749</t>
  </si>
  <si>
    <t>1G11B5SA0GF145508</t>
  </si>
  <si>
    <t>0024668</t>
  </si>
  <si>
    <t>1G1ZB5ST6GF300695</t>
  </si>
  <si>
    <t>0007095</t>
  </si>
  <si>
    <t>3GCUKNEH8GG156459</t>
  </si>
  <si>
    <t>0007096</t>
  </si>
  <si>
    <t>3GCUKNEH5GG156452</t>
  </si>
  <si>
    <t>0007058</t>
  </si>
  <si>
    <t>1GCNKREC0GZ263618</t>
  </si>
  <si>
    <t>0007068</t>
  </si>
  <si>
    <t>1GCNKNEC2GZ157485</t>
  </si>
  <si>
    <t>0007520</t>
  </si>
  <si>
    <t>1GCNKNEH0GZ266376</t>
  </si>
  <si>
    <t>0024054</t>
  </si>
  <si>
    <t>1GC0KUEG2GZ357368</t>
  </si>
  <si>
    <t>0007099</t>
  </si>
  <si>
    <t>1GC1KUEG7GF141487</t>
  </si>
  <si>
    <t>0007100</t>
  </si>
  <si>
    <t>1GC1KUEG9GF140597</t>
  </si>
  <si>
    <t>0007515</t>
  </si>
  <si>
    <t>1GC1KVEG7GF172633</t>
  </si>
  <si>
    <t>0007516</t>
  </si>
  <si>
    <t>1GC1KVEG0GF173381</t>
  </si>
  <si>
    <t>0007517</t>
  </si>
  <si>
    <t>1GC1KVEG9GF175307</t>
  </si>
  <si>
    <t>0007518</t>
  </si>
  <si>
    <t>1GC1KVEG3GF206793</t>
  </si>
  <si>
    <t>0007684</t>
  </si>
  <si>
    <t>1GB3KYCG8GZ178750</t>
  </si>
  <si>
    <t>0007539</t>
  </si>
  <si>
    <t>SUBURBAN 1500</t>
  </si>
  <si>
    <t>1GNSKKEC5GR363635</t>
  </si>
  <si>
    <t>0001429</t>
  </si>
  <si>
    <t>1GNSKHKC6GR381455</t>
  </si>
  <si>
    <t>0024875</t>
  </si>
  <si>
    <t>1GNSKDEC1GR446832</t>
  </si>
  <si>
    <t>0001794</t>
  </si>
  <si>
    <t>1FMCU0F75GUC61953</t>
  </si>
  <si>
    <t>0007511</t>
  </si>
  <si>
    <t>CARAVAN</t>
  </si>
  <si>
    <t>2C4RDGBG9GR330492</t>
  </si>
  <si>
    <t>0007512</t>
  </si>
  <si>
    <t>2C4RDGBG1GR342376</t>
  </si>
  <si>
    <t>0007513</t>
  </si>
  <si>
    <t>2C4RDGBG0GR131637</t>
  </si>
  <si>
    <t>0007514</t>
  </si>
  <si>
    <t>2C4RDGBG8GR267434</t>
  </si>
  <si>
    <t>0007582</t>
  </si>
  <si>
    <t>2C4RDGBGXGR324801</t>
  </si>
  <si>
    <t>0007583</t>
  </si>
  <si>
    <t>2C4RDGBG7GR346948</t>
  </si>
  <si>
    <t>0007584</t>
  </si>
  <si>
    <t>2C4RDGBG3GR225902</t>
  </si>
  <si>
    <t>0007585</t>
  </si>
  <si>
    <t>2C4RDGBG1GR314156</t>
  </si>
  <si>
    <t>0007586</t>
  </si>
  <si>
    <t>2C4RDGBG4GR330495</t>
  </si>
  <si>
    <t>0007587</t>
  </si>
  <si>
    <t>2C4RDGBG9GR285019</t>
  </si>
  <si>
    <t>0000262</t>
  </si>
  <si>
    <t>2C3CDXKT7GH247852</t>
  </si>
  <si>
    <t>0007644</t>
  </si>
  <si>
    <t>RAM 2500</t>
  </si>
  <si>
    <t>3C6MR5AJ0GG159559</t>
  </si>
  <si>
    <t>0024873</t>
  </si>
  <si>
    <t>3C6URVUG3GE130892</t>
  </si>
  <si>
    <t>0007274</t>
  </si>
  <si>
    <t>1FADP5AU7GL106262</t>
  </si>
  <si>
    <t>0007275</t>
  </si>
  <si>
    <t>1FADP5AU9GL106263</t>
  </si>
  <si>
    <t>0007277</t>
  </si>
  <si>
    <t>1FADP5AU2GL106265</t>
  </si>
  <si>
    <t>0000268</t>
  </si>
  <si>
    <t>1FADP5AU2GL104371</t>
  </si>
  <si>
    <t>1FM5K8AR7GGB07328</t>
  </si>
  <si>
    <t>0000294</t>
  </si>
  <si>
    <t>1FMCU9G94GUC01277</t>
  </si>
  <si>
    <t>0007104</t>
  </si>
  <si>
    <t>1FMCU9GX4GUC13640</t>
  </si>
  <si>
    <t>0007105</t>
  </si>
  <si>
    <t>1FMCU9GX8GUC13639</t>
  </si>
  <si>
    <t>0007106</t>
  </si>
  <si>
    <t>1FMCU9GX6GUC13641</t>
  </si>
  <si>
    <t>0007319</t>
  </si>
  <si>
    <t>1FMCU9GX1GUC13658</t>
  </si>
  <si>
    <t>0007320</t>
  </si>
  <si>
    <t>1FMCU9GXXGUC13657</t>
  </si>
  <si>
    <t>0007321</t>
  </si>
  <si>
    <t>1FMCU9GX8GUC13656</t>
  </si>
  <si>
    <t>0007645</t>
  </si>
  <si>
    <t>1FMCU9GX1GUC84990</t>
  </si>
  <si>
    <t>0007593</t>
  </si>
  <si>
    <t>1FMCU9GX8GUC13611</t>
  </si>
  <si>
    <t>0007741</t>
  </si>
  <si>
    <t>1FMCU9GX1GUC71186</t>
  </si>
  <si>
    <t>0007742</t>
  </si>
  <si>
    <t>1FMCU9GX3GUC71187</t>
  </si>
  <si>
    <t>0007743</t>
  </si>
  <si>
    <t>1FMCU9GX2GUB27968</t>
  </si>
  <si>
    <t>0007049</t>
  </si>
  <si>
    <t>1FMCU9GX0GUC13652</t>
  </si>
  <si>
    <t>0007050</t>
  </si>
  <si>
    <t>1FMCU9GX2GUC13653</t>
  </si>
  <si>
    <t>0007051</t>
  </si>
  <si>
    <t>1FMCU9GX4GUC13654</t>
  </si>
  <si>
    <t>0007052</t>
  </si>
  <si>
    <t>1FMCU9GX6GUC13655</t>
  </si>
  <si>
    <t>0007045</t>
  </si>
  <si>
    <t>1FMCU9G91GUC13659</t>
  </si>
  <si>
    <t>0007035</t>
  </si>
  <si>
    <t>1FMCU9G98GUC13660</t>
  </si>
  <si>
    <t>0007036</t>
  </si>
  <si>
    <t>1FMCU9G9XGUC13661</t>
  </si>
  <si>
    <t>0007278</t>
  </si>
  <si>
    <t>1FMCU9GX8GUC46348</t>
  </si>
  <si>
    <t>0002459</t>
  </si>
  <si>
    <t>1FMCU0F73GUC61952</t>
  </si>
  <si>
    <t>0002294</t>
  </si>
  <si>
    <t>1FMCU0F73GUC61949</t>
  </si>
  <si>
    <t>0002289</t>
  </si>
  <si>
    <t>1FMCU0F7XGUC61950</t>
  </si>
  <si>
    <t>0001417</t>
  </si>
  <si>
    <t>1FMJU1MT4GEF10573</t>
  </si>
  <si>
    <t>0001351</t>
  </si>
  <si>
    <t>1FM5K8AR4GGB07318</t>
  </si>
  <si>
    <t>0001399</t>
  </si>
  <si>
    <t>1FM5K8AR2GGB97505</t>
  </si>
  <si>
    <t>0001400</t>
  </si>
  <si>
    <t>1FM5K8AR4GGB97506</t>
  </si>
  <si>
    <t>0001095</t>
  </si>
  <si>
    <t>1FM5K8AR4GGA86809</t>
  </si>
  <si>
    <t>0000646</t>
  </si>
  <si>
    <t>1FM5K8D86GGA81324</t>
  </si>
  <si>
    <t>0025500</t>
  </si>
  <si>
    <t>1FM5K8D81GGC52321</t>
  </si>
  <si>
    <t>0007435</t>
  </si>
  <si>
    <t>1FM5K8B8XGGD31182</t>
  </si>
  <si>
    <t>0007468</t>
  </si>
  <si>
    <t>1FM5K8B83GGB81691</t>
  </si>
  <si>
    <t>0007740</t>
  </si>
  <si>
    <t>1FM5K8B83GGC92497</t>
  </si>
  <si>
    <t>0007363</t>
  </si>
  <si>
    <t>1FM5K8B8XGGB81543</t>
  </si>
  <si>
    <t>0007364</t>
  </si>
  <si>
    <t>1FM5K8B81GGB81544</t>
  </si>
  <si>
    <t>0007070</t>
  </si>
  <si>
    <t>1FM5K8B88GGB81542</t>
  </si>
  <si>
    <t>0000263</t>
  </si>
  <si>
    <t>1FM5K8AR1GGC15234</t>
  </si>
  <si>
    <t>0000200</t>
  </si>
  <si>
    <t>1FM5K8D8XGGC42435</t>
  </si>
  <si>
    <t>0000102</t>
  </si>
  <si>
    <t>1FM5K8AR9GGC15238</t>
  </si>
  <si>
    <t>0000140</t>
  </si>
  <si>
    <t>STN240</t>
  </si>
  <si>
    <t>1FM5K8AR3GGC15235</t>
  </si>
  <si>
    <t>0000141</t>
  </si>
  <si>
    <t>1FM5K8AR5GGC15236</t>
  </si>
  <si>
    <t>0000142</t>
  </si>
  <si>
    <t>1FM5K8AR7GGC15237</t>
  </si>
  <si>
    <t>0000126</t>
  </si>
  <si>
    <t>1FM5K8AR5GGC08576</t>
  </si>
  <si>
    <t>0000127</t>
  </si>
  <si>
    <t>1FM5K8AR7GGC08577</t>
  </si>
  <si>
    <t>0000128</t>
  </si>
  <si>
    <t>1FM5K8AR9GGC08578</t>
  </si>
  <si>
    <t>0007714</t>
  </si>
  <si>
    <t>1FM5K8D80GGB96744</t>
  </si>
  <si>
    <t>0007715</t>
  </si>
  <si>
    <t>1FM5K8D85GGC52466</t>
  </si>
  <si>
    <t>0000645</t>
  </si>
  <si>
    <t>1FM5K8D85GGC92501</t>
  </si>
  <si>
    <t>0001397</t>
  </si>
  <si>
    <t>1FM5K8B85GGC92498</t>
  </si>
  <si>
    <t>0000470</t>
  </si>
  <si>
    <t>1FM5K8AR9GGA37475</t>
  </si>
  <si>
    <t>0000219</t>
  </si>
  <si>
    <t>1FM5K8AR7GGA37474</t>
  </si>
  <si>
    <t>0000224</t>
  </si>
  <si>
    <t>1FM5K8D85GGC62205</t>
  </si>
  <si>
    <t>0000225</t>
  </si>
  <si>
    <t>1FM5K8D83GGC62204</t>
  </si>
  <si>
    <t>0000226</t>
  </si>
  <si>
    <t>1FM5K8D81GGC62203</t>
  </si>
  <si>
    <t>0025681</t>
  </si>
  <si>
    <t>1FM5K8B86GGC35629</t>
  </si>
  <si>
    <t>0001361</t>
  </si>
  <si>
    <t>1FM5K8ARXGGA72395</t>
  </si>
  <si>
    <t>0001408</t>
  </si>
  <si>
    <t>1FM5K8AR7GGA08427</t>
  </si>
  <si>
    <t>0001409</t>
  </si>
  <si>
    <t>1FM5K8AR0GGA08429</t>
  </si>
  <si>
    <t>0001412</t>
  </si>
  <si>
    <t>1FM5K8AR2GGA08447</t>
  </si>
  <si>
    <t>0001395</t>
  </si>
  <si>
    <t>1FM5K8AR3GGB13143</t>
  </si>
  <si>
    <t>0001396</t>
  </si>
  <si>
    <t>1FM5K8AR1GGB13142</t>
  </si>
  <si>
    <t>0004247</t>
  </si>
  <si>
    <t>1FM5K8D83GGB43648</t>
  </si>
  <si>
    <t>0024870</t>
  </si>
  <si>
    <t>1FM5K8D86GGA86832</t>
  </si>
  <si>
    <t>0024871</t>
  </si>
  <si>
    <t>1FM5K8AR1GGB64706</t>
  </si>
  <si>
    <t>0024867</t>
  </si>
  <si>
    <t>1FM5K8AR3GGB64707</t>
  </si>
  <si>
    <t>0024868</t>
  </si>
  <si>
    <t>1FM5K8ARXGGB64705</t>
  </si>
  <si>
    <t>0024876</t>
  </si>
  <si>
    <t>1FM5K8D80GGC92499</t>
  </si>
  <si>
    <t>0024847</t>
  </si>
  <si>
    <t>1FM5K8AR8GGC37151</t>
  </si>
  <si>
    <t>0001402</t>
  </si>
  <si>
    <t>1FM5K8ARXGGB13463</t>
  </si>
  <si>
    <t>0001251</t>
  </si>
  <si>
    <t>1FM5K8AR1GGB13464</t>
  </si>
  <si>
    <t>0000979</t>
  </si>
  <si>
    <t>1FM5K8AR5GGA86821</t>
  </si>
  <si>
    <t>0025821</t>
  </si>
  <si>
    <t>0004270</t>
  </si>
  <si>
    <t>1FM5K8B80GGB43643</t>
  </si>
  <si>
    <t>0007574</t>
  </si>
  <si>
    <t>1FM5K8D85GGD04548</t>
  </si>
  <si>
    <t>0007619</t>
  </si>
  <si>
    <t>1FM5K8B81GGD31183</t>
  </si>
  <si>
    <t>0007620</t>
  </si>
  <si>
    <t>1FTEX1E81GFC32197</t>
  </si>
  <si>
    <t>0007621</t>
  </si>
  <si>
    <t>1FTEX1E83GFC32198</t>
  </si>
  <si>
    <t>0007622</t>
  </si>
  <si>
    <t>1FTEX1E8XGFC32196</t>
  </si>
  <si>
    <t>0007630</t>
  </si>
  <si>
    <t>1FTEX1E88GFC32200</t>
  </si>
  <si>
    <t>0007631</t>
  </si>
  <si>
    <t>1FTEX1E85GFC32199</t>
  </si>
  <si>
    <t>0007632</t>
  </si>
  <si>
    <t>1FTEX1E89GFC48034</t>
  </si>
  <si>
    <t>0007688</t>
  </si>
  <si>
    <t>1FTEX1E86GFB03484</t>
  </si>
  <si>
    <t>0007378</t>
  </si>
  <si>
    <t>1FTEX1E81GFB03487</t>
  </si>
  <si>
    <t>0007379</t>
  </si>
  <si>
    <t>1FTEX1E8XGFB03486</t>
  </si>
  <si>
    <t>0007380</t>
  </si>
  <si>
    <t>1FTEX1E88GFB03485</t>
  </si>
  <si>
    <t>0007385</t>
  </si>
  <si>
    <t>1FTEX1E83GFB03488</t>
  </si>
  <si>
    <t>0007386</t>
  </si>
  <si>
    <t>1FTEX1E85GFB03489</t>
  </si>
  <si>
    <t>0007387</t>
  </si>
  <si>
    <t>1FTEX1E81GFB03490</t>
  </si>
  <si>
    <t>0007388</t>
  </si>
  <si>
    <t>1FTEX1E83GFB03491</t>
  </si>
  <si>
    <t>0007389</t>
  </si>
  <si>
    <t>1FTEX1E85GFB03492</t>
  </si>
  <si>
    <t>0007390</t>
  </si>
  <si>
    <t>1FTEX1E87GFB03493</t>
  </si>
  <si>
    <t>0007391</t>
  </si>
  <si>
    <t>1FTEX1E89GFB03494</t>
  </si>
  <si>
    <t>0007529</t>
  </si>
  <si>
    <t>1FTEX1E87GFC48033</t>
  </si>
  <si>
    <t>0007530</t>
  </si>
  <si>
    <t>1FTEX1E85GFC48032</t>
  </si>
  <si>
    <t>0007531</t>
  </si>
  <si>
    <t>1FTEX1E83GFC48031</t>
  </si>
  <si>
    <t>0007532</t>
  </si>
  <si>
    <t>1FTEX1E81GFC48030</t>
  </si>
  <si>
    <t>0007533</t>
  </si>
  <si>
    <t>1FTEX1E85GKE66320</t>
  </si>
  <si>
    <t>0007534</t>
  </si>
  <si>
    <t>1FTEX1E89GKE66319</t>
  </si>
  <si>
    <t>0007535</t>
  </si>
  <si>
    <t>1FTEX1E87GKE66318</t>
  </si>
  <si>
    <t>0007536</t>
  </si>
  <si>
    <t>1FTEX1E85GKE66317</t>
  </si>
  <si>
    <t>0007537</t>
  </si>
  <si>
    <t>1FTEX1E81GKE66315</t>
  </si>
  <si>
    <t>0007538</t>
  </si>
  <si>
    <t>1FTEX1E83GKE66316</t>
  </si>
  <si>
    <t>0007037</t>
  </si>
  <si>
    <t>1FTMF1E83GFA89106</t>
  </si>
  <si>
    <t>0007335</t>
  </si>
  <si>
    <t>1FTEX1E84GFB03497</t>
  </si>
  <si>
    <t>0007336</t>
  </si>
  <si>
    <t>1FTEX1E82GFB03496</t>
  </si>
  <si>
    <t>0007337</t>
  </si>
  <si>
    <t>1FTEX1E80GFB03495</t>
  </si>
  <si>
    <t>0024146</t>
  </si>
  <si>
    <t>1FTEX1E80GFC48035</t>
  </si>
  <si>
    <t>0007711</t>
  </si>
  <si>
    <t>1FTMF1EP5GKE56795</t>
  </si>
  <si>
    <t>0007712</t>
  </si>
  <si>
    <t>1FTMF1EF6GKE64105</t>
  </si>
  <si>
    <t>0007323</t>
  </si>
  <si>
    <t>1FTEX1E82GFB03501</t>
  </si>
  <si>
    <t>0007324</t>
  </si>
  <si>
    <t>1FTEX1E80GFB03500</t>
  </si>
  <si>
    <t>0000471</t>
  </si>
  <si>
    <t>1FTFX1EF6GFB71500</t>
  </si>
  <si>
    <t>0000472</t>
  </si>
  <si>
    <t>1FTFX1EF3GFB71499</t>
  </si>
  <si>
    <t>0000473</t>
  </si>
  <si>
    <t>1FTFX1EF1GFB71498</t>
  </si>
  <si>
    <t>0000474</t>
  </si>
  <si>
    <t>1FTFX1EF4GFB71494</t>
  </si>
  <si>
    <t>0000475</t>
  </si>
  <si>
    <t>1FTFX1EF6GFB71495</t>
  </si>
  <si>
    <t>0000476</t>
  </si>
  <si>
    <t>1FTFX1EFXGFB71497</t>
  </si>
  <si>
    <t>0000477</t>
  </si>
  <si>
    <t>1FTFX1EF8GFB71496</t>
  </si>
  <si>
    <t>0000648</t>
  </si>
  <si>
    <t>1FTMF1E81GKF07959</t>
  </si>
  <si>
    <t>0007116</t>
  </si>
  <si>
    <t>1FTMF1C81GFC00884</t>
  </si>
  <si>
    <t>0007117</t>
  </si>
  <si>
    <t>1FTMF1C83GFC00885</t>
  </si>
  <si>
    <t>0007648</t>
  </si>
  <si>
    <t>1FTMF1C81GFC01131</t>
  </si>
  <si>
    <t>0007624</t>
  </si>
  <si>
    <t>1FT7W2B68GEC34376</t>
  </si>
  <si>
    <t>0007608</t>
  </si>
  <si>
    <t>1FTBF2BTXGEC86057</t>
  </si>
  <si>
    <t>0007546</t>
  </si>
  <si>
    <t>1FTBF2A63GED40519</t>
  </si>
  <si>
    <t>0007547</t>
  </si>
  <si>
    <t>1FT7X2B64GED28980</t>
  </si>
  <si>
    <t>0007548</t>
  </si>
  <si>
    <t>1FT7X2B68GED28979</t>
  </si>
  <si>
    <t>0007549</t>
  </si>
  <si>
    <t>1FT7X2B66GED28978</t>
  </si>
  <si>
    <t>0007550</t>
  </si>
  <si>
    <t>1FT7X2B64GED28977</t>
  </si>
  <si>
    <t>0007551</t>
  </si>
  <si>
    <t>1FT7W2B61GEC86061</t>
  </si>
  <si>
    <t>0007369</t>
  </si>
  <si>
    <t>1FTBF2B62GEB43954</t>
  </si>
  <si>
    <t>0007449</t>
  </si>
  <si>
    <t>1FT7X2B62GED47964</t>
  </si>
  <si>
    <t>0007450</t>
  </si>
  <si>
    <t>1FT7X2B64GED47965</t>
  </si>
  <si>
    <t>0007451</t>
  </si>
  <si>
    <t>1FT7X2B66GED47966</t>
  </si>
  <si>
    <t>0007107</t>
  </si>
  <si>
    <t>1FT7X2B63GEB69966</t>
  </si>
  <si>
    <t>0007108</t>
  </si>
  <si>
    <t>1FT7X2B65GEB69967</t>
  </si>
  <si>
    <t>0007338</t>
  </si>
  <si>
    <t>1FTBF2B6XGEB97552</t>
  </si>
  <si>
    <t>0007339</t>
  </si>
  <si>
    <t>1FTBF2B68GEB79373</t>
  </si>
  <si>
    <t>0007340</t>
  </si>
  <si>
    <t>1FTBF2B68GEB97551</t>
  </si>
  <si>
    <t>0007038</t>
  </si>
  <si>
    <t>1FTBF2A60GEB79367</t>
  </si>
  <si>
    <t>0007039</t>
  </si>
  <si>
    <t>1FTBF2B66GEB79369</t>
  </si>
  <si>
    <t>0007040</t>
  </si>
  <si>
    <t>1FTBF2B62GEB79370</t>
  </si>
  <si>
    <t>0007041</t>
  </si>
  <si>
    <t>1FTBF2B64GEB79371</t>
  </si>
  <si>
    <t>0007042</t>
  </si>
  <si>
    <t>1FTBF2B66GEB79372</t>
  </si>
  <si>
    <t>0007109</t>
  </si>
  <si>
    <t>1FTBF2B64GEB79368</t>
  </si>
  <si>
    <t>0007088</t>
  </si>
  <si>
    <t>1FT7W2B6XGEA44904</t>
  </si>
  <si>
    <t>0007653</t>
  </si>
  <si>
    <t>1FTBF2B63GEC04891</t>
  </si>
  <si>
    <t>0007072</t>
  </si>
  <si>
    <t>1FDRF3H67GEB33816</t>
  </si>
  <si>
    <t>0007195</t>
  </si>
  <si>
    <t>1FDRF3HT1GEA04539</t>
  </si>
  <si>
    <t>0007196</t>
  </si>
  <si>
    <t>1FDRF3HTXGEA04538</t>
  </si>
  <si>
    <t>0007197</t>
  </si>
  <si>
    <t>1FDRF3HT8GEA04537</t>
  </si>
  <si>
    <t>0007166</t>
  </si>
  <si>
    <t>1FDRF3HTXGEA04474</t>
  </si>
  <si>
    <t>0007168</t>
  </si>
  <si>
    <t>1FDRF3HT8GEA04473</t>
  </si>
  <si>
    <t>0007618</t>
  </si>
  <si>
    <t>1FT8W3B60GEC86062</t>
  </si>
  <si>
    <t>0007710</t>
  </si>
  <si>
    <t>1FDRF3HT2GED01027</t>
  </si>
  <si>
    <t>0007729</t>
  </si>
  <si>
    <t>1FT8W3B63GEA95185</t>
  </si>
  <si>
    <t>0007381</t>
  </si>
  <si>
    <t>1FDRF3HT6GEB55117</t>
  </si>
  <si>
    <t>0007382</t>
  </si>
  <si>
    <t>1FDRF3HT8GEB55118</t>
  </si>
  <si>
    <t>0007383</t>
  </si>
  <si>
    <t>1FDRF3HTXGEB55119</t>
  </si>
  <si>
    <t>0007384</t>
  </si>
  <si>
    <t>1FDRF3HT6GEB55120</t>
  </si>
  <si>
    <t>0007401</t>
  </si>
  <si>
    <t>1FDRF3HT7GEC88727</t>
  </si>
  <si>
    <t>0007402</t>
  </si>
  <si>
    <t>1FDRF3HT7GEC88338</t>
  </si>
  <si>
    <t>0007403</t>
  </si>
  <si>
    <t>1FDRF3HT5GED31834</t>
  </si>
  <si>
    <t>0007543</t>
  </si>
  <si>
    <t>1FDRF3H61GEC86059</t>
  </si>
  <si>
    <t>0007544</t>
  </si>
  <si>
    <t>1FDRF3H6XGEC86058</t>
  </si>
  <si>
    <t>0007545</t>
  </si>
  <si>
    <t>1FDRF3HT0GEC86060</t>
  </si>
  <si>
    <t>0007555</t>
  </si>
  <si>
    <t>1FDRF3HT7GEC58594</t>
  </si>
  <si>
    <t>0007557</t>
  </si>
  <si>
    <t>1FDRF3HTXGEC58573</t>
  </si>
  <si>
    <t>0024109</t>
  </si>
  <si>
    <t>1FDRF3H67GED01020</t>
  </si>
  <si>
    <t>0024110</t>
  </si>
  <si>
    <t>1FDRF3H69GED01021</t>
  </si>
  <si>
    <t>0024111</t>
  </si>
  <si>
    <t>1FDRF3H60GED01022</t>
  </si>
  <si>
    <t>0024112</t>
  </si>
  <si>
    <t>1FDRF3H62GED01023</t>
  </si>
  <si>
    <t>0024113</t>
  </si>
  <si>
    <t>1FDRF3H64GED01024</t>
  </si>
  <si>
    <t>0024114</t>
  </si>
  <si>
    <t>1FDRF3H66GED01025</t>
  </si>
  <si>
    <t>0024115</t>
  </si>
  <si>
    <t>1FDRF3H68GED01026</t>
  </si>
  <si>
    <t>0007067</t>
  </si>
  <si>
    <t>1FTRF3DT7GEB43956</t>
  </si>
  <si>
    <t>0006972</t>
  </si>
  <si>
    <t>1FTRF3DT1GEA04535</t>
  </si>
  <si>
    <t>0007559</t>
  </si>
  <si>
    <t>1FDRF3H69GEC73334</t>
  </si>
  <si>
    <t>0007564</t>
  </si>
  <si>
    <t>1FDRF3H67GEC73333</t>
  </si>
  <si>
    <t>0007565</t>
  </si>
  <si>
    <t>1FDRF3H65GEC73332</t>
  </si>
  <si>
    <t>0007713</t>
  </si>
  <si>
    <t>1FT8X3BT2GEC90312</t>
  </si>
  <si>
    <t>0001330</t>
  </si>
  <si>
    <t>1FTRF3B67GED28182</t>
  </si>
  <si>
    <t>0001414</t>
  </si>
  <si>
    <t>1FT8W3DT7GEB55505</t>
  </si>
  <si>
    <t>0000642</t>
  </si>
  <si>
    <t>1FT8W3B65GEC04892</t>
  </si>
  <si>
    <t>0007527</t>
  </si>
  <si>
    <t>1FD0X4HT2GEC73337</t>
  </si>
  <si>
    <t>0007139</t>
  </si>
  <si>
    <t>1FDUF4HY5GEA16513</t>
  </si>
  <si>
    <t>0001427</t>
  </si>
  <si>
    <t>1FD0W4HT0GEC32420</t>
  </si>
  <si>
    <t>0007059</t>
  </si>
  <si>
    <t>1FDUF5HT7GEB97303</t>
  </si>
  <si>
    <t>0007453</t>
  </si>
  <si>
    <t>1FDUF5HT0GED16664</t>
  </si>
  <si>
    <t>0007609</t>
  </si>
  <si>
    <t>1FDUF5HT6GEC73335</t>
  </si>
  <si>
    <t>0007554</t>
  </si>
  <si>
    <t>1FDUF5GT8GEC61897</t>
  </si>
  <si>
    <t>0007558</t>
  </si>
  <si>
    <t>1FDUF5GTXGEC61898</t>
  </si>
  <si>
    <t>0007158</t>
  </si>
  <si>
    <t>1FDUF5GY5GEA50863</t>
  </si>
  <si>
    <t>0007162</t>
  </si>
  <si>
    <t>1FDUF5GYXGEA84684</t>
  </si>
  <si>
    <t>0007149</t>
  </si>
  <si>
    <t>1FDUF5GY7GEA50864</t>
  </si>
  <si>
    <t>0007294</t>
  </si>
  <si>
    <t>1FDUF5HT0GEC17245</t>
  </si>
  <si>
    <t>0007295</t>
  </si>
  <si>
    <t>1FDUF5HT9GEC17244</t>
  </si>
  <si>
    <t>0007296</t>
  </si>
  <si>
    <t>1FDUF5HT5GEA17039</t>
  </si>
  <si>
    <t>0007254</t>
  </si>
  <si>
    <t>1FDUF5HT2GEC17246</t>
  </si>
  <si>
    <t>0007255</t>
  </si>
  <si>
    <t>1FDUF5HT4GEC17247</t>
  </si>
  <si>
    <t>0000975</t>
  </si>
  <si>
    <t>1FD0X5HT7GEC25497</t>
  </si>
  <si>
    <t>0007434</t>
  </si>
  <si>
    <t>1FDUF5GT0GEC88429</t>
  </si>
  <si>
    <t>0007556</t>
  </si>
  <si>
    <t>1FDUF5GT9GEC88431</t>
  </si>
  <si>
    <t>0000492</t>
  </si>
  <si>
    <t>1FDNF6AY5GDA02952</t>
  </si>
  <si>
    <t>0002295</t>
  </si>
  <si>
    <t>FREESTYLE</t>
  </si>
  <si>
    <t>1FMCU0F71GUC61951</t>
  </si>
  <si>
    <t>0000298</t>
  </si>
  <si>
    <t>3FA6P0LUXGR398368</t>
  </si>
  <si>
    <t>0006520</t>
  </si>
  <si>
    <t>3FA6P0H72GR126044</t>
  </si>
  <si>
    <t>0007322</t>
  </si>
  <si>
    <t>3FA6P0G79GR332883</t>
  </si>
  <si>
    <t>0007392</t>
  </si>
  <si>
    <t>3FA6P0H76GR345430</t>
  </si>
  <si>
    <t>0000261</t>
  </si>
  <si>
    <t>3FA6P0H73GR345434</t>
  </si>
  <si>
    <t>0000181</t>
  </si>
  <si>
    <t>3FA6P0H71GR345433</t>
  </si>
  <si>
    <t>0000182</t>
  </si>
  <si>
    <t>3FA6P0H78GR345431</t>
  </si>
  <si>
    <t>0000129</t>
  </si>
  <si>
    <t>3FA6P0H78GR345428</t>
  </si>
  <si>
    <t>0000130</t>
  </si>
  <si>
    <t>3FA6P0H7XGR345429</t>
  </si>
  <si>
    <t>0000131</t>
  </si>
  <si>
    <t>3FA6P0H7XGR345432</t>
  </si>
  <si>
    <t>0007046</t>
  </si>
  <si>
    <t>3FA6P0LU2GR318089</t>
  </si>
  <si>
    <t>0007047</t>
  </si>
  <si>
    <t>3FA6P0LU0GR318088</t>
  </si>
  <si>
    <t>0007048</t>
  </si>
  <si>
    <t>3FA6P0LU9GR318087</t>
  </si>
  <si>
    <t>0007678</t>
  </si>
  <si>
    <t>3FA6P0LU9GR388687</t>
  </si>
  <si>
    <t>0007457</t>
  </si>
  <si>
    <t>STG489</t>
  </si>
  <si>
    <t>3FA6P0LU8GR398367</t>
  </si>
  <si>
    <t>0007462</t>
  </si>
  <si>
    <t>1FAHP2D8XGG105677</t>
  </si>
  <si>
    <t>0007463</t>
  </si>
  <si>
    <t>1FAHP2D84GG104380</t>
  </si>
  <si>
    <t>0007656</t>
  </si>
  <si>
    <t>1FAHP2H83GG107152</t>
  </si>
  <si>
    <t>0007464</t>
  </si>
  <si>
    <t>1FAHP2D96GG103272</t>
  </si>
  <si>
    <t>0007460</t>
  </si>
  <si>
    <t>1FAHP2D98GG103273</t>
  </si>
  <si>
    <t>0007461</t>
  </si>
  <si>
    <t>1FAHP2D9XGG103274</t>
  </si>
  <si>
    <t>0007074</t>
  </si>
  <si>
    <t>1FAHP2D94GG103271</t>
  </si>
  <si>
    <t>0007075</t>
  </si>
  <si>
    <t>1FAHP2D92GG103270</t>
  </si>
  <si>
    <t>0007310</t>
  </si>
  <si>
    <t>1FAHP2E97GG103277</t>
  </si>
  <si>
    <t>0007302</t>
  </si>
  <si>
    <t>1FAHP2E93GG103275</t>
  </si>
  <si>
    <t>0007303</t>
  </si>
  <si>
    <t>1FAHP2E95GG103276</t>
  </si>
  <si>
    <t>0007304</t>
  </si>
  <si>
    <t>1FAHP2D96GG103269</t>
  </si>
  <si>
    <t>0007305</t>
  </si>
  <si>
    <t>1FAHP2D90GG103266</t>
  </si>
  <si>
    <t>0007306</t>
  </si>
  <si>
    <t>1FAHP2D92GG103267</t>
  </si>
  <si>
    <t>0007307</t>
  </si>
  <si>
    <t>1FAHP2D94GG103268</t>
  </si>
  <si>
    <t>0024313</t>
  </si>
  <si>
    <t>1FAHP2H85GG149743</t>
  </si>
  <si>
    <t>0007266</t>
  </si>
  <si>
    <t>1FAHP2H80GG110509</t>
  </si>
  <si>
    <t>0007267</t>
  </si>
  <si>
    <t>1FAHP2H84GG110495</t>
  </si>
  <si>
    <t>0007268</t>
  </si>
  <si>
    <t>1FAHP2H88GG110497</t>
  </si>
  <si>
    <t>0007269</t>
  </si>
  <si>
    <t>1FAHP2H84GG110500</t>
  </si>
  <si>
    <t>0007270</t>
  </si>
  <si>
    <t>1FAHP2H86GG110496</t>
  </si>
  <si>
    <t>0007271</t>
  </si>
  <si>
    <t>1FAHP2H8XGG110503</t>
  </si>
  <si>
    <t>0007272</t>
  </si>
  <si>
    <t>1FAHP2H83GG110505</t>
  </si>
  <si>
    <t>0007273</t>
  </si>
  <si>
    <t>1FAHP2H85GG110506</t>
  </si>
  <si>
    <t>0007651</t>
  </si>
  <si>
    <t>1FAHP2D90GG113683</t>
  </si>
  <si>
    <t>0007652</t>
  </si>
  <si>
    <t>1FAHP2D99GG113682</t>
  </si>
  <si>
    <t>0000132</t>
  </si>
  <si>
    <t>1FAHP2H87GG110507</t>
  </si>
  <si>
    <t>0000133</t>
  </si>
  <si>
    <t>1FAHP2H81GG110504</t>
  </si>
  <si>
    <t>0000134</t>
  </si>
  <si>
    <t>1FAHP2H81GG110499</t>
  </si>
  <si>
    <t>0000135</t>
  </si>
  <si>
    <t>1FAHP2H8XGG110498</t>
  </si>
  <si>
    <t>0000136</t>
  </si>
  <si>
    <t>1FAHP2H80GG110493</t>
  </si>
  <si>
    <t>0000137</t>
  </si>
  <si>
    <t>1FAHP2H88GG110502</t>
  </si>
  <si>
    <t>0000138</t>
  </si>
  <si>
    <t>1FAHP2H89GG110508</t>
  </si>
  <si>
    <t>0000139</t>
  </si>
  <si>
    <t>1FAHP2H86GG110501</t>
  </si>
  <si>
    <t>0000199</t>
  </si>
  <si>
    <t>1FAHP2H82GG110494</t>
  </si>
  <si>
    <t>0007365</t>
  </si>
  <si>
    <t>1FAHP2D8XGG105680</t>
  </si>
  <si>
    <t>0007366</t>
  </si>
  <si>
    <t>1FAHP2D81GG105678</t>
  </si>
  <si>
    <t>0007367</t>
  </si>
  <si>
    <t>1FAHP2D83GG105679</t>
  </si>
  <si>
    <t>0000221</t>
  </si>
  <si>
    <t>1FAHP2H85GG116211</t>
  </si>
  <si>
    <t>0000222</t>
  </si>
  <si>
    <t>1FAHP2H83GG116210</t>
  </si>
  <si>
    <t>0000223</t>
  </si>
  <si>
    <t>1FAHP2H87GG116209</t>
  </si>
  <si>
    <t>0000227</t>
  </si>
  <si>
    <t>1FAHP2H85GG107153</t>
  </si>
  <si>
    <t>0000220</t>
  </si>
  <si>
    <t>1FAHP2H83GG116207</t>
  </si>
  <si>
    <t>0001415</t>
  </si>
  <si>
    <t>1FAHP2MK0GG126775</t>
  </si>
  <si>
    <t>0000983</t>
  </si>
  <si>
    <t>1FM5K8AR9GGA86823</t>
  </si>
  <si>
    <t>0007569</t>
  </si>
  <si>
    <t>1FAHP2H86GG122454</t>
  </si>
  <si>
    <t>0007570</t>
  </si>
  <si>
    <t>1FAHP2H88GG122455</t>
  </si>
  <si>
    <t>0007571</t>
  </si>
  <si>
    <t>1FAHP2H8XGG122456</t>
  </si>
  <si>
    <t>0007572</t>
  </si>
  <si>
    <t>1FAHP2H81GG122457</t>
  </si>
  <si>
    <t>0007573</t>
  </si>
  <si>
    <t>1FAHP2H84GG122453</t>
  </si>
  <si>
    <t>0007043</t>
  </si>
  <si>
    <t>NM0GS9E71G1260072</t>
  </si>
  <si>
    <t>0007044</t>
  </si>
  <si>
    <t>NM0GS9E73G1260073</t>
  </si>
  <si>
    <t>0007750</t>
  </si>
  <si>
    <t>NM0LE7E7XG1268522</t>
  </si>
  <si>
    <t>0007623</t>
  </si>
  <si>
    <t>1FMZK1YM8GKA01681</t>
  </si>
  <si>
    <t>0007625</t>
  </si>
  <si>
    <t>1FMZK1YMXGKA01679</t>
  </si>
  <si>
    <t>0007433</t>
  </si>
  <si>
    <t>1FTYE1ZM1GKB22431</t>
  </si>
  <si>
    <t>0003420</t>
  </si>
  <si>
    <t>1FTYE2CM3GKA05433</t>
  </si>
  <si>
    <t>0007465</t>
  </si>
  <si>
    <t>1FTYE1ZM0GKA79801</t>
  </si>
  <si>
    <t>0007466</t>
  </si>
  <si>
    <t>1FTYE1ZM9GKA79800</t>
  </si>
  <si>
    <t>0007467</t>
  </si>
  <si>
    <t>1FTYE1ZM6GKA79799</t>
  </si>
  <si>
    <t>0007469</t>
  </si>
  <si>
    <t>1FTYE1ZM4GKA79798</t>
  </si>
  <si>
    <t>0001394</t>
  </si>
  <si>
    <t>1FMZK1ZM5GKA32465</t>
  </si>
  <si>
    <t>0000190</t>
  </si>
  <si>
    <t>1FDZK1CM0GKA88810</t>
  </si>
  <si>
    <t>0000299</t>
  </si>
  <si>
    <t>1FTYR2CM7GKA80656</t>
  </si>
  <si>
    <t>0007253</t>
  </si>
  <si>
    <t>1FTYR1CM9GKA37849</t>
  </si>
  <si>
    <t>0007368</t>
  </si>
  <si>
    <t>1FTYR1YM7GKA68493</t>
  </si>
  <si>
    <t>0007300</t>
  </si>
  <si>
    <t>1FTYR2CM3GKA18946</t>
  </si>
  <si>
    <t>0007523</t>
  </si>
  <si>
    <t>1FTYR2CM6GKB07815</t>
  </si>
  <si>
    <t>0007524</t>
  </si>
  <si>
    <t>1FTYR2CM4GKB07814</t>
  </si>
  <si>
    <t>0007525</t>
  </si>
  <si>
    <t>1FTYR2CM2GKB07813</t>
  </si>
  <si>
    <t>0007526</t>
  </si>
  <si>
    <t>1FTYR2CM0GKB07812</t>
  </si>
  <si>
    <t>0007606</t>
  </si>
  <si>
    <t>1FTYR2CM8GKB07816</t>
  </si>
  <si>
    <t>0007607</t>
  </si>
  <si>
    <t>1FTYR2CM7GKB07810</t>
  </si>
  <si>
    <t>0007588</t>
  </si>
  <si>
    <t>1FTYR2CM0GKB07809</t>
  </si>
  <si>
    <t>0007589</t>
  </si>
  <si>
    <t>1FTYR2CM7GKB07807</t>
  </si>
  <si>
    <t>0007590</t>
  </si>
  <si>
    <t>1FTYR2CM9GKB07811</t>
  </si>
  <si>
    <t>0007591</t>
  </si>
  <si>
    <t>1FTYR2CM6GKB03344</t>
  </si>
  <si>
    <t>0007666</t>
  </si>
  <si>
    <t>1FTYR2CM9GKA18949</t>
  </si>
  <si>
    <t>0007667</t>
  </si>
  <si>
    <t>1FTYR2CM7GKA18948</t>
  </si>
  <si>
    <t>0007668</t>
  </si>
  <si>
    <t>1FTYR2CM5GKA21461</t>
  </si>
  <si>
    <t>0007669</t>
  </si>
  <si>
    <t>1FTYR2CM5GKA18947</t>
  </si>
  <si>
    <t>0007738</t>
  </si>
  <si>
    <t>1FTYR2CM0GKB03341</t>
  </si>
  <si>
    <t>0007739</t>
  </si>
  <si>
    <t>1FTYR2CM2GKB00103</t>
  </si>
  <si>
    <t>0007730</t>
  </si>
  <si>
    <t>1FTYR2CM4GKB03343</t>
  </si>
  <si>
    <t>0007731</t>
  </si>
  <si>
    <t>1FTYR2CM2GKB03342</t>
  </si>
  <si>
    <t>0007732</t>
  </si>
  <si>
    <t>1FTYR2CM9GKB07808</t>
  </si>
  <si>
    <t>0007733</t>
  </si>
  <si>
    <t>1FTYR2CM0GKB00102</t>
  </si>
  <si>
    <t>0007689</t>
  </si>
  <si>
    <t>1FTYR2CM3GKA21460</t>
  </si>
  <si>
    <t>0007690</t>
  </si>
  <si>
    <t>1FTYR2CM5GKA21458</t>
  </si>
  <si>
    <t>0007691</t>
  </si>
  <si>
    <t>1FTYR2CM3GKA21457</t>
  </si>
  <si>
    <t>0007692</t>
  </si>
  <si>
    <t>1FTYR2CM1GKA21456</t>
  </si>
  <si>
    <t>0007693</t>
  </si>
  <si>
    <t>1FTYR2CMXGKA21455</t>
  </si>
  <si>
    <t>0007694</t>
  </si>
  <si>
    <t>1FTYR2CM1GKA09212</t>
  </si>
  <si>
    <t>0007695</t>
  </si>
  <si>
    <t>1FTYR2CM9GKA27067</t>
  </si>
  <si>
    <t>0007696</t>
  </si>
  <si>
    <t>1FTYR2CM7GKA27066</t>
  </si>
  <si>
    <t>0007697</t>
  </si>
  <si>
    <t>1FTYR2CM5GKA18950</t>
  </si>
  <si>
    <t>0007698</t>
  </si>
  <si>
    <t>1FTYR2CM7GKA18951</t>
  </si>
  <si>
    <t>0007699</t>
  </si>
  <si>
    <t>1FTYR2CM9GKA18952</t>
  </si>
  <si>
    <t>0007084</t>
  </si>
  <si>
    <t>1FTYR1CM1GKA21452</t>
  </si>
  <si>
    <t>0001428</t>
  </si>
  <si>
    <t>1FTBW2ZGXGKA92705</t>
  </si>
  <si>
    <t>0001343</t>
  </si>
  <si>
    <t>1FTBW2ZG2GKA68494</t>
  </si>
  <si>
    <t>0001393</t>
  </si>
  <si>
    <t>1FTBW2ZG4GKA68495</t>
  </si>
  <si>
    <t>0007376</t>
  </si>
  <si>
    <t>1FBZX2ZM0GKA68497</t>
  </si>
  <si>
    <t>0007377</t>
  </si>
  <si>
    <t>1FBZX2ZM9GKA68496</t>
  </si>
  <si>
    <t>0007153</t>
  </si>
  <si>
    <t>1FBZX2YM7GKA18522</t>
  </si>
  <si>
    <t>0007154</t>
  </si>
  <si>
    <t>1FBZX2YM9GKA18523</t>
  </si>
  <si>
    <t>0007155</t>
  </si>
  <si>
    <t>1FBZX2YM2GKA18525</t>
  </si>
  <si>
    <t>0007156</t>
  </si>
  <si>
    <t>1FBZX2YM0GKA18524</t>
  </si>
  <si>
    <t>0007649</t>
  </si>
  <si>
    <t>1FTBW2ZMXGKA79815</t>
  </si>
  <si>
    <t>0007650</t>
  </si>
  <si>
    <t>1FTBW2ZM8GKA79814</t>
  </si>
  <si>
    <t>0007633</t>
  </si>
  <si>
    <t>1FBZX2ZM4GKA84864</t>
  </si>
  <si>
    <t>0007634</t>
  </si>
  <si>
    <t>1FBZX2ZM6GKA84865</t>
  </si>
  <si>
    <t>0007635</t>
  </si>
  <si>
    <t>1FBZX2ZM8GKA84866</t>
  </si>
  <si>
    <t>0007636</t>
  </si>
  <si>
    <t>1FBZX2ZMXGKA84867</t>
  </si>
  <si>
    <t>0007637</t>
  </si>
  <si>
    <t>1FBZX2ZM1GKA84868</t>
  </si>
  <si>
    <t>0007638</t>
  </si>
  <si>
    <t>1FBZX2ZM2GKA84863</t>
  </si>
  <si>
    <t>0007716</t>
  </si>
  <si>
    <t>1FBAX2XG3GKA48531</t>
  </si>
  <si>
    <t>0007718</t>
  </si>
  <si>
    <t>1FTBW2ZM2GKA79811</t>
  </si>
  <si>
    <t>0007719</t>
  </si>
  <si>
    <t>1FTBW2ZM0GKA79810</t>
  </si>
  <si>
    <t>0007720</t>
  </si>
  <si>
    <t>1FTBW2ZM4GKA79809</t>
  </si>
  <si>
    <t>0007721</t>
  </si>
  <si>
    <t>1FTBW2ZM2GKA79808</t>
  </si>
  <si>
    <t>0007722</t>
  </si>
  <si>
    <t>1FTBW2ZM0GKA79807</t>
  </si>
  <si>
    <t>0007724</t>
  </si>
  <si>
    <t>1FTBW2ZM7GKA79805</t>
  </si>
  <si>
    <t>0007734</t>
  </si>
  <si>
    <t>1FTBW2ZM6GKA79813</t>
  </si>
  <si>
    <t>0007735</t>
  </si>
  <si>
    <t>1FTBW2ZM4GKA79812</t>
  </si>
  <si>
    <t>0007670</t>
  </si>
  <si>
    <t>1FBZX2ZM3GKA84869</t>
  </si>
  <si>
    <t>0001329</t>
  </si>
  <si>
    <t>1FTBW2ZM0GKA08719</t>
  </si>
  <si>
    <t>0001334</t>
  </si>
  <si>
    <t>1FBZX2YG6GKA22023</t>
  </si>
  <si>
    <t>0001344</t>
  </si>
  <si>
    <t>1FTBW2ZG8GKA64997</t>
  </si>
  <si>
    <t>0001345</t>
  </si>
  <si>
    <t>1FTBW2ZG6GKA64996</t>
  </si>
  <si>
    <t>0000641</t>
  </si>
  <si>
    <t>1FBZX2ZM9GKA29875</t>
  </si>
  <si>
    <t>0000950</t>
  </si>
  <si>
    <t>1FTBW2ZG1GKA61620</t>
  </si>
  <si>
    <t>0000925</t>
  </si>
  <si>
    <t>1FBZX2CG8GKA50235</t>
  </si>
  <si>
    <t>0000926</t>
  </si>
  <si>
    <t>1FTBW2ZG3GKA61618</t>
  </si>
  <si>
    <t>0000911</t>
  </si>
  <si>
    <t>1FTBW2ZG5GKA61619</t>
  </si>
  <si>
    <t>0000251</t>
  </si>
  <si>
    <t>1FBZX2CGXGKA50236</t>
  </si>
  <si>
    <t>0007610</t>
  </si>
  <si>
    <t>1FBZX2CM4GKB42786</t>
  </si>
  <si>
    <t>0007611</t>
  </si>
  <si>
    <t>1FBZX2CMXGKB28620</t>
  </si>
  <si>
    <t>0007612</t>
  </si>
  <si>
    <t>1FBZX2CM3GKB28619</t>
  </si>
  <si>
    <t>0007613</t>
  </si>
  <si>
    <t>1FBZX2CM1GKB28618</t>
  </si>
  <si>
    <t>0007614</t>
  </si>
  <si>
    <t>1FBZX2CMXGKB28617</t>
  </si>
  <si>
    <t>0007615</t>
  </si>
  <si>
    <t>1FBZX2CMXGKB42789</t>
  </si>
  <si>
    <t>0007616</t>
  </si>
  <si>
    <t>1FBZX2CM8GKB42788</t>
  </si>
  <si>
    <t>0007617</t>
  </si>
  <si>
    <t>1FBZX2CM6GKB42787</t>
  </si>
  <si>
    <t>0007552</t>
  </si>
  <si>
    <t>1FBZX2CM7GKB48291</t>
  </si>
  <si>
    <t>0007553</t>
  </si>
  <si>
    <t>1FBZX2CM5GKB48290</t>
  </si>
  <si>
    <t>0007521</t>
  </si>
  <si>
    <t>TRANSIT T350 WC</t>
  </si>
  <si>
    <t>1FDVU4XG5GKB18799</t>
  </si>
  <si>
    <t>0007522</t>
  </si>
  <si>
    <t>1FDVU4XG3GKB18798</t>
  </si>
  <si>
    <t>0007646</t>
  </si>
  <si>
    <t>1FDVU4XG8GKB00104</t>
  </si>
  <si>
    <t>0007647</t>
  </si>
  <si>
    <t>1FDVU4XGXGKB00105</t>
  </si>
  <si>
    <t>0007595</t>
  </si>
  <si>
    <t>1FDVU4XG4GKB03355</t>
  </si>
  <si>
    <t>0007596</t>
  </si>
  <si>
    <t>1FDVU4XG2GKB03354</t>
  </si>
  <si>
    <t>0007597</t>
  </si>
  <si>
    <t>1FDVU4XG0GKB03353</t>
  </si>
  <si>
    <t>0007598</t>
  </si>
  <si>
    <t>1FDVU4XG9GKB03352</t>
  </si>
  <si>
    <t>0007599</t>
  </si>
  <si>
    <t>1FDVU4XG7GKB03351</t>
  </si>
  <si>
    <t>0007600</t>
  </si>
  <si>
    <t>1FDVU4XG5GKB03350</t>
  </si>
  <si>
    <t>0007601</t>
  </si>
  <si>
    <t>1FDVU4XG9GKB03349</t>
  </si>
  <si>
    <t>0007602</t>
  </si>
  <si>
    <t>1FDVU4XG7GKB03348</t>
  </si>
  <si>
    <t>0007603</t>
  </si>
  <si>
    <t>1FDVU4XG5GKB03347</t>
  </si>
  <si>
    <t>0007604</t>
  </si>
  <si>
    <t>1FDVU4XG3GKB03346</t>
  </si>
  <si>
    <t>0007605</t>
  </si>
  <si>
    <t>1FDVU4XG1GKB03345</t>
  </si>
  <si>
    <t>0007110</t>
  </si>
  <si>
    <t>1FVACYCY4GHHS1565</t>
  </si>
  <si>
    <t>0007111</t>
  </si>
  <si>
    <t>1FVACYCY0GHHS1563</t>
  </si>
  <si>
    <t>0007086</t>
  </si>
  <si>
    <t>1FVACYCY6GHHS1566</t>
  </si>
  <si>
    <t>0007087</t>
  </si>
  <si>
    <t>1FVACYCY2GHHS1564</t>
  </si>
  <si>
    <t>0006973</t>
  </si>
  <si>
    <t>1FVHCYCY0GHGX1715</t>
  </si>
  <si>
    <t>0005524</t>
  </si>
  <si>
    <t>1FVHCYCY6GHHB1856</t>
  </si>
  <si>
    <t>0007413</t>
  </si>
  <si>
    <t>CRV</t>
  </si>
  <si>
    <t>5J6RM4H32GL083385</t>
  </si>
  <si>
    <t>0007686</t>
  </si>
  <si>
    <t>5J6RM4H31GL008029</t>
  </si>
  <si>
    <t>0006975</t>
  </si>
  <si>
    <t>1HTMKAZR3GH139833</t>
  </si>
  <si>
    <t>0006976</t>
  </si>
  <si>
    <t>1HTMKAZR1GH139832</t>
  </si>
  <si>
    <t>0006977</t>
  </si>
  <si>
    <t>1HTMKAZR8GH139830</t>
  </si>
  <si>
    <t>0002576</t>
  </si>
  <si>
    <t>1HTMKAZRXGH139831</t>
  </si>
  <si>
    <t>0024863</t>
  </si>
  <si>
    <t>54DC4J1B3GS802799</t>
  </si>
  <si>
    <t>0007576</t>
  </si>
  <si>
    <t>1C4PJMAB3GW344190</t>
  </si>
  <si>
    <t>0007578</t>
  </si>
  <si>
    <t>1C4PJMAB7GW344189</t>
  </si>
  <si>
    <t>0007579</t>
  </si>
  <si>
    <t>1C4PJMAB6GW337864</t>
  </si>
  <si>
    <t>0007566</t>
  </si>
  <si>
    <t>1C4PJMAB1GW344186</t>
  </si>
  <si>
    <t>0007567</t>
  </si>
  <si>
    <t>1C4PJMAB7GW344192</t>
  </si>
  <si>
    <t>0007568</t>
  </si>
  <si>
    <t>1C4PJMAB3GW344187</t>
  </si>
  <si>
    <t>0007560</t>
  </si>
  <si>
    <t>1C4PJMAB8GW337865</t>
  </si>
  <si>
    <t>0007561</t>
  </si>
  <si>
    <t>1C4PJMAB1GW340137</t>
  </si>
  <si>
    <t>0007562</t>
  </si>
  <si>
    <t>1C4PJMAB5GW344191</t>
  </si>
  <si>
    <t>0007563</t>
  </si>
  <si>
    <t>1C4PJMAB3GW340138</t>
  </si>
  <si>
    <t>0007528</t>
  </si>
  <si>
    <t>MOBILITY VENTURES</t>
  </si>
  <si>
    <t>MV1 WC</t>
  </si>
  <si>
    <t>57WMD2C68GM100170</t>
  </si>
  <si>
    <t>0007726</t>
  </si>
  <si>
    <t>NV 200</t>
  </si>
  <si>
    <t>3N6CM0KN3GK692359</t>
  </si>
  <si>
    <t>0007727</t>
  </si>
  <si>
    <t>3N6CM0KN7GK690131</t>
  </si>
  <si>
    <t>0000146</t>
  </si>
  <si>
    <t>QUEST</t>
  </si>
  <si>
    <t>JN8AE2KP0G9157324</t>
  </si>
  <si>
    <t>0007671</t>
  </si>
  <si>
    <t>KNMAT2MV5GP617795</t>
  </si>
  <si>
    <t>0007672</t>
  </si>
  <si>
    <t>KNMAT2MV1GP612738</t>
  </si>
  <si>
    <t>0007673</t>
  </si>
  <si>
    <t>KNMAT2MV7GP607575</t>
  </si>
  <si>
    <t>0007674</t>
  </si>
  <si>
    <t>KNMAT2MV8GP636261</t>
  </si>
  <si>
    <t>0007675</t>
  </si>
  <si>
    <t>KNMAT2MV2GP611100</t>
  </si>
  <si>
    <t>0007676</t>
  </si>
  <si>
    <t>KNMAT2MV5GP620602</t>
  </si>
  <si>
    <t>0007677</t>
  </si>
  <si>
    <t>KNMAT2MV6GP618731</t>
  </si>
  <si>
    <t>0007657</t>
  </si>
  <si>
    <t>KNMAT2MV0GP624041</t>
  </si>
  <si>
    <t>0007660</t>
  </si>
  <si>
    <t>KNMAT2MV6GP625131</t>
  </si>
  <si>
    <t>0007661</t>
  </si>
  <si>
    <t>KNMAT2MV5GP635388</t>
  </si>
  <si>
    <t>0007662</t>
  </si>
  <si>
    <t>KNMAT2MV8GP625194</t>
  </si>
  <si>
    <t>0007663</t>
  </si>
  <si>
    <t>KNMAT2MV0GP635900</t>
  </si>
  <si>
    <t>0007664</t>
  </si>
  <si>
    <t>KNMAT2MV8GP649124</t>
  </si>
  <si>
    <t>0007665</t>
  </si>
  <si>
    <t>KNMAT2MV0GP649084</t>
  </si>
  <si>
    <t>0007580</t>
  </si>
  <si>
    <t>KNMAT2MV5GP659755</t>
  </si>
  <si>
    <t>0007297</t>
  </si>
  <si>
    <t>KNMAT2MVXGP624029</t>
  </si>
  <si>
    <t>0007298</t>
  </si>
  <si>
    <t>KNMAT2MV0GP621639</t>
  </si>
  <si>
    <t>0007299</t>
  </si>
  <si>
    <t>KNMAT2MV7GP620942</t>
  </si>
  <si>
    <t>0001349</t>
  </si>
  <si>
    <t>PROMASTER 3500</t>
  </si>
  <si>
    <t>3C6URVHG1GE104916</t>
  </si>
  <si>
    <t>0001350</t>
  </si>
  <si>
    <t>3C6URVHG3GE104917</t>
  </si>
  <si>
    <t>0001425</t>
  </si>
  <si>
    <t>3C6URVHG2GE134314</t>
  </si>
  <si>
    <t>0001426</t>
  </si>
  <si>
    <t>3C6URVHG4GE134315</t>
  </si>
  <si>
    <t>0024099</t>
  </si>
  <si>
    <t>PROMASTER 3500 WC</t>
  </si>
  <si>
    <t>3C6URVUG2GE131242</t>
  </si>
  <si>
    <t>0007077</t>
  </si>
  <si>
    <t>4T1BD1FK7GU177090</t>
  </si>
  <si>
    <t>0000297</t>
  </si>
  <si>
    <t>5TDJK3DC7GS136167</t>
  </si>
  <si>
    <t>0007308</t>
  </si>
  <si>
    <t>5TDZK3DC8GS696427</t>
  </si>
  <si>
    <t>0007309</t>
  </si>
  <si>
    <t>5TDZK3DC9GS695173</t>
  </si>
  <si>
    <t>0007312</t>
  </si>
  <si>
    <t>5TDZK3DC7GS705795</t>
  </si>
  <si>
    <t>0007313</t>
  </si>
  <si>
    <t>5TDZK3DC8GS705336</t>
  </si>
  <si>
    <t>0007314</t>
  </si>
  <si>
    <t>5TDZK3DC5GS695526</t>
  </si>
  <si>
    <t>0007326</t>
  </si>
  <si>
    <t>5TDZK3DC8GS696086</t>
  </si>
  <si>
    <t>0007327</t>
  </si>
  <si>
    <t>5TDZK3DC4GS697431</t>
  </si>
  <si>
    <t>0007328</t>
  </si>
  <si>
    <t>5TDZK3DCXGS696879</t>
  </si>
  <si>
    <t>0007329</t>
  </si>
  <si>
    <t>5TDZK3DC6GS697219</t>
  </si>
  <si>
    <t>0007331</t>
  </si>
  <si>
    <t>5TDZK3DCXGS697997</t>
  </si>
  <si>
    <t>0007332</t>
  </si>
  <si>
    <t>5TDZK3DC9GS698512</t>
  </si>
  <si>
    <t>0007341</t>
  </si>
  <si>
    <t>5TDZK3DC0GS699550</t>
  </si>
  <si>
    <t>0007342</t>
  </si>
  <si>
    <t>5TDZK3DC3GS699624</t>
  </si>
  <si>
    <t>0007343</t>
  </si>
  <si>
    <t>5TDZK3DC3GS699879</t>
  </si>
  <si>
    <t>0007344</t>
  </si>
  <si>
    <t>5TDZK3DC7GS696175</t>
  </si>
  <si>
    <t>0007345</t>
  </si>
  <si>
    <t>5TDZK3DC6GS695860</t>
  </si>
  <si>
    <t>0007346</t>
  </si>
  <si>
    <t>5TDZK3DC6GS695700</t>
  </si>
  <si>
    <t>0007347</t>
  </si>
  <si>
    <t>5TDZK3DC2GS695550</t>
  </si>
  <si>
    <t>0007348</t>
  </si>
  <si>
    <t>5TDZK3DC7GS697228</t>
  </si>
  <si>
    <t>0007349</t>
  </si>
  <si>
    <t>5TDZK3DC6GS696832</t>
  </si>
  <si>
    <t>0007350</t>
  </si>
  <si>
    <t>5TDZK3DC0GS696731</t>
  </si>
  <si>
    <t>0007351</t>
  </si>
  <si>
    <t>5TDZK3DC8GS696220</t>
  </si>
  <si>
    <t>0007352</t>
  </si>
  <si>
    <t>5TDZK3DC8GS699215</t>
  </si>
  <si>
    <t>0007353</t>
  </si>
  <si>
    <t>5TDZK3DC9GS698929</t>
  </si>
  <si>
    <t>0007354</t>
  </si>
  <si>
    <t>5TDZK3DC8GS698842</t>
  </si>
  <si>
    <t>0007355</t>
  </si>
  <si>
    <t>5TDZK3DC0GS698303</t>
  </si>
  <si>
    <t>0007356</t>
  </si>
  <si>
    <t>5TDZK3DC0GS698317</t>
  </si>
  <si>
    <t>0007357</t>
  </si>
  <si>
    <t>5TDZK3DC2GS697699</t>
  </si>
  <si>
    <t>0007358</t>
  </si>
  <si>
    <t>5TDZK3DC9GS697439</t>
  </si>
  <si>
    <t>0007359</t>
  </si>
  <si>
    <t>5TDZK3DCXGS701398</t>
  </si>
  <si>
    <t>0007360</t>
  </si>
  <si>
    <t>5TDZK3DC6GS700622</t>
  </si>
  <si>
    <t>0007361</t>
  </si>
  <si>
    <t>5TDZK3DC1GS700284</t>
  </si>
  <si>
    <t>0007362</t>
  </si>
  <si>
    <t>5TDZK3DC7GS700256</t>
  </si>
  <si>
    <t>0007053</t>
  </si>
  <si>
    <t>5TDZK3DC8GS697237</t>
  </si>
  <si>
    <t>0007054</t>
  </si>
  <si>
    <t>5TDZK3DC8GS695102</t>
  </si>
  <si>
    <t>0007055</t>
  </si>
  <si>
    <t>5TDZK3DC9GS697263</t>
  </si>
  <si>
    <t>0007639</t>
  </si>
  <si>
    <t>5TDZK3DC5GS706119</t>
  </si>
  <si>
    <t>0007640</t>
  </si>
  <si>
    <t>5TDZK3DC5GS708212</t>
  </si>
  <si>
    <t>0007641</t>
  </si>
  <si>
    <t>5TDZK3DC2GS706708</t>
  </si>
  <si>
    <t>0007642</t>
  </si>
  <si>
    <t>5TDZK3DC2GS707924</t>
  </si>
  <si>
    <t>0007643</t>
  </si>
  <si>
    <t>5TDZK3DC7GS707286</t>
  </si>
  <si>
    <t>0024855</t>
  </si>
  <si>
    <t>1GCZGHFG6H1130263</t>
  </si>
  <si>
    <t>0024856</t>
  </si>
  <si>
    <t>1GCZGHFG4H1320014</t>
  </si>
  <si>
    <t>0024853</t>
  </si>
  <si>
    <t>1GCZGHFG0H1131232</t>
  </si>
  <si>
    <t>0024515</t>
  </si>
  <si>
    <t>54DCDW1BXHS800210</t>
  </si>
  <si>
    <t>0024854</t>
  </si>
  <si>
    <t>1GCZGHFG6H1130845</t>
  </si>
  <si>
    <t>0000168</t>
  </si>
  <si>
    <t>1GCHTBEA6H1207053</t>
  </si>
  <si>
    <t>0000167</t>
  </si>
  <si>
    <t>1GCHSCEA8H1206933</t>
  </si>
  <si>
    <t>0024851</t>
  </si>
  <si>
    <t>1GCZGHFG6H1321083</t>
  </si>
  <si>
    <t>0024864</t>
  </si>
  <si>
    <t>1GCZGHFG7H1316927</t>
  </si>
  <si>
    <t>0024564</t>
  </si>
  <si>
    <t>1GB3KYCG5HZ357006</t>
  </si>
  <si>
    <t>0024071</t>
  </si>
  <si>
    <t>1GB4KYCG9HF109220</t>
  </si>
  <si>
    <t>0024275</t>
  </si>
  <si>
    <t>1GNSKDKC4HR208754</t>
  </si>
  <si>
    <t>0024287</t>
  </si>
  <si>
    <t>1GNSKBKC3HR330462</t>
  </si>
  <si>
    <t>0024129</t>
  </si>
  <si>
    <t>2C4RDGBG4HR725231</t>
  </si>
  <si>
    <t>0024131</t>
  </si>
  <si>
    <t>2C4RDGBG8HR725233</t>
  </si>
  <si>
    <t>0024132</t>
  </si>
  <si>
    <t>2C4RDGBGXHR725234</t>
  </si>
  <si>
    <t>0024133</t>
  </si>
  <si>
    <t>2C4RDGBG1HR725235</t>
  </si>
  <si>
    <t>0024134</t>
  </si>
  <si>
    <t>2C4RDGBG3HR725236</t>
  </si>
  <si>
    <t>0024135</t>
  </si>
  <si>
    <t>2C4RDGBG5HR725237</t>
  </si>
  <si>
    <t>0024136</t>
  </si>
  <si>
    <t>2C4RDGBG7HR725238</t>
  </si>
  <si>
    <t>0024137</t>
  </si>
  <si>
    <t>2C4RDGBG9HR725239</t>
  </si>
  <si>
    <t>0024138</t>
  </si>
  <si>
    <t>2C4RDGBG5HR725240</t>
  </si>
  <si>
    <t>0024079</t>
  </si>
  <si>
    <t>3224</t>
  </si>
  <si>
    <t>2C4RDGBG4HR687497</t>
  </si>
  <si>
    <t>0024130</t>
  </si>
  <si>
    <t>2C4RDGBG6HR725232</t>
  </si>
  <si>
    <t>0024128</t>
  </si>
  <si>
    <t>2C4RDGBG2HR725230</t>
  </si>
  <si>
    <t>0024290</t>
  </si>
  <si>
    <t>1C6RR7KG7HS777816</t>
  </si>
  <si>
    <t>0007765</t>
  </si>
  <si>
    <t>3C6UR5CL5HG586431</t>
  </si>
  <si>
    <t>0024323</t>
  </si>
  <si>
    <t>1FDEE3FS9HDC58597</t>
  </si>
  <si>
    <t>0024117</t>
  </si>
  <si>
    <t>1FC3E3KS9HDC11989</t>
  </si>
  <si>
    <t>0024725</t>
  </si>
  <si>
    <t>1FDFE4FS1HDC70818</t>
  </si>
  <si>
    <t>0024155</t>
  </si>
  <si>
    <t>1FMCU9G98HUD85706</t>
  </si>
  <si>
    <t>0024161</t>
  </si>
  <si>
    <t>1FMCU9G9XHUD85707</t>
  </si>
  <si>
    <t>0007441</t>
  </si>
  <si>
    <t>1FMCU9G98HUA52020</t>
  </si>
  <si>
    <t>0007442</t>
  </si>
  <si>
    <t>1FMCU9G9XHUA52021</t>
  </si>
  <si>
    <t>0007626</t>
  </si>
  <si>
    <t>1FMCU9G92HUA52014</t>
  </si>
  <si>
    <t>0007627</t>
  </si>
  <si>
    <t>1FMCU9G94HUA52015</t>
  </si>
  <si>
    <t>0007628</t>
  </si>
  <si>
    <t>1FMCU9G96HUA52016</t>
  </si>
  <si>
    <t>0007629</t>
  </si>
  <si>
    <t>1FMCU9G95HUA29732</t>
  </si>
  <si>
    <t>0024188</t>
  </si>
  <si>
    <t>1FMCU9G98HUD95149</t>
  </si>
  <si>
    <t>0024189</t>
  </si>
  <si>
    <t>1FMCU9G94HUD95150</t>
  </si>
  <si>
    <t>0000145</t>
  </si>
  <si>
    <t>1FMCU9G90HUC98169</t>
  </si>
  <si>
    <t>0024252</t>
  </si>
  <si>
    <t>1FMCU0GD3HUE24881</t>
  </si>
  <si>
    <t>0024253</t>
  </si>
  <si>
    <t>1FMCU0GD0HUD95212</t>
  </si>
  <si>
    <t>0024254</t>
  </si>
  <si>
    <t>1FMCU0GD1HUE24880</t>
  </si>
  <si>
    <t>0024255</t>
  </si>
  <si>
    <t>1FMCU0GD5HUE24879</t>
  </si>
  <si>
    <t>0024256</t>
  </si>
  <si>
    <t>1FMCU0GD3HUE24878</t>
  </si>
  <si>
    <t>0024257</t>
  </si>
  <si>
    <t>1FMCU0GD1HUE24877</t>
  </si>
  <si>
    <t>0024258</t>
  </si>
  <si>
    <t>1FMCU0GDXHUE24876</t>
  </si>
  <si>
    <t>0024187</t>
  </si>
  <si>
    <t>1FMCU9GD3HUD01621</t>
  </si>
  <si>
    <t>0024100</t>
  </si>
  <si>
    <t>STF872</t>
  </si>
  <si>
    <t>1FMCU9G96HUC98077</t>
  </si>
  <si>
    <t>0024101</t>
  </si>
  <si>
    <t>STF873</t>
  </si>
  <si>
    <t>1FMCU9G94HUC98076</t>
  </si>
  <si>
    <t>0007706</t>
  </si>
  <si>
    <t>1FMCU9G9XHUA52018</t>
  </si>
  <si>
    <t>0024125</t>
  </si>
  <si>
    <t>1FMJU1MT7HEA63920</t>
  </si>
  <si>
    <t>0024177</t>
  </si>
  <si>
    <t>1FMJU1GT6HEA66898</t>
  </si>
  <si>
    <t>0024179</t>
  </si>
  <si>
    <t>1FMJU1GT8HEA66899</t>
  </si>
  <si>
    <t>0024537</t>
  </si>
  <si>
    <t>1FMJU2AT2HEA09063</t>
  </si>
  <si>
    <t>0001418</t>
  </si>
  <si>
    <t>1FM5K8D86HGB08460</t>
  </si>
  <si>
    <t>0001421</t>
  </si>
  <si>
    <t>1FM5K8AR5HGB16207</t>
  </si>
  <si>
    <t>0001422</t>
  </si>
  <si>
    <t>1FM5K8AR7HGB16208</t>
  </si>
  <si>
    <t>0024105</t>
  </si>
  <si>
    <t>1FM5K8DH8HGC08026</t>
  </si>
  <si>
    <t>0007751</t>
  </si>
  <si>
    <t>1FM5K8B89HGB65156</t>
  </si>
  <si>
    <t>0007752</t>
  </si>
  <si>
    <t>1FM5K8B8XHGB55817</t>
  </si>
  <si>
    <t>0007753</t>
  </si>
  <si>
    <t>1FM5K8B81HGB55818</t>
  </si>
  <si>
    <t>0007754</t>
  </si>
  <si>
    <t>1FM5K8B83HGB55819</t>
  </si>
  <si>
    <t>0024357</t>
  </si>
  <si>
    <t>1FM5K8AR2HGE15749</t>
  </si>
  <si>
    <t>0024358</t>
  </si>
  <si>
    <t>1FM5K8AR9HGE15750</t>
  </si>
  <si>
    <t>0024150</t>
  </si>
  <si>
    <t>1FM5K8D84HGC79093</t>
  </si>
  <si>
    <t>0024151</t>
  </si>
  <si>
    <t>1FM5K8D89HGC79090</t>
  </si>
  <si>
    <t>0024152</t>
  </si>
  <si>
    <t>1FM5K8D82HGC79092</t>
  </si>
  <si>
    <t>0024153</t>
  </si>
  <si>
    <t>1FM5K8D80HGC79091</t>
  </si>
  <si>
    <t>0024270</t>
  </si>
  <si>
    <t>1FM5K8DH9HGA19479</t>
  </si>
  <si>
    <t>0024273</t>
  </si>
  <si>
    <t>1FM5K8B81HGA47229</t>
  </si>
  <si>
    <t>0024274</t>
  </si>
  <si>
    <t>1FM5K8B88HGA47230</t>
  </si>
  <si>
    <t>0024233</t>
  </si>
  <si>
    <t>1FM5K8D85HGD07466</t>
  </si>
  <si>
    <t>0001416</t>
  </si>
  <si>
    <t>1FM5K8D82HGA48676</t>
  </si>
  <si>
    <t>0024425</t>
  </si>
  <si>
    <t>1FM5K8B80HGE25542</t>
  </si>
  <si>
    <t>0024677</t>
  </si>
  <si>
    <t>1FM5K8D87HGC25805</t>
  </si>
  <si>
    <t>0024359</t>
  </si>
  <si>
    <t>1FM5K8D84HGE39666</t>
  </si>
  <si>
    <t>0024360</t>
  </si>
  <si>
    <t>1FM5K8D82HGE39665</t>
  </si>
  <si>
    <t>0024361</t>
  </si>
  <si>
    <t>1FM5K8D80HGE39664</t>
  </si>
  <si>
    <t>0024406</t>
  </si>
  <si>
    <t>1FM5K8AR6HGC66875</t>
  </si>
  <si>
    <t>0025823</t>
  </si>
  <si>
    <t>1FM5K8AR2HGC66873</t>
  </si>
  <si>
    <t>0025819</t>
  </si>
  <si>
    <t>1FM5K8AR7HGC25753</t>
  </si>
  <si>
    <t>0024843</t>
  </si>
  <si>
    <t>1FM5K8AR3HGD92126</t>
  </si>
  <si>
    <t>0024985</t>
  </si>
  <si>
    <t>1FM5K8D8XHGB23057</t>
  </si>
  <si>
    <t>0000150</t>
  </si>
  <si>
    <t>1FTFX1EF2HFB54856</t>
  </si>
  <si>
    <t>0024288</t>
  </si>
  <si>
    <t>1FTEX1EP3HFC91597</t>
  </si>
  <si>
    <t>0024289</t>
  </si>
  <si>
    <t>1FTEX1EP5HFC91598</t>
  </si>
  <si>
    <t>0024147</t>
  </si>
  <si>
    <t>1FTFX1EG2HFC21612</t>
  </si>
  <si>
    <t>0024148</t>
  </si>
  <si>
    <t>1FTFX1EG0HFC21611</t>
  </si>
  <si>
    <t>0024055</t>
  </si>
  <si>
    <t>1FTEX1E8XHFA88621</t>
  </si>
  <si>
    <t>0024056</t>
  </si>
  <si>
    <t>1FTEX1E81HFA88622</t>
  </si>
  <si>
    <t>0024057</t>
  </si>
  <si>
    <t>1FTEX1E83HFA88623</t>
  </si>
  <si>
    <t>0024163</t>
  </si>
  <si>
    <t>1FTEW1EF1HFB68407</t>
  </si>
  <si>
    <t>0024165</t>
  </si>
  <si>
    <t>1FTEW1EF1HFB68410</t>
  </si>
  <si>
    <t>0024168</t>
  </si>
  <si>
    <t>1FTEW1EF3HFB68411</t>
  </si>
  <si>
    <t>0024170</t>
  </si>
  <si>
    <t>1FTEW1EF5HFB68412</t>
  </si>
  <si>
    <t>0024171</t>
  </si>
  <si>
    <t>1FTEW1EF7HFB68413</t>
  </si>
  <si>
    <t>0024172</t>
  </si>
  <si>
    <t>1FTEW1EF9HFB68414</t>
  </si>
  <si>
    <t>0024173</t>
  </si>
  <si>
    <t>1FTEW1EF0HFB68415</t>
  </si>
  <si>
    <t>0024174</t>
  </si>
  <si>
    <t>1FTEW1EF5HFB68409</t>
  </si>
  <si>
    <t>0024175</t>
  </si>
  <si>
    <t>1FTEW1EFXHFB68406</t>
  </si>
  <si>
    <t>0024176</t>
  </si>
  <si>
    <t>1FTEW1EF3HFB68408</t>
  </si>
  <si>
    <t>0024154</t>
  </si>
  <si>
    <t>1FTEW1EF8HFB68405</t>
  </si>
  <si>
    <t>0024072</t>
  </si>
  <si>
    <t>1FTMF1CP7HFB12625</t>
  </si>
  <si>
    <t>0024073</t>
  </si>
  <si>
    <t>1FTMF1CPXHFB12621</t>
  </si>
  <si>
    <t>0024074</t>
  </si>
  <si>
    <t>1FTMF1CP1HFB12622</t>
  </si>
  <si>
    <t>0024075</t>
  </si>
  <si>
    <t>1FTMF1CP3HFB12623</t>
  </si>
  <si>
    <t>0024076</t>
  </si>
  <si>
    <t>1FTMF1CP5HFB12624</t>
  </si>
  <si>
    <t>0024068</t>
  </si>
  <si>
    <t>1FTBF2B61HEB66529</t>
  </si>
  <si>
    <t>0024070</t>
  </si>
  <si>
    <t>1FTBF2B66HEB60127</t>
  </si>
  <si>
    <t>0024162</t>
  </si>
  <si>
    <t>1FT7X2B66HED45118</t>
  </si>
  <si>
    <t>0024314</t>
  </si>
  <si>
    <t>1FT7X2B60HEE49605</t>
  </si>
  <si>
    <t>0024342</t>
  </si>
  <si>
    <t>1FT7X2B6XHEF26609</t>
  </si>
  <si>
    <t>0024343</t>
  </si>
  <si>
    <t>1FT7X2B66HEF26607</t>
  </si>
  <si>
    <t>0024344</t>
  </si>
  <si>
    <t>1FT7X2B64HEF26606</t>
  </si>
  <si>
    <t>0024345</t>
  </si>
  <si>
    <t>1FT7X2B69HEF26603</t>
  </si>
  <si>
    <t>0024346</t>
  </si>
  <si>
    <t>1FT7X2B68HEF26608</t>
  </si>
  <si>
    <t>0024347</t>
  </si>
  <si>
    <t>1FT7X2B62HEF26605</t>
  </si>
  <si>
    <t>0024348</t>
  </si>
  <si>
    <t>1FT7X2B60HEF26604</t>
  </si>
  <si>
    <t>0024349</t>
  </si>
  <si>
    <t>1FT7W2B63HEF26602</t>
  </si>
  <si>
    <t>0024350</t>
  </si>
  <si>
    <t>1FT7W2B6XHEF26600</t>
  </si>
  <si>
    <t>0024351</t>
  </si>
  <si>
    <t>1FT7W2B61HEF26601</t>
  </si>
  <si>
    <t>0024352</t>
  </si>
  <si>
    <t>1FT7W2B65HEF26598</t>
  </si>
  <si>
    <t>0024353</t>
  </si>
  <si>
    <t>1FT7W2B67HEF26599</t>
  </si>
  <si>
    <t>0024322</t>
  </si>
  <si>
    <t>1FT7W2B60HEE72661</t>
  </si>
  <si>
    <t>0024703</t>
  </si>
  <si>
    <t>1FT7W2B63HEF04146</t>
  </si>
  <si>
    <t>0000151</t>
  </si>
  <si>
    <t>1FT7X2B68HED45119</t>
  </si>
  <si>
    <t>0000149</t>
  </si>
  <si>
    <t>1FT7X2B64HED45117</t>
  </si>
  <si>
    <t>0000152</t>
  </si>
  <si>
    <t>1FT7X2B63HEC81197</t>
  </si>
  <si>
    <t>0000154</t>
  </si>
  <si>
    <t>1FT7X2B65HEC81198</t>
  </si>
  <si>
    <t>0024413</t>
  </si>
  <si>
    <t>1FTBF2B6XHEC59341</t>
  </si>
  <si>
    <t>0024414</t>
  </si>
  <si>
    <t>1FTBF2B68HEB73106</t>
  </si>
  <si>
    <t>0024069</t>
  </si>
  <si>
    <t>1FTBF2B66HEB60130</t>
  </si>
  <si>
    <t>0024239</t>
  </si>
  <si>
    <t>1FTBF2B63HED70670</t>
  </si>
  <si>
    <t>0024078</t>
  </si>
  <si>
    <t>1FT7X2B66HEC32981</t>
  </si>
  <si>
    <t>0007755</t>
  </si>
  <si>
    <t>1FT7X2B68HEC32979</t>
  </si>
  <si>
    <t>0007756</t>
  </si>
  <si>
    <t>1FT7X2B64HEC32980</t>
  </si>
  <si>
    <t>0024265</t>
  </si>
  <si>
    <t>1FTBF2B65HEC35769</t>
  </si>
  <si>
    <t>0024302</t>
  </si>
  <si>
    <t>1FT7W2B63HEE49603</t>
  </si>
  <si>
    <t>0024303</t>
  </si>
  <si>
    <t>1FT7W2B61HEE49602</t>
  </si>
  <si>
    <t>0024400</t>
  </si>
  <si>
    <t>1FTBF2B61HEE89916</t>
  </si>
  <si>
    <t>0024432</t>
  </si>
  <si>
    <t>1FTBF2B60HEB38463</t>
  </si>
  <si>
    <t>0024433</t>
  </si>
  <si>
    <t>1FTBF2B6XHEB44092</t>
  </si>
  <si>
    <t>0024684</t>
  </si>
  <si>
    <t>1FT8W3B67HEF28573</t>
  </si>
  <si>
    <t>0024209</t>
  </si>
  <si>
    <t>1FDRF3H68HED11539</t>
  </si>
  <si>
    <t>0024159</t>
  </si>
  <si>
    <t>1FDRF3H60HEC81193</t>
  </si>
  <si>
    <t>0024160</t>
  </si>
  <si>
    <t>1FDRF3H62HEC81194</t>
  </si>
  <si>
    <t>0024384</t>
  </si>
  <si>
    <t>1FT8W3B68HED20511</t>
  </si>
  <si>
    <t>0024385</t>
  </si>
  <si>
    <t>1FT8W3B66HED20510</t>
  </si>
  <si>
    <t>0024426</t>
  </si>
  <si>
    <t>F350 CREW CAB</t>
  </si>
  <si>
    <t>1FT8X3B60HEE40414</t>
  </si>
  <si>
    <t>0024427</t>
  </si>
  <si>
    <t>1FT8W3B6XHEE40410</t>
  </si>
  <si>
    <t>0024408</t>
  </si>
  <si>
    <t>F350 PICKUP</t>
  </si>
  <si>
    <t>1FTRF3B62HEE86026</t>
  </si>
  <si>
    <t>0024409</t>
  </si>
  <si>
    <t>1FTRF3B64HEE86027</t>
  </si>
  <si>
    <t>0024724</t>
  </si>
  <si>
    <t>1FD0X4HY0HEF40519</t>
  </si>
  <si>
    <t>0024064</t>
  </si>
  <si>
    <t>1FT8W4DT1HEB93223</t>
  </si>
  <si>
    <t>0024185</t>
  </si>
  <si>
    <t>1FDUF4GY2HED59668</t>
  </si>
  <si>
    <t>0024186</t>
  </si>
  <si>
    <t>1FDUF4GY2HEC16915</t>
  </si>
  <si>
    <t>0024140</t>
  </si>
  <si>
    <t>1FT8W4DTXHED59903</t>
  </si>
  <si>
    <t>0024169</t>
  </si>
  <si>
    <t>1FDUF5HT1HEC32967</t>
  </si>
  <si>
    <t>0024688</t>
  </si>
  <si>
    <t>1FD0X5HY5HEF50212</t>
  </si>
  <si>
    <t>0024689</t>
  </si>
  <si>
    <t>1FDUF5HY2HDA08396</t>
  </si>
  <si>
    <t>0024691</t>
  </si>
  <si>
    <t>1FD0W5HT5HEF40366</t>
  </si>
  <si>
    <t>0024693</t>
  </si>
  <si>
    <t>1FD0W5HY8HEF50210</t>
  </si>
  <si>
    <t>0024694</t>
  </si>
  <si>
    <t>1FDUF5HY3HEC11453</t>
  </si>
  <si>
    <t>0024434</t>
  </si>
  <si>
    <t>1FDUF5GY5HEB37681</t>
  </si>
  <si>
    <t>0024156</t>
  </si>
  <si>
    <t>1FDUF5GY0HDA04445</t>
  </si>
  <si>
    <t>0024126</t>
  </si>
  <si>
    <t>1FDUF5HT0HEC81190</t>
  </si>
  <si>
    <t>0024127</t>
  </si>
  <si>
    <t>1FDUF5HT2HEC81191</t>
  </si>
  <si>
    <t>0007505</t>
  </si>
  <si>
    <t>1FDUF5GY8HDA00269</t>
  </si>
  <si>
    <t>0007445</t>
  </si>
  <si>
    <t>3FA6P0LU5HR172028</t>
  </si>
  <si>
    <t>0007446</t>
  </si>
  <si>
    <t>3FA6P0LU3HR172027</t>
  </si>
  <si>
    <t>0007447</t>
  </si>
  <si>
    <t>3FA6P0LU7HR172029</t>
  </si>
  <si>
    <t>0024204</t>
  </si>
  <si>
    <t>3FA6P0H73HR369573</t>
  </si>
  <si>
    <t>0024205</t>
  </si>
  <si>
    <t>3FA6P0H75HR369574</t>
  </si>
  <si>
    <t>0024206</t>
  </si>
  <si>
    <t>3FA6P0H77HR369575</t>
  </si>
  <si>
    <t>0024207</t>
  </si>
  <si>
    <t>3FA6P0H79HR369576</t>
  </si>
  <si>
    <t>0024208</t>
  </si>
  <si>
    <t>3FA6P0H70HR369577</t>
  </si>
  <si>
    <t>0024200</t>
  </si>
  <si>
    <t>1FAHP2D89HG123802</t>
  </si>
  <si>
    <t>0024201</t>
  </si>
  <si>
    <t>1FAHP2D82HG123799</t>
  </si>
  <si>
    <t>0024202</t>
  </si>
  <si>
    <t>1FAHP2D85HG123800</t>
  </si>
  <si>
    <t>0024203</t>
  </si>
  <si>
    <t>1FAHP2D87HG123801</t>
  </si>
  <si>
    <t>0024184</t>
  </si>
  <si>
    <t>NM0LS7E73H1326979</t>
  </si>
  <si>
    <t>0024067</t>
  </si>
  <si>
    <t>NM0LS7E76H1298255</t>
  </si>
  <si>
    <t>0024157</t>
  </si>
  <si>
    <t>NM0LS7E73H1321927</t>
  </si>
  <si>
    <t>0024158</t>
  </si>
  <si>
    <t>NM0LS7E75H1321928</t>
  </si>
  <si>
    <t>0024277</t>
  </si>
  <si>
    <t>1FTBW2ZG7HKA87401</t>
  </si>
  <si>
    <t>0024103</t>
  </si>
  <si>
    <t>1FTYE1CM3HKA42350</t>
  </si>
  <si>
    <t>0024104</t>
  </si>
  <si>
    <t>1FTYE1CM5HKA42351</t>
  </si>
  <si>
    <t>0024102</t>
  </si>
  <si>
    <t>1FMZK1ZM4HKA37092</t>
  </si>
  <si>
    <t>0024411</t>
  </si>
  <si>
    <t>TRANSIT T150 WC</t>
  </si>
  <si>
    <t>1FMZK1CM3HKA28652</t>
  </si>
  <si>
    <t>0024412</t>
  </si>
  <si>
    <t>1FMZK1CM1HKA90986</t>
  </si>
  <si>
    <t>0024077</t>
  </si>
  <si>
    <t>1FTYR1ZM4HKA98051</t>
  </si>
  <si>
    <t>0024142</t>
  </si>
  <si>
    <t>1FTYR1ZM6HKA98052</t>
  </si>
  <si>
    <t>0024143</t>
  </si>
  <si>
    <t>1FTYR1ZM8HKA98053</t>
  </si>
  <si>
    <t>0024144</t>
  </si>
  <si>
    <t>1FTYR1ZMXHKA98054</t>
  </si>
  <si>
    <t>0024145</t>
  </si>
  <si>
    <t>1FTYR1ZM1HKA98055</t>
  </si>
  <si>
    <t>0024272</t>
  </si>
  <si>
    <t>1FTYR1CG1HKA56875</t>
  </si>
  <si>
    <t>0000651</t>
  </si>
  <si>
    <t>1FTBW2CG6HKA19373</t>
  </si>
  <si>
    <t>0001423</t>
  </si>
  <si>
    <t>1FBZX2YG8HKA31310</t>
  </si>
  <si>
    <t>0001424</t>
  </si>
  <si>
    <t>1FBZX2YG9HKA28240</t>
  </si>
  <si>
    <t>0001419</t>
  </si>
  <si>
    <t>1FTBW2ZG6HKA25715</t>
  </si>
  <si>
    <t>0001420</t>
  </si>
  <si>
    <t>1FTBW2ZG8HKA25716</t>
  </si>
  <si>
    <t>0007481</t>
  </si>
  <si>
    <t>1FBZX2ZM3HKA15262</t>
  </si>
  <si>
    <t>0007482</t>
  </si>
  <si>
    <t>1FBZX2ZM1HKA15261</t>
  </si>
  <si>
    <t>0007483</t>
  </si>
  <si>
    <t>1FBZX2ZMXHKA15260</t>
  </si>
  <si>
    <t>0007484</t>
  </si>
  <si>
    <t>1FBZX2ZM5HKA15263</t>
  </si>
  <si>
    <t>0007485</t>
  </si>
  <si>
    <t>1FBZX2ZM4HKA15271</t>
  </si>
  <si>
    <t>0007486</t>
  </si>
  <si>
    <t>1FBZX2ZM2HKA15270</t>
  </si>
  <si>
    <t>0007487</t>
  </si>
  <si>
    <t>1FBZX2ZM6HKA15269</t>
  </si>
  <si>
    <t>0007488</t>
  </si>
  <si>
    <t>1FBZX2ZM2HKA15267</t>
  </si>
  <si>
    <t>0007489</t>
  </si>
  <si>
    <t>1FBZX2ZM4HKA15268</t>
  </si>
  <si>
    <t>0007490</t>
  </si>
  <si>
    <t>1FBZX2ZM0HKA15266</t>
  </si>
  <si>
    <t>0007491</t>
  </si>
  <si>
    <t>1FBZX2ZM7HKA15264</t>
  </si>
  <si>
    <t>0007492</t>
  </si>
  <si>
    <t>1FBZX2ZM9HKA15265</t>
  </si>
  <si>
    <t>0007493</t>
  </si>
  <si>
    <t>1FTBW2ZM0HKA15252</t>
  </si>
  <si>
    <t>0007494</t>
  </si>
  <si>
    <t>1FTBW2ZM2HKA15253</t>
  </si>
  <si>
    <t>0007495</t>
  </si>
  <si>
    <t>1FTBW2ZM4HKA15254</t>
  </si>
  <si>
    <t>0007496</t>
  </si>
  <si>
    <t>1FTBW2ZM6HKA15255</t>
  </si>
  <si>
    <t>0007497</t>
  </si>
  <si>
    <t>1FTBW2ZM8HKA15256</t>
  </si>
  <si>
    <t>0007498</t>
  </si>
  <si>
    <t>1FTBW2ZMXHKA15257</t>
  </si>
  <si>
    <t>0007499</t>
  </si>
  <si>
    <t>1FTBW2ZM1HKA15258</t>
  </si>
  <si>
    <t>0007500</t>
  </si>
  <si>
    <t>1FTBW2ZM3HKA15259</t>
  </si>
  <si>
    <t>0000155</t>
  </si>
  <si>
    <t>1FBZX2ZM9HKA76650</t>
  </si>
  <si>
    <t>0000156</t>
  </si>
  <si>
    <t>1FBZX2ZM0HKA76651</t>
  </si>
  <si>
    <t>0000157</t>
  </si>
  <si>
    <t>1FBZX2ZM2HKA76652</t>
  </si>
  <si>
    <t>0000158</t>
  </si>
  <si>
    <t>1FBZX2ZM4HKA76653</t>
  </si>
  <si>
    <t>0000159</t>
  </si>
  <si>
    <t>1FBZX2ZM6HKA76654</t>
  </si>
  <si>
    <t>0000160</t>
  </si>
  <si>
    <t>1FBZX2ZM8HKA76655</t>
  </si>
  <si>
    <t>0000161</t>
  </si>
  <si>
    <t>1FBZX2ZMXHKA76656</t>
  </si>
  <si>
    <t>0000191</t>
  </si>
  <si>
    <t>1FTBW2ZM5HKA02478</t>
  </si>
  <si>
    <t>0000192</t>
  </si>
  <si>
    <t>1FTBW2ZM7HKA02479</t>
  </si>
  <si>
    <t>0024271</t>
  </si>
  <si>
    <t>1FTBW2ZG0HKA36919</t>
  </si>
  <si>
    <t>0024118</t>
  </si>
  <si>
    <t>1FBZX2ZM2HKA40413</t>
  </si>
  <si>
    <t>0024119</t>
  </si>
  <si>
    <t>1FBZX2ZM4HKA40414</t>
  </si>
  <si>
    <t>0024120</t>
  </si>
  <si>
    <t>1FBZX2ZM6HKA40415</t>
  </si>
  <si>
    <t>0024121</t>
  </si>
  <si>
    <t>1FBZX2ZM8HKA40416</t>
  </si>
  <si>
    <t>0024081</t>
  </si>
  <si>
    <t>1FTBW2ZG6HKA40408</t>
  </si>
  <si>
    <t>0024082</t>
  </si>
  <si>
    <t>1FTBW2ZG4HKA40407</t>
  </si>
  <si>
    <t>0024857</t>
  </si>
  <si>
    <t>1FBAX2CM9HKA28149</t>
  </si>
  <si>
    <t>0024166</t>
  </si>
  <si>
    <t>1FTBW2YG9HKA87398</t>
  </si>
  <si>
    <t>0024167</t>
  </si>
  <si>
    <t>1FTBW2YG7HKA87397</t>
  </si>
  <si>
    <t>0024278</t>
  </si>
  <si>
    <t>1FTBW2ZG2HKA87404</t>
  </si>
  <si>
    <t>0024279</t>
  </si>
  <si>
    <t>1FTBW2ZG0HKA87403</t>
  </si>
  <si>
    <t>0024280</t>
  </si>
  <si>
    <t>1FTBW2ZG9HKA87402</t>
  </si>
  <si>
    <t>0024276</t>
  </si>
  <si>
    <t>1FTBW2ZG2HKA87399</t>
  </si>
  <si>
    <t>0024106</t>
  </si>
  <si>
    <t>1FTBW2ZG9HKA53671</t>
  </si>
  <si>
    <t>0024215</t>
  </si>
  <si>
    <t>1FDZX2CM7HKA76937</t>
  </si>
  <si>
    <t>0024216</t>
  </si>
  <si>
    <t>1FDZX2CM2HKA85075</t>
  </si>
  <si>
    <t>0024217</t>
  </si>
  <si>
    <t>1FDZX2CM0HKA85074</t>
  </si>
  <si>
    <t>0024218</t>
  </si>
  <si>
    <t>1FDZX2CM3HKA85070</t>
  </si>
  <si>
    <t>0024219</t>
  </si>
  <si>
    <t>1FDZX2CM7HKA85069</t>
  </si>
  <si>
    <t>0024220</t>
  </si>
  <si>
    <t>1FDZX2CM3HKA85067</t>
  </si>
  <si>
    <t>0024221</t>
  </si>
  <si>
    <t>1FDZX2CM9HKA85073</t>
  </si>
  <si>
    <t>0024222</t>
  </si>
  <si>
    <t>1FDZX2CM9HKA76941</t>
  </si>
  <si>
    <t>0024223</t>
  </si>
  <si>
    <t>1FDZX2CM0HKA76939</t>
  </si>
  <si>
    <t>0024224</t>
  </si>
  <si>
    <t>1FDZX2CM1HKA68817</t>
  </si>
  <si>
    <t>0024225</t>
  </si>
  <si>
    <t>1FDZX2CM3HKA74053</t>
  </si>
  <si>
    <t>0024226</t>
  </si>
  <si>
    <t>1FDZX2CM5HKA76936</t>
  </si>
  <si>
    <t>0024227</t>
  </si>
  <si>
    <t>1FDZX2CM1HKA85066</t>
  </si>
  <si>
    <t>0024228</t>
  </si>
  <si>
    <t>1FDZX2CM5HKA85068</t>
  </si>
  <si>
    <t>0024229</t>
  </si>
  <si>
    <t>1FDZX2CM4HKA85076</t>
  </si>
  <si>
    <t>0024230</t>
  </si>
  <si>
    <t>1FDZX2CM7HKA76940</t>
  </si>
  <si>
    <t>0024231</t>
  </si>
  <si>
    <t>1FDZX2CM7HKA82365</t>
  </si>
  <si>
    <t>0024232</t>
  </si>
  <si>
    <t>1FDZX2CM9HKA76938</t>
  </si>
  <si>
    <t>0024098</t>
  </si>
  <si>
    <t>1GT42WCY4HF143705</t>
  </si>
  <si>
    <t>0024211</t>
  </si>
  <si>
    <t>2HKRW6H37HH203554</t>
  </si>
  <si>
    <t>0024212</t>
  </si>
  <si>
    <t>2HKRW6H32HH203493</t>
  </si>
  <si>
    <t>0024213</t>
  </si>
  <si>
    <t>2HKRW6H3XHH208988</t>
  </si>
  <si>
    <t>0024595</t>
  </si>
  <si>
    <t>SONATA</t>
  </si>
  <si>
    <t>KMHE24L37HA072568</t>
  </si>
  <si>
    <t>0024596</t>
  </si>
  <si>
    <t>KMHE24L37HA072392</t>
  </si>
  <si>
    <t>0024266</t>
  </si>
  <si>
    <t>1HTMMMML5HH644692</t>
  </si>
  <si>
    <t>0007594</t>
  </si>
  <si>
    <t>1HTMMMML1HH641174</t>
  </si>
  <si>
    <t>0024505</t>
  </si>
  <si>
    <t>54DB4W1B2HS809656</t>
  </si>
  <si>
    <t>KME</t>
  </si>
  <si>
    <t>0007448</t>
  </si>
  <si>
    <t>1K9AF6M8XHN058404</t>
  </si>
  <si>
    <t>0007744</t>
  </si>
  <si>
    <t>700</t>
  </si>
  <si>
    <t>1M2AX01C6HM002876</t>
  </si>
  <si>
    <t>0007745</t>
  </si>
  <si>
    <t>1M2AX01CXHM002878</t>
  </si>
  <si>
    <t>0007746</t>
  </si>
  <si>
    <t>1M2AX01C8HM002877</t>
  </si>
  <si>
    <t>0007510</t>
  </si>
  <si>
    <t>1M2AX01C1HM002879</t>
  </si>
  <si>
    <t>0007118</t>
  </si>
  <si>
    <t>GU713</t>
  </si>
  <si>
    <t>1M2AX09C8HM033292</t>
  </si>
  <si>
    <t>0007581</t>
  </si>
  <si>
    <t>GU813</t>
  </si>
  <si>
    <t>1M2AX16C8HM037336</t>
  </si>
  <si>
    <t>0024116</t>
  </si>
  <si>
    <t>1M2AV01C6HM001412</t>
  </si>
  <si>
    <t>0024141</t>
  </si>
  <si>
    <t>1M2AV01C4HM001411</t>
  </si>
  <si>
    <t>0024181</t>
  </si>
  <si>
    <t>FRONTIER</t>
  </si>
  <si>
    <t>1N6AD0EV9HN725735</t>
  </si>
  <si>
    <t>0024182</t>
  </si>
  <si>
    <t>1N6AD0EV2HN717072</t>
  </si>
  <si>
    <t>0024183</t>
  </si>
  <si>
    <t>1N6AD0FV2HN734534</t>
  </si>
  <si>
    <t>0000147</t>
  </si>
  <si>
    <t>3N6CM0KNXHK694448</t>
  </si>
  <si>
    <t>0024373</t>
  </si>
  <si>
    <t>NV1500</t>
  </si>
  <si>
    <t>1N6BF0KM8HN807398</t>
  </si>
  <si>
    <t>0024379</t>
  </si>
  <si>
    <t>5N1AT2MV9HC865245</t>
  </si>
  <si>
    <t>0024304</t>
  </si>
  <si>
    <t>KNMAT2MV0HP592127</t>
  </si>
  <si>
    <t>0024305</t>
  </si>
  <si>
    <t>KNMAT2MV1HP593061</t>
  </si>
  <si>
    <t>0024306</t>
  </si>
  <si>
    <t>KNMAT2MV0HP592659</t>
  </si>
  <si>
    <t>0024307</t>
  </si>
  <si>
    <t>KNMAT2MV5HP593659</t>
  </si>
  <si>
    <t>0024308</t>
  </si>
  <si>
    <t>KNMAT2MV2HP592839</t>
  </si>
  <si>
    <t>0024309</t>
  </si>
  <si>
    <t>KNMAT2MV5HP592589</t>
  </si>
  <si>
    <t>0024310</t>
  </si>
  <si>
    <t>KNMAT2MV9HP592451</t>
  </si>
  <si>
    <t>0024311</t>
  </si>
  <si>
    <t>KNMAT2MV2HP592596</t>
  </si>
  <si>
    <t>0024356</t>
  </si>
  <si>
    <t>5N1AT2MV9HC864659</t>
  </si>
  <si>
    <t>0024526</t>
  </si>
  <si>
    <t>JN8AT2MV7HW015718</t>
  </si>
  <si>
    <t>0024527</t>
  </si>
  <si>
    <t>JN8AT2MV2HW015383</t>
  </si>
  <si>
    <t>0024528</t>
  </si>
  <si>
    <t>JN8AT2MV7HW015752</t>
  </si>
  <si>
    <t>0024529</t>
  </si>
  <si>
    <t>KNMAT2MV4HP601993</t>
  </si>
  <si>
    <t>0024122</t>
  </si>
  <si>
    <t>JN8AT2MV4HW013117</t>
  </si>
  <si>
    <t>0024083</t>
  </si>
  <si>
    <t>JN8AT2MV9HW012156</t>
  </si>
  <si>
    <t>0024084</t>
  </si>
  <si>
    <t>JN8AT2MV5HW261053</t>
  </si>
  <si>
    <t>0024085</t>
  </si>
  <si>
    <t>JN8AT2MV5HW012462</t>
  </si>
  <si>
    <t>0024086</t>
  </si>
  <si>
    <t>JN8AT2MV9HW261055</t>
  </si>
  <si>
    <t>0024087</t>
  </si>
  <si>
    <t>JN8AT2MVXHW261372</t>
  </si>
  <si>
    <t>0024088</t>
  </si>
  <si>
    <t>JN8AT2MV7HW261071</t>
  </si>
  <si>
    <t>0024089</t>
  </si>
  <si>
    <t>JN8AT2MV4HW012274</t>
  </si>
  <si>
    <t>0024090</t>
  </si>
  <si>
    <t>JN8AT2MV4HW012422</t>
  </si>
  <si>
    <t>0024091</t>
  </si>
  <si>
    <t>JN8AT2MV6HW260963</t>
  </si>
  <si>
    <t>0024092</t>
  </si>
  <si>
    <t>JN8AT2MV5HW012378</t>
  </si>
  <si>
    <t>0024093</t>
  </si>
  <si>
    <t>JN8AT2MV5HW012350</t>
  </si>
  <si>
    <t>0024094</t>
  </si>
  <si>
    <t>JN8AT2MV6HW012082</t>
  </si>
  <si>
    <t>0024095</t>
  </si>
  <si>
    <t>JN8AT2MV7HW012057</t>
  </si>
  <si>
    <t>0024096</t>
  </si>
  <si>
    <t>JN8AT2MVXHW260948</t>
  </si>
  <si>
    <t>0024097</t>
  </si>
  <si>
    <t>JN8AT2MV6HW261028</t>
  </si>
  <si>
    <t>0024421</t>
  </si>
  <si>
    <t>JN8AT2MV8HW257837</t>
  </si>
  <si>
    <t>0024422</t>
  </si>
  <si>
    <t>5N1AT2MV3HC799002</t>
  </si>
  <si>
    <t>0024423</t>
  </si>
  <si>
    <t>5N1AT2MV8HC799836</t>
  </si>
  <si>
    <t>0024464</t>
  </si>
  <si>
    <t>KNMAT2MV6HP592133</t>
  </si>
  <si>
    <t>0000166</t>
  </si>
  <si>
    <t>PROMASTER 2500</t>
  </si>
  <si>
    <t>3C6TRVDG6HE529194</t>
  </si>
  <si>
    <t>0025538</t>
  </si>
  <si>
    <t>3C7WRVLGXHE501389</t>
  </si>
  <si>
    <t>0024210</t>
  </si>
  <si>
    <t>3C6URVUG3HE507108</t>
  </si>
  <si>
    <t>0024164</t>
  </si>
  <si>
    <t>COROLLA</t>
  </si>
  <si>
    <t>5YFBPRHE2HP677030</t>
  </si>
  <si>
    <t>0024191</t>
  </si>
  <si>
    <t>5TDZZ3DCXHS856644</t>
  </si>
  <si>
    <t>0024192</t>
  </si>
  <si>
    <t>5TDZZ3DC8HS857162</t>
  </si>
  <si>
    <t>0024193</t>
  </si>
  <si>
    <t>5TDZZ3DC3HS856453</t>
  </si>
  <si>
    <t>0024194</t>
  </si>
  <si>
    <t>5TDZZ3DC6HS857421</t>
  </si>
  <si>
    <t>0024195</t>
  </si>
  <si>
    <t>5TDZZ3DC5HS856065</t>
  </si>
  <si>
    <t>0024263</t>
  </si>
  <si>
    <t>5TDZZ3DC9HS868932</t>
  </si>
  <si>
    <t>0024240</t>
  </si>
  <si>
    <t>5TDZZ3DC7HS856116</t>
  </si>
  <si>
    <t>0024241</t>
  </si>
  <si>
    <t>5TDZZ3DC6HS857077</t>
  </si>
  <si>
    <t>0024242</t>
  </si>
  <si>
    <t>5TDZZ3DC7HS860831</t>
  </si>
  <si>
    <t>0024234</t>
  </si>
  <si>
    <t>5TDZZ3DCXHS863349</t>
  </si>
  <si>
    <t>0024235</t>
  </si>
  <si>
    <t>5TDZZ3DC2HS861692</t>
  </si>
  <si>
    <t>0024236</t>
  </si>
  <si>
    <t>5TDZZ3DC4HS862200</t>
  </si>
  <si>
    <t>0024237</t>
  </si>
  <si>
    <t>5TDZZ3DC5HS864067</t>
  </si>
  <si>
    <t>0024247</t>
  </si>
  <si>
    <t>5TDZZ3DC8HS861180</t>
  </si>
  <si>
    <t>0024248</t>
  </si>
  <si>
    <t>5TDZZ3DC1HS864924</t>
  </si>
  <si>
    <t>0024249</t>
  </si>
  <si>
    <t>5TDZZ3DC2HS864978</t>
  </si>
  <si>
    <t>0024246</t>
  </si>
  <si>
    <t>5TDZZ3DC6HS860643</t>
  </si>
  <si>
    <t>0024664</t>
  </si>
  <si>
    <t>BOLT</t>
  </si>
  <si>
    <t>1G1FW6S01J4117422</t>
  </si>
  <si>
    <t>0024727</t>
  </si>
  <si>
    <t>1G1FW6S0XJ4134493</t>
  </si>
  <si>
    <t>0024728</t>
  </si>
  <si>
    <t>1G1FW6S04J4134554</t>
  </si>
  <si>
    <t>0024729</t>
  </si>
  <si>
    <t>1G1FW6S09J4135554</t>
  </si>
  <si>
    <t>0024730</t>
  </si>
  <si>
    <t>1G1FW6S03J4134237</t>
  </si>
  <si>
    <t>0024731</t>
  </si>
  <si>
    <t>1G1FW6S00J4135409</t>
  </si>
  <si>
    <t>0024365</t>
  </si>
  <si>
    <t>1GCHTBEA5J1135896</t>
  </si>
  <si>
    <t>0024366</t>
  </si>
  <si>
    <t>1GCHTBEA1J1136334</t>
  </si>
  <si>
    <t>0024367</t>
  </si>
  <si>
    <t>1GCHTBEA0J1137443</t>
  </si>
  <si>
    <t>0024368</t>
  </si>
  <si>
    <t>1GCHTBEA8J1134354</t>
  </si>
  <si>
    <t>0024884</t>
  </si>
  <si>
    <t>1GCHTBENXK1124994</t>
  </si>
  <si>
    <t>0024572</t>
  </si>
  <si>
    <t>1G1BE5SM0J7208369</t>
  </si>
  <si>
    <t>0024573</t>
  </si>
  <si>
    <t>1G1BE5SM2J7206705</t>
  </si>
  <si>
    <t>0024615</t>
  </si>
  <si>
    <t>2GNAXREV7J6312518</t>
  </si>
  <si>
    <t>0024354</t>
  </si>
  <si>
    <t>2GNAXREV8J6220351</t>
  </si>
  <si>
    <t>0024557</t>
  </si>
  <si>
    <t>1GCWGAFG8J1194773</t>
  </si>
  <si>
    <t>0024659</t>
  </si>
  <si>
    <t>1GCVKNEH8JZ333734</t>
  </si>
  <si>
    <t>0024672</t>
  </si>
  <si>
    <t>2GCVKREC6J1109351</t>
  </si>
  <si>
    <t>0024719</t>
  </si>
  <si>
    <t>1GCVKREC1JZ257916</t>
  </si>
  <si>
    <t>0024449</t>
  </si>
  <si>
    <t>1GCVKNEHXJZ197705</t>
  </si>
  <si>
    <t>0024451</t>
  </si>
  <si>
    <t>1GCVKNEH4JZ198879</t>
  </si>
  <si>
    <t>0024720</t>
  </si>
  <si>
    <t>1GC2KUEG4JZ347697</t>
  </si>
  <si>
    <t>0024660</t>
  </si>
  <si>
    <t>1GC2KUEG5JZ189953</t>
  </si>
  <si>
    <t>0024661</t>
  </si>
  <si>
    <t>1GC2KUEG7JZ187234</t>
  </si>
  <si>
    <t>0024721</t>
  </si>
  <si>
    <t>1GB3KYCY7JF208094</t>
  </si>
  <si>
    <t>0024448</t>
  </si>
  <si>
    <t>1GB3KZCY2JF136551</t>
  </si>
  <si>
    <t>0024374</t>
  </si>
  <si>
    <t>1GNSKGEC5JR195256</t>
  </si>
  <si>
    <t>0025385</t>
  </si>
  <si>
    <t>1GNSKFEC8JR217986</t>
  </si>
  <si>
    <t>0024611</t>
  </si>
  <si>
    <t>PACIFICA</t>
  </si>
  <si>
    <t>2C4RC1AG2JR103217</t>
  </si>
  <si>
    <t>0024612</t>
  </si>
  <si>
    <t>2C4RC1AG9JR103215</t>
  </si>
  <si>
    <t>0024519</t>
  </si>
  <si>
    <t>2C4RDGBG9JR176454</t>
  </si>
  <si>
    <t>0024510</t>
  </si>
  <si>
    <t>2C4RDGBG8JR176445</t>
  </si>
  <si>
    <t>0024511</t>
  </si>
  <si>
    <t>2C4RDGBG3JR176451</t>
  </si>
  <si>
    <t>0024493</t>
  </si>
  <si>
    <t>2C4RDGBG6JR176458</t>
  </si>
  <si>
    <t>0024497</t>
  </si>
  <si>
    <t>2C4RDGBG7JR176453</t>
  </si>
  <si>
    <t>0024498</t>
  </si>
  <si>
    <t>2C4RDGBG2JR176456</t>
  </si>
  <si>
    <t>0024499</t>
  </si>
  <si>
    <t>2C4RDGBG5JR176452</t>
  </si>
  <si>
    <t>0024597</t>
  </si>
  <si>
    <t>2C4RDGBG3JR285587</t>
  </si>
  <si>
    <t>0024598</t>
  </si>
  <si>
    <t>2C4RDGBG0JR285580</t>
  </si>
  <si>
    <t>0024613</t>
  </si>
  <si>
    <t>2C4RDGBG9JR225913</t>
  </si>
  <si>
    <t>0024663</t>
  </si>
  <si>
    <t>2C4RDGBG7JR285592</t>
  </si>
  <si>
    <t>0024607</t>
  </si>
  <si>
    <t>2C4RDGBG4JR225902</t>
  </si>
  <si>
    <t>0024608</t>
  </si>
  <si>
    <t>2C4RDGBG7JR225912</t>
  </si>
  <si>
    <t>0024610</t>
  </si>
  <si>
    <t>2C4RDGBG2JR225915</t>
  </si>
  <si>
    <t>0024494</t>
  </si>
  <si>
    <t>2C4RDGBG1JR176447</t>
  </si>
  <si>
    <t>0024495</t>
  </si>
  <si>
    <t>2C4RDGBG4JR176457</t>
  </si>
  <si>
    <t>0024496</t>
  </si>
  <si>
    <t>2C4RDGBG0JR176455</t>
  </si>
  <si>
    <t>0024485</t>
  </si>
  <si>
    <t>2C4RDGBG3JR176448</t>
  </si>
  <si>
    <t>0024486</t>
  </si>
  <si>
    <t>2C4RDGBG1JR176450</t>
  </si>
  <si>
    <t>0024488</t>
  </si>
  <si>
    <t>2C4RDGBG2JR176442</t>
  </si>
  <si>
    <t>0024489</t>
  </si>
  <si>
    <t>2C4RDGBG4JR176443</t>
  </si>
  <si>
    <t>0024490</t>
  </si>
  <si>
    <t>2C4RDGBG6JR176444</t>
  </si>
  <si>
    <t>0024491</t>
  </si>
  <si>
    <t>2C4RDGBGXJR176446</t>
  </si>
  <si>
    <t>0024492</t>
  </si>
  <si>
    <t>2C4RDGBG5JR176449</t>
  </si>
  <si>
    <t>0025844</t>
  </si>
  <si>
    <t>1FADP5AU6JL102016</t>
  </si>
  <si>
    <t>0024747</t>
  </si>
  <si>
    <t>1FMCU0F71JUC95413</t>
  </si>
  <si>
    <t>0024748</t>
  </si>
  <si>
    <t>1FMCU0F73JUC95414</t>
  </si>
  <si>
    <t>0024542</t>
  </si>
  <si>
    <t>1FMCU0GD1JUC87672</t>
  </si>
  <si>
    <t>0024441</t>
  </si>
  <si>
    <t>1FMCU9GD6JUB16386</t>
  </si>
  <si>
    <t>0024442</t>
  </si>
  <si>
    <t>1FMCU9GD4JUB16385</t>
  </si>
  <si>
    <t>0024430</t>
  </si>
  <si>
    <t>1FM5K8AR6JGA15800</t>
  </si>
  <si>
    <t>0024431</t>
  </si>
  <si>
    <t>1FM5K8AR8JGA15801</t>
  </si>
  <si>
    <t>0024726</t>
  </si>
  <si>
    <t>1FM5K8AR6JGB92220</t>
  </si>
  <si>
    <t>0024742</t>
  </si>
  <si>
    <t>1FM5K8AR6JGC17682</t>
  </si>
  <si>
    <t>0024743</t>
  </si>
  <si>
    <t>1FM5K8AR2JGC17680</t>
  </si>
  <si>
    <t>0024758</t>
  </si>
  <si>
    <t>1FM5K8AR6JGC17679</t>
  </si>
  <si>
    <t>0024759</t>
  </si>
  <si>
    <t>1FM5K8AR4JGC17681</t>
  </si>
  <si>
    <t>0024375</t>
  </si>
  <si>
    <t>1FM5K8D85JGA71987</t>
  </si>
  <si>
    <t>0024410</t>
  </si>
  <si>
    <t>1FM5K8D87JGA71988</t>
  </si>
  <si>
    <t>0024472</t>
  </si>
  <si>
    <t>1FM5K8AR9JGA99983</t>
  </si>
  <si>
    <t>0024473</t>
  </si>
  <si>
    <t>1FM5K8AR7JGA99982</t>
  </si>
  <si>
    <t>0024474</t>
  </si>
  <si>
    <t>1FM5K8AR5JGA99981</t>
  </si>
  <si>
    <t>0024475</t>
  </si>
  <si>
    <t>1FM5K8AR6JGB59198</t>
  </si>
  <si>
    <t>0024476</t>
  </si>
  <si>
    <t>1FM5K8AR1JGB19613</t>
  </si>
  <si>
    <t>0024477</t>
  </si>
  <si>
    <t>1FM5K8ARXJGB19612</t>
  </si>
  <si>
    <t>0024478</t>
  </si>
  <si>
    <t>1FM5K8AR8JGB19611</t>
  </si>
  <si>
    <t>0024479</t>
  </si>
  <si>
    <t>1FM5K8AR6JGB19610</t>
  </si>
  <si>
    <t>0024480</t>
  </si>
  <si>
    <t>1FM5K8AR3JGB19614</t>
  </si>
  <si>
    <t>0024481</t>
  </si>
  <si>
    <t>1FM5K8AR5JGB19615</t>
  </si>
  <si>
    <t>0024881</t>
  </si>
  <si>
    <t>1FM5K8AR2KGA53008</t>
  </si>
  <si>
    <t>0024915</t>
  </si>
  <si>
    <t>1FM5K8AR9JGC75060</t>
  </si>
  <si>
    <t>0024916</t>
  </si>
  <si>
    <t>1FM5K8AR0JGC75061</t>
  </si>
  <si>
    <t>0024917</t>
  </si>
  <si>
    <t>1FM5K8AR2JGC75059</t>
  </si>
  <si>
    <t>0025074</t>
  </si>
  <si>
    <t>1FM5K8AR5JGB19582</t>
  </si>
  <si>
    <t>0025075</t>
  </si>
  <si>
    <t>1FM5K8AR7JGB19597</t>
  </si>
  <si>
    <t>0024524</t>
  </si>
  <si>
    <t>1FM5K8AR5JGA83697</t>
  </si>
  <si>
    <t>0024525</t>
  </si>
  <si>
    <t>1FM5K8ARXJGA71979</t>
  </si>
  <si>
    <t>0024521</t>
  </si>
  <si>
    <t>1FM5K8AR6JGA71980</t>
  </si>
  <si>
    <t>0024676</t>
  </si>
  <si>
    <t>1FM5K8D89JGA22842</t>
  </si>
  <si>
    <t>0024539</t>
  </si>
  <si>
    <t>1FM5K8AR3JGA32215</t>
  </si>
  <si>
    <t>0024570</t>
  </si>
  <si>
    <t>1FM5K8D88JGB37061</t>
  </si>
  <si>
    <t>0024571</t>
  </si>
  <si>
    <t>1FM5K8D8XJGB37062</t>
  </si>
  <si>
    <t>0024790</t>
  </si>
  <si>
    <t>1FM5K8AR8JGC17831</t>
  </si>
  <si>
    <t>0024543</t>
  </si>
  <si>
    <t>1FTEX1EB0JFD17972</t>
  </si>
  <si>
    <t>0024439</t>
  </si>
  <si>
    <t>1FTFX1EG5JKC14084</t>
  </si>
  <si>
    <t>0024440</t>
  </si>
  <si>
    <t>1FTFX1EG7JKC14085</t>
  </si>
  <si>
    <t>0024455</t>
  </si>
  <si>
    <t>1FTFX1EG8JFB72650</t>
  </si>
  <si>
    <t>0024456</t>
  </si>
  <si>
    <t>1FTFX1EG1JFB72649</t>
  </si>
  <si>
    <t>0024459</t>
  </si>
  <si>
    <t>1FTFX1EGXJFB72648</t>
  </si>
  <si>
    <t>0024460</t>
  </si>
  <si>
    <t>1FTFX1EGXJFB72651</t>
  </si>
  <si>
    <t>0024461</t>
  </si>
  <si>
    <t>1FTFX1EG1JFB72652</t>
  </si>
  <si>
    <t>0024462</t>
  </si>
  <si>
    <t>1FTFX1EG3JFB72653</t>
  </si>
  <si>
    <t>0024463</t>
  </si>
  <si>
    <t>1FTFX1EG5JFB72654</t>
  </si>
  <si>
    <t>0024670</t>
  </si>
  <si>
    <t>1FTEX1E58JKC75729</t>
  </si>
  <si>
    <t>0024671</t>
  </si>
  <si>
    <t>1FTEW1E55JFD09119</t>
  </si>
  <si>
    <t>0024662</t>
  </si>
  <si>
    <t>1FTFX1EG9JFA08744</t>
  </si>
  <si>
    <t>0024723</t>
  </si>
  <si>
    <t>1FTNF1E52JKD63338</t>
  </si>
  <si>
    <t>0024696</t>
  </si>
  <si>
    <t>1FTEW1EP6JFA54207</t>
  </si>
  <si>
    <t>0024697</t>
  </si>
  <si>
    <t>1FTEX1E5XJKD91210</t>
  </si>
  <si>
    <t>0024328</t>
  </si>
  <si>
    <t>1FTFX1EG6JKC58210</t>
  </si>
  <si>
    <t>0024329</t>
  </si>
  <si>
    <t>1FTFX1EGXJKC58209</t>
  </si>
  <si>
    <t>0024330</t>
  </si>
  <si>
    <t>1FTFX1EG8JKC58208</t>
  </si>
  <si>
    <t>0024331</t>
  </si>
  <si>
    <t>1FTFX1EG6JKC58207</t>
  </si>
  <si>
    <t>0024332</t>
  </si>
  <si>
    <t>1FTFX1EG4JKC58206</t>
  </si>
  <si>
    <t>0024333</t>
  </si>
  <si>
    <t>1FTFX1EG2JKC58205</t>
  </si>
  <si>
    <t>0024334</t>
  </si>
  <si>
    <t>1FTFX1EG0JKC58204</t>
  </si>
  <si>
    <t>0024335</t>
  </si>
  <si>
    <t>1FTFX1EG7JKC58202</t>
  </si>
  <si>
    <t>0024336</t>
  </si>
  <si>
    <t>1FTFX1EG9JKC58203</t>
  </si>
  <si>
    <t>0024337</t>
  </si>
  <si>
    <t>1FTFX1EG5JKC58201</t>
  </si>
  <si>
    <t>0024338</t>
  </si>
  <si>
    <t>1FTFX1EG3JKC58200</t>
  </si>
  <si>
    <t>0024339</t>
  </si>
  <si>
    <t>1FTFX1EG0JKC58199</t>
  </si>
  <si>
    <t>0024340</t>
  </si>
  <si>
    <t>1FTFX1EG9JKC58198</t>
  </si>
  <si>
    <t>0024341</t>
  </si>
  <si>
    <t>1FTFX1EG7JKC58197</t>
  </si>
  <si>
    <t>0024783</t>
  </si>
  <si>
    <t>1FTEX1E55JKF62719</t>
  </si>
  <si>
    <t>0024784</t>
  </si>
  <si>
    <t>1FTEX1E53JKF62718</t>
  </si>
  <si>
    <t>0024785</t>
  </si>
  <si>
    <t>1FTEX1E51JKF62717</t>
  </si>
  <si>
    <t>0024786</t>
  </si>
  <si>
    <t>1FTEX1E54JKF62713</t>
  </si>
  <si>
    <t>0024787</t>
  </si>
  <si>
    <t>1FTEX1E5XJKF62716</t>
  </si>
  <si>
    <t>0024788</t>
  </si>
  <si>
    <t>1FTEX1E56JKF62714</t>
  </si>
  <si>
    <t>0024789</t>
  </si>
  <si>
    <t>1FTEX1E58JKF62715</t>
  </si>
  <si>
    <t>0024958</t>
  </si>
  <si>
    <t>1FTEX1EBXJKF96922</t>
  </si>
  <si>
    <t>0024530</t>
  </si>
  <si>
    <t>1FTEX1EP5JKE25300</t>
  </si>
  <si>
    <t>0024600</t>
  </si>
  <si>
    <t>1FTEW1E58JFC81672</t>
  </si>
  <si>
    <t>0024602</t>
  </si>
  <si>
    <t>1FTEW1E54JFC81670</t>
  </si>
  <si>
    <t>0024603</t>
  </si>
  <si>
    <t>1FTEW1E58JFC81669</t>
  </si>
  <si>
    <t>0024604</t>
  </si>
  <si>
    <t>1FTEW1E56JFC81668</t>
  </si>
  <si>
    <t>0024605</t>
  </si>
  <si>
    <t>1FTEW1E51JFC81674</t>
  </si>
  <si>
    <t>0024606</t>
  </si>
  <si>
    <t>1FTEW1E5XJFC81673</t>
  </si>
  <si>
    <t>0024618</t>
  </si>
  <si>
    <t>1FTEW1E52JFD18148</t>
  </si>
  <si>
    <t>0024619</t>
  </si>
  <si>
    <t>1FTEW1E50JFD18150</t>
  </si>
  <si>
    <t>0024620</t>
  </si>
  <si>
    <t>1FTEW1E54JFD18149</t>
  </si>
  <si>
    <t>0024842</t>
  </si>
  <si>
    <t>1FTEW1EG3JFD96794</t>
  </si>
  <si>
    <t>0024927</t>
  </si>
  <si>
    <t>1FTFW1EG2JKF37432</t>
  </si>
  <si>
    <t>0024470</t>
  </si>
  <si>
    <t>1FTMF1CB1JKD46714</t>
  </si>
  <si>
    <t>0024471</t>
  </si>
  <si>
    <t>1FTMF1CB3JKD46715</t>
  </si>
  <si>
    <t>0024718</t>
  </si>
  <si>
    <t>1FTEW1EP6JFC07538</t>
  </si>
  <si>
    <t>0025126</t>
  </si>
  <si>
    <t>1FTEW1E5XJFE70386</t>
  </si>
  <si>
    <t>0024698</t>
  </si>
  <si>
    <t>1FT7W2B6XJEC51364</t>
  </si>
  <si>
    <t>0024699</t>
  </si>
  <si>
    <t>1FT7X2B6XJEB87212</t>
  </si>
  <si>
    <t>0024700</t>
  </si>
  <si>
    <t>1FT7W2B64JEC51778</t>
  </si>
  <si>
    <t>0024681</t>
  </si>
  <si>
    <t>1FT7X2B64JEC23136</t>
  </si>
  <si>
    <t>0024686</t>
  </si>
  <si>
    <t>1FT7X2B65JEC51642</t>
  </si>
  <si>
    <t>0024687</t>
  </si>
  <si>
    <t>1FT7X2B63JEC51641</t>
  </si>
  <si>
    <t>0024457</t>
  </si>
  <si>
    <t>1FT7X2B63JEB40622</t>
  </si>
  <si>
    <t>0024458</t>
  </si>
  <si>
    <t>1FT7X2B61JEB40621</t>
  </si>
  <si>
    <t>0024370</t>
  </si>
  <si>
    <t>1FT7X2B62JEB23343</t>
  </si>
  <si>
    <t>0024371</t>
  </si>
  <si>
    <t>1FT7X2B64JEB23344</t>
  </si>
  <si>
    <t>0024744</t>
  </si>
  <si>
    <t>1FTBF2B6XJEC93883</t>
  </si>
  <si>
    <t>0024685</t>
  </si>
  <si>
    <t>1FD8X3H65JEB66393</t>
  </si>
  <si>
    <t>0024702</t>
  </si>
  <si>
    <t>1FT8W3B67JEB55766</t>
  </si>
  <si>
    <t>0024722</t>
  </si>
  <si>
    <t>1FDRF3H69JEB74892</t>
  </si>
  <si>
    <t>0024506</t>
  </si>
  <si>
    <t>1FT8W3B63JEB23039</t>
  </si>
  <si>
    <t>0024501</t>
  </si>
  <si>
    <t>1FD8X3HT8JEB23043</t>
  </si>
  <si>
    <t>0024502</t>
  </si>
  <si>
    <t>1FD8X3HTXJEB23044</t>
  </si>
  <si>
    <t>0024503</t>
  </si>
  <si>
    <t>1FT8W3B6XJEB23040</t>
  </si>
  <si>
    <t>0024504</t>
  </si>
  <si>
    <t>1FT8W3B61JEB23038</t>
  </si>
  <si>
    <t>0024614</t>
  </si>
  <si>
    <t>1FDRF3HT4JDA01597</t>
  </si>
  <si>
    <t>0024563</t>
  </si>
  <si>
    <t>1FDUF4HT1JDA00732</t>
  </si>
  <si>
    <t>0024682</t>
  </si>
  <si>
    <t>1FD0X4HT0JEB61210</t>
  </si>
  <si>
    <t>0024683</t>
  </si>
  <si>
    <t>1FD0X4HTXJEB13570</t>
  </si>
  <si>
    <t>0024646</t>
  </si>
  <si>
    <t>1FT8W4DT3JEC46249</t>
  </si>
  <si>
    <t>0024979</t>
  </si>
  <si>
    <t>1FD0W4HT9JEC14327</t>
  </si>
  <si>
    <t>0024983</t>
  </si>
  <si>
    <t>1FD0X5HY2JEC70477</t>
  </si>
  <si>
    <t>0024617</t>
  </si>
  <si>
    <t>1FDUF5HT8JEC10972</t>
  </si>
  <si>
    <t>0024692</t>
  </si>
  <si>
    <t>1FD0X5HT9JEC14136</t>
  </si>
  <si>
    <t>0024690</t>
  </si>
  <si>
    <t>1FDUF5HTXJDA02016</t>
  </si>
  <si>
    <t>0024695</t>
  </si>
  <si>
    <t>1FD0X5HT4JEB74953</t>
  </si>
  <si>
    <t>0024763</t>
  </si>
  <si>
    <t>3FA6P0PU0JR278175</t>
  </si>
  <si>
    <t>0024764</t>
  </si>
  <si>
    <t>3FA6P0PU2JR278176</t>
  </si>
  <si>
    <t>0024765</t>
  </si>
  <si>
    <t>3FA6P0LU6JR278171</t>
  </si>
  <si>
    <t>0024766</t>
  </si>
  <si>
    <t>3FA6P0LU8JR278172</t>
  </si>
  <si>
    <t>0024767</t>
  </si>
  <si>
    <t>3FA6P0LUXJR278173</t>
  </si>
  <si>
    <t>0024768</t>
  </si>
  <si>
    <t>3FA6P0LU1JR278174</t>
  </si>
  <si>
    <t>0024540</t>
  </si>
  <si>
    <t>3FA6P0LU6JR249754</t>
  </si>
  <si>
    <t>0024541</t>
  </si>
  <si>
    <t>3FA6P0LU8JR249755</t>
  </si>
  <si>
    <t>0024415</t>
  </si>
  <si>
    <t>3FA6P0LU6JR178023</t>
  </si>
  <si>
    <t>0024416</t>
  </si>
  <si>
    <t>3FA6P0LU4JR178022</t>
  </si>
  <si>
    <t>0024417</t>
  </si>
  <si>
    <t>3FA6P0LU2JR178021</t>
  </si>
  <si>
    <t>0024418</t>
  </si>
  <si>
    <t>3FA6P0LU0JR178020</t>
  </si>
  <si>
    <t>0024419</t>
  </si>
  <si>
    <t>3FA6P0LU4JR178019</t>
  </si>
  <si>
    <t>0024420</t>
  </si>
  <si>
    <t>3FA6P0LU2JR178018</t>
  </si>
  <si>
    <t>0024560</t>
  </si>
  <si>
    <t>3FA6P0LU6JR278168</t>
  </si>
  <si>
    <t>0024561</t>
  </si>
  <si>
    <t>3FA6P0LU4JR278170</t>
  </si>
  <si>
    <t>0024562</t>
  </si>
  <si>
    <t>3FA6P0LU8JR278169</t>
  </si>
  <si>
    <t>0024469</t>
  </si>
  <si>
    <t>3FA6P0LU2JR214208</t>
  </si>
  <si>
    <t>0024380</t>
  </si>
  <si>
    <t>3FA6P0G72JR129096</t>
  </si>
  <si>
    <t>0024878</t>
  </si>
  <si>
    <t>3FA6P0G72JR199598</t>
  </si>
  <si>
    <t>0024559</t>
  </si>
  <si>
    <t>1FAHP2MK3JG117799</t>
  </si>
  <si>
    <t>0024908</t>
  </si>
  <si>
    <t>1FAHP2H8XJG141046</t>
  </si>
  <si>
    <t>0024909</t>
  </si>
  <si>
    <t>1FAHP2H81JG141047</t>
  </si>
  <si>
    <t>0024800</t>
  </si>
  <si>
    <t>1FTBW2ZG8JKB21545</t>
  </si>
  <si>
    <t>0024801</t>
  </si>
  <si>
    <t>1FTBW2ZGXJKB21546</t>
  </si>
  <si>
    <t>0024514</t>
  </si>
  <si>
    <t>NM0LS6E76J1354422</t>
  </si>
  <si>
    <t>0024599</t>
  </si>
  <si>
    <t>NM0GS9E78J1366820</t>
  </si>
  <si>
    <t>0024382</t>
  </si>
  <si>
    <t>1FTYE2YMXJKA05820</t>
  </si>
  <si>
    <t>0024589</t>
  </si>
  <si>
    <t>1FTYE2CM3JKA45017</t>
  </si>
  <si>
    <t>0024590</t>
  </si>
  <si>
    <t>1FTYE2CM5JKA45018</t>
  </si>
  <si>
    <t>0024591</t>
  </si>
  <si>
    <t>1FTYE2CM4JKA92816</t>
  </si>
  <si>
    <t>0024592</t>
  </si>
  <si>
    <t>1FTYE2CMXJKA92819</t>
  </si>
  <si>
    <t>0024593</t>
  </si>
  <si>
    <t>1FTYE2CM3JKA92824</t>
  </si>
  <si>
    <t>0024594</t>
  </si>
  <si>
    <t>1FTYE2CM8JKA92821</t>
  </si>
  <si>
    <t>0024580</t>
  </si>
  <si>
    <t>1FTYE2CM6JKA92820</t>
  </si>
  <si>
    <t>0024581</t>
  </si>
  <si>
    <t>1FTYE2CM8JKA92818</t>
  </si>
  <si>
    <t>0024582</t>
  </si>
  <si>
    <t>1FTYE2CM0JKA81036</t>
  </si>
  <si>
    <t>0024583</t>
  </si>
  <si>
    <t>1FTYE2CM1JKA92823</t>
  </si>
  <si>
    <t>0024587</t>
  </si>
  <si>
    <t>1FTYE2CM1JKA81031</t>
  </si>
  <si>
    <t>0024454</t>
  </si>
  <si>
    <t>1FTYR1CG7JKA69152</t>
  </si>
  <si>
    <t>0024588</t>
  </si>
  <si>
    <t>1FTYR2CM3JKA92827</t>
  </si>
  <si>
    <t>0024584</t>
  </si>
  <si>
    <t>1FTYR2CM1JKA92826</t>
  </si>
  <si>
    <t>0024585</t>
  </si>
  <si>
    <t>1FTYR2CM5JKA92828</t>
  </si>
  <si>
    <t>0024586</t>
  </si>
  <si>
    <t>1FTYR2CM7JKA92829</t>
  </si>
  <si>
    <t>0024372</t>
  </si>
  <si>
    <t>STH761</t>
  </si>
  <si>
    <t>1FBZX2CG9JKA26386</t>
  </si>
  <si>
    <t>0024465</t>
  </si>
  <si>
    <t>1FBZX2ZM7JKA69153</t>
  </si>
  <si>
    <t>0024466</t>
  </si>
  <si>
    <t>1FBZX2ZM9JKA69154</t>
  </si>
  <si>
    <t>0024467</t>
  </si>
  <si>
    <t>1FBZX2ZM0JKA69155</t>
  </si>
  <si>
    <t>0024468</t>
  </si>
  <si>
    <t>1FBZX2ZM2JKA69156</t>
  </si>
  <si>
    <t>0024862</t>
  </si>
  <si>
    <t>1FTBW2ZG9JKB10893</t>
  </si>
  <si>
    <t>0024482</t>
  </si>
  <si>
    <t>MPE362</t>
  </si>
  <si>
    <t>1FTBW2ZG1JKA26387</t>
  </si>
  <si>
    <t>0024483</t>
  </si>
  <si>
    <t>1FTBW2ZG3JKA26388</t>
  </si>
  <si>
    <t>0024522</t>
  </si>
  <si>
    <t>1FTBW2ZM3JKA37672</t>
  </si>
  <si>
    <t>0024523</t>
  </si>
  <si>
    <t>1FTBW2ZM5JKA37673</t>
  </si>
  <si>
    <t>0024678</t>
  </si>
  <si>
    <t>1FTBW2ZG3JKA86669</t>
  </si>
  <si>
    <t>0024362</t>
  </si>
  <si>
    <t>1FBZX2CG2JKA04178</t>
  </si>
  <si>
    <t>0024363</t>
  </si>
  <si>
    <t>1FBZX2CG0JKA04180</t>
  </si>
  <si>
    <t>0024364</t>
  </si>
  <si>
    <t>2GGV75</t>
  </si>
  <si>
    <t>1FBZX2CG4JKA04179</t>
  </si>
  <si>
    <t>0024949</t>
  </si>
  <si>
    <t>1FTBW2YG4KKA02149</t>
  </si>
  <si>
    <t>0024555</t>
  </si>
  <si>
    <t>1FBZX2CG3JKA52837</t>
  </si>
  <si>
    <t>0024500</t>
  </si>
  <si>
    <t>1FTBW2ZG9JKA16366</t>
  </si>
  <si>
    <t>0024435</t>
  </si>
  <si>
    <t>1FBZX2YM5JKA16369</t>
  </si>
  <si>
    <t>0024452</t>
  </si>
  <si>
    <t>1FTBW2ZG0JKA16367</t>
  </si>
  <si>
    <t>0024453</t>
  </si>
  <si>
    <t>1FTBW2ZG2JKA16368</t>
  </si>
  <si>
    <t>0025541</t>
  </si>
  <si>
    <t>1FTBW2ZG7KKB27726</t>
  </si>
  <si>
    <t>0024516</t>
  </si>
  <si>
    <t>1FBZX2XG0JKA48013</t>
  </si>
  <si>
    <t>0024517</t>
  </si>
  <si>
    <t>1FBZX2XG2JKA48014</t>
  </si>
  <si>
    <t>0024518</t>
  </si>
  <si>
    <t>1FBZX2XG9JKA48012</t>
  </si>
  <si>
    <t>0024553</t>
  </si>
  <si>
    <t>1FBZX2XG2JKA57733</t>
  </si>
  <si>
    <t>0024554</t>
  </si>
  <si>
    <t>1FBZX2XG4JKA57734</t>
  </si>
  <si>
    <t>0024401</t>
  </si>
  <si>
    <t>1FTBW2ZGXJKA07031</t>
  </si>
  <si>
    <t>0024402</t>
  </si>
  <si>
    <t>1FTBW2ZG8JKA07030</t>
  </si>
  <si>
    <t>0024403</t>
  </si>
  <si>
    <t>1FTBW2ZG1JKA07029</t>
  </si>
  <si>
    <t>0024538</t>
  </si>
  <si>
    <t>3HAWPSUT8JL342902</t>
  </si>
  <si>
    <t>0024397</t>
  </si>
  <si>
    <t>1K9AF6M86JN058647</t>
  </si>
  <si>
    <t>0024735</t>
  </si>
  <si>
    <t>1M2AX34C9JM010876</t>
  </si>
  <si>
    <t>0024436</t>
  </si>
  <si>
    <t>1M1AW07YXJM089200</t>
  </si>
  <si>
    <t>0024574</t>
  </si>
  <si>
    <t>1N4AL3AP6JC109822</t>
  </si>
  <si>
    <t>0024575</t>
  </si>
  <si>
    <t>1N4AL3AP7JC155305</t>
  </si>
  <si>
    <t>0024576</t>
  </si>
  <si>
    <t>1N4AL3AP6JC152413</t>
  </si>
  <si>
    <t>0024577</t>
  </si>
  <si>
    <t>1N4AL3AP2JC224532</t>
  </si>
  <si>
    <t>0024814</t>
  </si>
  <si>
    <t>KNMAT2MV1JP570966</t>
  </si>
  <si>
    <t>0024815</t>
  </si>
  <si>
    <t>KNMAT2MV0JP571087</t>
  </si>
  <si>
    <t>0024816</t>
  </si>
  <si>
    <t>KNMAT2MV0JP570926</t>
  </si>
  <si>
    <t>0024818</t>
  </si>
  <si>
    <t>KNMAT2MV3JP586554</t>
  </si>
  <si>
    <t>0024820</t>
  </si>
  <si>
    <t>5N1AT2MVXJC829554</t>
  </si>
  <si>
    <t>0024831</t>
  </si>
  <si>
    <t>KNMAT2MV7JP586413</t>
  </si>
  <si>
    <t>0024653</t>
  </si>
  <si>
    <t>KNMAT2MV0JP542950</t>
  </si>
  <si>
    <t>0024654</t>
  </si>
  <si>
    <t>KNMAT2MV9JP565434</t>
  </si>
  <si>
    <t>0024655</t>
  </si>
  <si>
    <t>KNMAT2MV6JP550552</t>
  </si>
  <si>
    <t>0024656</t>
  </si>
  <si>
    <t>KNMAT2MV3JP548628</t>
  </si>
  <si>
    <t>0024657</t>
  </si>
  <si>
    <t>5N1AT2MV7JC791877</t>
  </si>
  <si>
    <t>0024658</t>
  </si>
  <si>
    <t>JN8AT2MV9JW314861</t>
  </si>
  <si>
    <t>0024769</t>
  </si>
  <si>
    <t>JN8AT2MV5JW313951</t>
  </si>
  <si>
    <t>0024770</t>
  </si>
  <si>
    <t>JN8AT2MV3JW321384</t>
  </si>
  <si>
    <t>0024771</t>
  </si>
  <si>
    <t>5N1AT2MV1JC820788</t>
  </si>
  <si>
    <t>0024772</t>
  </si>
  <si>
    <t>5N1AT2MV0JC830860</t>
  </si>
  <si>
    <t>0024773</t>
  </si>
  <si>
    <t>KNMAT2MV3JP550749</t>
  </si>
  <si>
    <t>0024774</t>
  </si>
  <si>
    <t>KNMAT2MVXJP588883</t>
  </si>
  <si>
    <t>0024775</t>
  </si>
  <si>
    <t>5N1AT2MV3JC789401</t>
  </si>
  <si>
    <t>0024776</t>
  </si>
  <si>
    <t>5N1AT2MV2JC831282</t>
  </si>
  <si>
    <t>0024777</t>
  </si>
  <si>
    <t>KNMAT2MV7JP571135</t>
  </si>
  <si>
    <t>0024778</t>
  </si>
  <si>
    <t>KNMAT2MVXJP590097</t>
  </si>
  <si>
    <t>0024779</t>
  </si>
  <si>
    <t>KNMAT2MV2JP572208</t>
  </si>
  <si>
    <t>0024780</t>
  </si>
  <si>
    <t>KNMAT2MV9JP589796</t>
  </si>
  <si>
    <t>0024704</t>
  </si>
  <si>
    <t>KNMAT2MV0JP565287</t>
  </si>
  <si>
    <t>0024705</t>
  </si>
  <si>
    <t>KNMAT2MV5JP551658</t>
  </si>
  <si>
    <t>0024706</t>
  </si>
  <si>
    <t>JN8AT2MV8JW314057</t>
  </si>
  <si>
    <t>0024707</t>
  </si>
  <si>
    <t>JN8AT2MV1JW314871</t>
  </si>
  <si>
    <t>0024708</t>
  </si>
  <si>
    <t>KNMAT2MVXJP570920</t>
  </si>
  <si>
    <t>0024709</t>
  </si>
  <si>
    <t>KNMAT2MV0JP566133</t>
  </si>
  <si>
    <t>0024578</t>
  </si>
  <si>
    <t>JN8AT2MV8JW303012</t>
  </si>
  <si>
    <t>0024579</t>
  </si>
  <si>
    <t>JN8AT2MV1JW302946</t>
  </si>
  <si>
    <t>0024566</t>
  </si>
  <si>
    <t>5N1AT2MV8JC776546</t>
  </si>
  <si>
    <t>0024567</t>
  </si>
  <si>
    <t>5N1AT2MV9JC773588</t>
  </si>
  <si>
    <t>0024832</t>
  </si>
  <si>
    <t>JN8AT2MVXJW314318</t>
  </si>
  <si>
    <t>0024833</t>
  </si>
  <si>
    <t>JN8AT2MVXJW315145</t>
  </si>
  <si>
    <t>0024834</t>
  </si>
  <si>
    <t>KNMAT2MV6JP550793</t>
  </si>
  <si>
    <t>0024835</t>
  </si>
  <si>
    <t>5N1AT2MV5JC829509</t>
  </si>
  <si>
    <t>0024836</t>
  </si>
  <si>
    <t>KNMAT2MV6JP586791</t>
  </si>
  <si>
    <t>0024837</t>
  </si>
  <si>
    <t>KNMAT2MV5JP586703</t>
  </si>
  <si>
    <t>0024838</t>
  </si>
  <si>
    <t>5N1AT2MV0JC772586</t>
  </si>
  <si>
    <t>0024534</t>
  </si>
  <si>
    <t>5N1AT2MV6JC753508</t>
  </si>
  <si>
    <t>0024535</t>
  </si>
  <si>
    <t>5N1AT2MV0JC749809</t>
  </si>
  <si>
    <t>0025196</t>
  </si>
  <si>
    <t>3C7WRVPG8JE142155</t>
  </si>
  <si>
    <t>0025197</t>
  </si>
  <si>
    <t>3C7WRVPG1JE142157</t>
  </si>
  <si>
    <t>0025198</t>
  </si>
  <si>
    <t>3C7WRVPG3JE142158</t>
  </si>
  <si>
    <t>0025205</t>
  </si>
  <si>
    <t>3C7WRVPG1JE142160</t>
  </si>
  <si>
    <t>0024531</t>
  </si>
  <si>
    <t>JF2SJAEC7JH539217</t>
  </si>
  <si>
    <t>0024939</t>
  </si>
  <si>
    <t>1G1FY6S04K4121282</t>
  </si>
  <si>
    <t>0024940</t>
  </si>
  <si>
    <t>1G1FY6S03K4121130</t>
  </si>
  <si>
    <t>0024941</t>
  </si>
  <si>
    <t>1G1FY6S07K4121258</t>
  </si>
  <si>
    <t>0024942</t>
  </si>
  <si>
    <t>1G1FY6S01K4121739</t>
  </si>
  <si>
    <t>0025172</t>
  </si>
  <si>
    <t>1GCHTCEA6K1297513</t>
  </si>
  <si>
    <t>0025443</t>
  </si>
  <si>
    <t>1G1BC5SM7K7132379</t>
  </si>
  <si>
    <t>0025444</t>
  </si>
  <si>
    <t>1G1BC5SM7K7150834</t>
  </si>
  <si>
    <t>0025445</t>
  </si>
  <si>
    <t>1G1BC5SM2K7132984</t>
  </si>
  <si>
    <t>0025568</t>
  </si>
  <si>
    <t>1G1BE5SM9K7123287</t>
  </si>
  <si>
    <t>0025224</t>
  </si>
  <si>
    <t>1GAWGEFP3K1362742</t>
  </si>
  <si>
    <t>0025253</t>
  </si>
  <si>
    <t>1GCWGAFG3K1261572</t>
  </si>
  <si>
    <t>0025532</t>
  </si>
  <si>
    <t>1GAZGNFG7K1363597</t>
  </si>
  <si>
    <t>0025533</t>
  </si>
  <si>
    <t>1GAZGNFG5K1363131</t>
  </si>
  <si>
    <t>0025534</t>
  </si>
  <si>
    <t>1GAZGNFG3K1362382</t>
  </si>
  <si>
    <t>0025535</t>
  </si>
  <si>
    <t>1GAZGNFGXK1363772</t>
  </si>
  <si>
    <t>0025536</t>
  </si>
  <si>
    <t>1GAZGNFG4K1362990</t>
  </si>
  <si>
    <t>0025537</t>
  </si>
  <si>
    <t>2GNAXUEV4K6177664</t>
  </si>
  <si>
    <t>0024932</t>
  </si>
  <si>
    <t>1GCRYAEH1KZ226535</t>
  </si>
  <si>
    <t>0024888</t>
  </si>
  <si>
    <t>1GCUYAEFXKZ205983</t>
  </si>
  <si>
    <t>0025171</t>
  </si>
  <si>
    <t>1GB3KVCGXKF172019</t>
  </si>
  <si>
    <t>0024906</t>
  </si>
  <si>
    <t>1GNSKFKC7KR128478</t>
  </si>
  <si>
    <t>0024980</t>
  </si>
  <si>
    <t>1GNSKDKC3KR198905</t>
  </si>
  <si>
    <t>0024981</t>
  </si>
  <si>
    <t>1GNSKDKC2KR199043</t>
  </si>
  <si>
    <t>0024999</t>
  </si>
  <si>
    <t>1GNSKBKC4KR225050</t>
  </si>
  <si>
    <t>0024885</t>
  </si>
  <si>
    <t>1GNSKFECXKR141379</t>
  </si>
  <si>
    <t>0024886</t>
  </si>
  <si>
    <t>1GNSKFEC2KR141151</t>
  </si>
  <si>
    <t>0025220</t>
  </si>
  <si>
    <t>2C4RC1AG8KR700972</t>
  </si>
  <si>
    <t>0025221</t>
  </si>
  <si>
    <t>2C4RC1AGXKR700973</t>
  </si>
  <si>
    <t>0025222</t>
  </si>
  <si>
    <t>2C4RC1AG4KR700970</t>
  </si>
  <si>
    <t>0025223</t>
  </si>
  <si>
    <t>2C4RC1AG3KR700975</t>
  </si>
  <si>
    <t>0025178</t>
  </si>
  <si>
    <t>2C4RC1AG6KR700971</t>
  </si>
  <si>
    <t>0025179</t>
  </si>
  <si>
    <t>2C4RC1AG1KR700974</t>
  </si>
  <si>
    <t>0025634</t>
  </si>
  <si>
    <t>2C4RDGBG3KR789400</t>
  </si>
  <si>
    <t>0025635</t>
  </si>
  <si>
    <t>2C4RDGBG5KR789396</t>
  </si>
  <si>
    <t>0025170</t>
  </si>
  <si>
    <t>1FDWE3F64KDC28504</t>
  </si>
  <si>
    <t>0025297</t>
  </si>
  <si>
    <t>1FMCU9GD6KUB81658</t>
  </si>
  <si>
    <t>0025749</t>
  </si>
  <si>
    <t>1FMCU9G91KUB13330</t>
  </si>
  <si>
    <t>0024937</t>
  </si>
  <si>
    <t>1FMCU9GD3KUB32143</t>
  </si>
  <si>
    <t>0024938</t>
  </si>
  <si>
    <t>1FMCU9GD5KUB32144</t>
  </si>
  <si>
    <t>0025127</t>
  </si>
  <si>
    <t>1FMCU9GD0KUB18183</t>
  </si>
  <si>
    <t>0025128</t>
  </si>
  <si>
    <t>1FMCU9GD9KUB14441</t>
  </si>
  <si>
    <t>0025129</t>
  </si>
  <si>
    <t>1FMCU9GD2KUB18184</t>
  </si>
  <si>
    <t>0025540</t>
  </si>
  <si>
    <t>1FMCU9HD5KUA48565</t>
  </si>
  <si>
    <t>0025308</t>
  </si>
  <si>
    <t>1FMCU9HD2KUA83676</t>
  </si>
  <si>
    <t>0025309</t>
  </si>
  <si>
    <t>1FMCU9HD3KUA83671</t>
  </si>
  <si>
    <t>0025244</t>
  </si>
  <si>
    <t>1FM5K8AR3KGB22255</t>
  </si>
  <si>
    <t>0025245</t>
  </si>
  <si>
    <t>1FM5K8AR9KGB22261</t>
  </si>
  <si>
    <t>0025246</t>
  </si>
  <si>
    <t>1FM5K8AR6KGB14148</t>
  </si>
  <si>
    <t>0025247</t>
  </si>
  <si>
    <t>1FM5K8AR5KGB14139</t>
  </si>
  <si>
    <t>0025248</t>
  </si>
  <si>
    <t>1FM5K8AR8KGB14135</t>
  </si>
  <si>
    <t>0025249</t>
  </si>
  <si>
    <t>1FM5K8AR8KGB14121</t>
  </si>
  <si>
    <t>0025250</t>
  </si>
  <si>
    <t>1FM5K8AR8KGB14118</t>
  </si>
  <si>
    <t>0025251</t>
  </si>
  <si>
    <t>1FM5K8AR6KGB14103</t>
  </si>
  <si>
    <t>0025252</t>
  </si>
  <si>
    <t>1FM5K8AR6KGB14117</t>
  </si>
  <si>
    <t>0024936</t>
  </si>
  <si>
    <t>1FM5K8D87KGB15750</t>
  </si>
  <si>
    <t>0025132</t>
  </si>
  <si>
    <t>1FM5K8B89KGA34817</t>
  </si>
  <si>
    <t>0025012</t>
  </si>
  <si>
    <t>1FM5K8AR1KGB44688</t>
  </si>
  <si>
    <t>0025013</t>
  </si>
  <si>
    <t>1FM5K8AR3KGB44689</t>
  </si>
  <si>
    <t>0025014</t>
  </si>
  <si>
    <t>1FM5K8ARXKGB44690</t>
  </si>
  <si>
    <t>0025015</t>
  </si>
  <si>
    <t>1FM5K8AR1KGB44691</t>
  </si>
  <si>
    <t>0025016</t>
  </si>
  <si>
    <t>1FM5K8AR3KGB44692</t>
  </si>
  <si>
    <t>0025017</t>
  </si>
  <si>
    <t>1FM5K8AR5KGB44693</t>
  </si>
  <si>
    <t>0025079</t>
  </si>
  <si>
    <t>1FM5K8AR9KGB44695</t>
  </si>
  <si>
    <t>0025092</t>
  </si>
  <si>
    <t>1FM5K8AR5KGA19757</t>
  </si>
  <si>
    <t>0025093</t>
  </si>
  <si>
    <t>1FM5K8AR7KGA19758</t>
  </si>
  <si>
    <t>0025094</t>
  </si>
  <si>
    <t>1FM5K8AR4KGA62048</t>
  </si>
  <si>
    <t>0025095</t>
  </si>
  <si>
    <t>1FM5K8AR7KGA11949</t>
  </si>
  <si>
    <t>0025060</t>
  </si>
  <si>
    <t>1FM5K8AR9KGA92369</t>
  </si>
  <si>
    <t>0025065</t>
  </si>
  <si>
    <t>1FM5K8AR7KGB44694</t>
  </si>
  <si>
    <t>0025082</t>
  </si>
  <si>
    <t>1FM5K8AR0KGB44696</t>
  </si>
  <si>
    <t>0025083</t>
  </si>
  <si>
    <t>1FM5K8AR2KGB44697</t>
  </si>
  <si>
    <t>0025084</t>
  </si>
  <si>
    <t>1FM5K8AR4KGB44698</t>
  </si>
  <si>
    <t>0025085</t>
  </si>
  <si>
    <t>1FM5K8AR6KGB44699</t>
  </si>
  <si>
    <t>0024880</t>
  </si>
  <si>
    <t>1FM5K8AR0KGA53007</t>
  </si>
  <si>
    <t>0025263</t>
  </si>
  <si>
    <t>1FM5K8D81KGA01842</t>
  </si>
  <si>
    <t>0024953</t>
  </si>
  <si>
    <t>1FM5K8B83KGA30861</t>
  </si>
  <si>
    <t>0024954</t>
  </si>
  <si>
    <t>1FM5K8B85KGA30862</t>
  </si>
  <si>
    <t>0024975</t>
  </si>
  <si>
    <t>1FM5K8D89KGA92486</t>
  </si>
  <si>
    <t>0025262</t>
  </si>
  <si>
    <t>1FM5K8D82KGA66666</t>
  </si>
  <si>
    <t>0025446</t>
  </si>
  <si>
    <t>1FM5K8ARXKGB28537</t>
  </si>
  <si>
    <t>0025447</t>
  </si>
  <si>
    <t>1FM5K8ARXKGB45824</t>
  </si>
  <si>
    <t>0025619</t>
  </si>
  <si>
    <t>1FM5K8D82KGA96900</t>
  </si>
  <si>
    <t>0025430</t>
  </si>
  <si>
    <t>1FM5K8AR3KGB45924</t>
  </si>
  <si>
    <t>0025431</t>
  </si>
  <si>
    <t>1FM5K8AR2KGB45929</t>
  </si>
  <si>
    <t>0025432</t>
  </si>
  <si>
    <t>1FM5K8AR0KGB45928</t>
  </si>
  <si>
    <t>0025433</t>
  </si>
  <si>
    <t>1FM5K8AR7KGB45926</t>
  </si>
  <si>
    <t>0025434</t>
  </si>
  <si>
    <t>1FM5K8AR5KGB45925</t>
  </si>
  <si>
    <t>0024972</t>
  </si>
  <si>
    <t>1FM5K8D87KGA28639</t>
  </si>
  <si>
    <t>0024973</t>
  </si>
  <si>
    <t>1FM5K8D85KGA28638</t>
  </si>
  <si>
    <t>0025562</t>
  </si>
  <si>
    <t>1FTEW1P47KKE09803</t>
  </si>
  <si>
    <t>0025563</t>
  </si>
  <si>
    <t>1FTEW1P49KKE09804</t>
  </si>
  <si>
    <t>0025523</t>
  </si>
  <si>
    <t>1FTEX1E51KKE09840</t>
  </si>
  <si>
    <t>0025569</t>
  </si>
  <si>
    <t>1FTFW1E55KFC26425</t>
  </si>
  <si>
    <t>0025570</t>
  </si>
  <si>
    <t>1FTFW1E53KFC26424</t>
  </si>
  <si>
    <t>0025753</t>
  </si>
  <si>
    <t>1FTEX1EB1KKD65067</t>
  </si>
  <si>
    <t>0025755</t>
  </si>
  <si>
    <t>1FTEX1E59KKE09844</t>
  </si>
  <si>
    <t>0025756</t>
  </si>
  <si>
    <t>1FTEX1E50KKE09845</t>
  </si>
  <si>
    <t>0025758</t>
  </si>
  <si>
    <t>1FTEX1E57KKE09843</t>
  </si>
  <si>
    <t>0025716</t>
  </si>
  <si>
    <t>1FTEX1E53KKE09841</t>
  </si>
  <si>
    <t>0026066</t>
  </si>
  <si>
    <t>STN238</t>
  </si>
  <si>
    <t>1FTEX1E55KKE09842</t>
  </si>
  <si>
    <t>0025407</t>
  </si>
  <si>
    <t>1FTEX1EB3KKD65068</t>
  </si>
  <si>
    <t>0025408</t>
  </si>
  <si>
    <t>1FTEX1EB5KKD65069</t>
  </si>
  <si>
    <t>0025409</t>
  </si>
  <si>
    <t>1FTEX1E53KKE09838</t>
  </si>
  <si>
    <t>0025410</t>
  </si>
  <si>
    <t>1FTEX1E55KKE09839</t>
  </si>
  <si>
    <t>0025412</t>
  </si>
  <si>
    <t>1FTEX1E5XKKE09836</t>
  </si>
  <si>
    <t>0025006</t>
  </si>
  <si>
    <t>1FTFX1E43KKD06107</t>
  </si>
  <si>
    <t>0025335</t>
  </si>
  <si>
    <t>1FTEX1EP5KFB20759</t>
  </si>
  <si>
    <t>0025336</t>
  </si>
  <si>
    <t>1FTEX1EP1KFB20760</t>
  </si>
  <si>
    <t>0025134</t>
  </si>
  <si>
    <t>1FTEX1EP3KKC91467</t>
  </si>
  <si>
    <t>0025200</t>
  </si>
  <si>
    <t>1FTEW1P44KKD06225</t>
  </si>
  <si>
    <t>0025201</t>
  </si>
  <si>
    <t>1FTEW1P46KKD06226</t>
  </si>
  <si>
    <t>0025202</t>
  </si>
  <si>
    <t>1FTEW1P48KKD06227</t>
  </si>
  <si>
    <t>0025203</t>
  </si>
  <si>
    <t>1FTEW1P4XKKD06228</t>
  </si>
  <si>
    <t>0025204</t>
  </si>
  <si>
    <t>1FTEW1P41KKD06229</t>
  </si>
  <si>
    <t>0025257</t>
  </si>
  <si>
    <t>1FTEW1P48KKD06230</t>
  </si>
  <si>
    <t>0025258</t>
  </si>
  <si>
    <t>1FTEW1P41KKD06232</t>
  </si>
  <si>
    <t>0025259</t>
  </si>
  <si>
    <t>1FTEW1P4XKKD06231</t>
  </si>
  <si>
    <t>0025260</t>
  </si>
  <si>
    <t>1FTEW1P42KKD06224</t>
  </si>
  <si>
    <t>0025116</t>
  </si>
  <si>
    <t>1FTEX1EB7KFA68118</t>
  </si>
  <si>
    <t>0024826</t>
  </si>
  <si>
    <t>1FTMF1CP1KFA21650</t>
  </si>
  <si>
    <t>0024827</t>
  </si>
  <si>
    <t>1FTMF1CP3KFA21651</t>
  </si>
  <si>
    <t>0024828</t>
  </si>
  <si>
    <t>1FTMF1CP5KFA21652</t>
  </si>
  <si>
    <t>0024829</t>
  </si>
  <si>
    <t>1FTMF1CP7KFA21653</t>
  </si>
  <si>
    <t>0024830</t>
  </si>
  <si>
    <t>1FTMF1CP9KFA21654</t>
  </si>
  <si>
    <t>0025768</t>
  </si>
  <si>
    <t>1FTFW1E57KFC26426</t>
  </si>
  <si>
    <t>0025769</t>
  </si>
  <si>
    <t>1FTFW1E59KFC26427</t>
  </si>
  <si>
    <t>0025770</t>
  </si>
  <si>
    <t>1FTFW1E50KFC26428</t>
  </si>
  <si>
    <t>0024934</t>
  </si>
  <si>
    <t>1FTBF2B65KEC59996</t>
  </si>
  <si>
    <t>0024935</t>
  </si>
  <si>
    <t>1FT7X2B63KED95403</t>
  </si>
  <si>
    <t>0025736</t>
  </si>
  <si>
    <t>1FT7X2B62KEF55612</t>
  </si>
  <si>
    <t>0025603</t>
  </si>
  <si>
    <t>1FT7X2B62KEF55609</t>
  </si>
  <si>
    <t>0025839</t>
  </si>
  <si>
    <t>1FT7X2B66KEF55614</t>
  </si>
  <si>
    <t>0025140</t>
  </si>
  <si>
    <t>1FTBF2B63KEE41888</t>
  </si>
  <si>
    <t>0025145</t>
  </si>
  <si>
    <t>1FTBF2B61KEE41887</t>
  </si>
  <si>
    <t>0025100</t>
  </si>
  <si>
    <t>1FTBF2B62KEF19738</t>
  </si>
  <si>
    <t>0025101</t>
  </si>
  <si>
    <t>1FTBF2B64KEF19739</t>
  </si>
  <si>
    <t>0024840</t>
  </si>
  <si>
    <t>1FTBF2B68KED00458</t>
  </si>
  <si>
    <t>0024912</t>
  </si>
  <si>
    <t>1FTBF2B63KEC42744</t>
  </si>
  <si>
    <t>0025786</t>
  </si>
  <si>
    <t>1FT7X2B60KEC72447</t>
  </si>
  <si>
    <t>0025486</t>
  </si>
  <si>
    <t>1FTBF2B61KEE70337</t>
  </si>
  <si>
    <t>0025484</t>
  </si>
  <si>
    <t>1FTBF2B67KED89519</t>
  </si>
  <si>
    <t>0025442</t>
  </si>
  <si>
    <t>1FTBF2B62KEF08187</t>
  </si>
  <si>
    <t>0025265</t>
  </si>
  <si>
    <t>1FTBF2B63KED85791</t>
  </si>
  <si>
    <t>0025316</t>
  </si>
  <si>
    <t>1FTBF2B61KED85790</t>
  </si>
  <si>
    <t>0025457</t>
  </si>
  <si>
    <t>1FTBF2B63KEE98155</t>
  </si>
  <si>
    <t>0025451</t>
  </si>
  <si>
    <t>1FTBF2B64KEF26836</t>
  </si>
  <si>
    <t>0025452</t>
  </si>
  <si>
    <t>1FTBF2B63KEC19089</t>
  </si>
  <si>
    <t>0025121</t>
  </si>
  <si>
    <t>1FT8X3B63KEE25980</t>
  </si>
  <si>
    <t>0024945</t>
  </si>
  <si>
    <t>1FD8X3H69KEC82293</t>
  </si>
  <si>
    <t>0025141</t>
  </si>
  <si>
    <t>1FTRF3B67KED39885</t>
  </si>
  <si>
    <t>0025142</t>
  </si>
  <si>
    <t>1FTRF3B6XKEC90200</t>
  </si>
  <si>
    <t>0025135</t>
  </si>
  <si>
    <t>1FTRF3B63KED39883</t>
  </si>
  <si>
    <t>0025136</t>
  </si>
  <si>
    <t>1FTRF3B67KEC90199</t>
  </si>
  <si>
    <t>0025137</t>
  </si>
  <si>
    <t>1FTRF3B65KED39884</t>
  </si>
  <si>
    <t>0025138</t>
  </si>
  <si>
    <t>1FTRF3B69KED39886</t>
  </si>
  <si>
    <t>0024781</t>
  </si>
  <si>
    <t>1FT8W3B65KEC82291</t>
  </si>
  <si>
    <t>0024782</t>
  </si>
  <si>
    <t>1FT8W3B63KEC82290</t>
  </si>
  <si>
    <t>0025555</t>
  </si>
  <si>
    <t>1FT8W3B63KEF55597</t>
  </si>
  <si>
    <t>0025556</t>
  </si>
  <si>
    <t>1FT8W3B65KEF55598</t>
  </si>
  <si>
    <t>0025557</t>
  </si>
  <si>
    <t>1FT8W3B63KEF55602</t>
  </si>
  <si>
    <t>0025558</t>
  </si>
  <si>
    <t>1FT8W3B65KEF55603</t>
  </si>
  <si>
    <t>0025559</t>
  </si>
  <si>
    <t>1FD8X3H66KEG08695</t>
  </si>
  <si>
    <t>0025560</t>
  </si>
  <si>
    <t>1FD8X3H68KEG08696</t>
  </si>
  <si>
    <t>0025561</t>
  </si>
  <si>
    <t>1FD8X3H6XKEG08697</t>
  </si>
  <si>
    <t>0025771</t>
  </si>
  <si>
    <t>1FT8W3B67KEF55599</t>
  </si>
  <si>
    <t>0025772</t>
  </si>
  <si>
    <t>1FT8W3B6XKEF55600</t>
  </si>
  <si>
    <t>0025985</t>
  </si>
  <si>
    <t>STM108</t>
  </si>
  <si>
    <t>1FT8W3B61KEF55601</t>
  </si>
  <si>
    <t>0024965</t>
  </si>
  <si>
    <t>1FTRF3D67KEE88522</t>
  </si>
  <si>
    <t>0025106</t>
  </si>
  <si>
    <t>1FT8X3DT2KEF19741</t>
  </si>
  <si>
    <t>0025107</t>
  </si>
  <si>
    <t>1FDRF3HT3KEF56522</t>
  </si>
  <si>
    <t>0025974</t>
  </si>
  <si>
    <t>STL200</t>
  </si>
  <si>
    <t>1FT8W3B69KEF55605</t>
  </si>
  <si>
    <t>0025975</t>
  </si>
  <si>
    <t>STM100</t>
  </si>
  <si>
    <t>1FT8W3B62KEF55607</t>
  </si>
  <si>
    <t>0025976</t>
  </si>
  <si>
    <t>STM101</t>
  </si>
  <si>
    <t>1FT8W3B67KEF55604</t>
  </si>
  <si>
    <t>0025554</t>
  </si>
  <si>
    <t>1FTRF3B67KEF20470</t>
  </si>
  <si>
    <t>0024882</t>
  </si>
  <si>
    <t>1FDRF3H6XKED00680</t>
  </si>
  <si>
    <t>0024883</t>
  </si>
  <si>
    <t>1FDRF3H63KED00679</t>
  </si>
  <si>
    <t>0024964</t>
  </si>
  <si>
    <t>1FT8W3B65KEE06091</t>
  </si>
  <si>
    <t>0025682</t>
  </si>
  <si>
    <t>1FT8W3B63KEG51441</t>
  </si>
  <si>
    <t>0024860</t>
  </si>
  <si>
    <t>1FD8X3HT2KEC69651</t>
  </si>
  <si>
    <t>0024930</t>
  </si>
  <si>
    <t>1FTRF3B65KEC42751</t>
  </si>
  <si>
    <t>0024943</t>
  </si>
  <si>
    <t>1FD8X3H67KEC82292</t>
  </si>
  <si>
    <t>0025264</t>
  </si>
  <si>
    <t>1FTRF3B6XKEC82081</t>
  </si>
  <si>
    <t>0025485</t>
  </si>
  <si>
    <t>1FTRF3B69KEF20468</t>
  </si>
  <si>
    <t>0025487</t>
  </si>
  <si>
    <t>1FTRF3B69KEF20471</t>
  </si>
  <si>
    <t>0025150</t>
  </si>
  <si>
    <t>F350 DUMP</t>
  </si>
  <si>
    <t>1FDRF3H64KEE57847</t>
  </si>
  <si>
    <t>0025133</t>
  </si>
  <si>
    <t>1FDUF5HY4KDA12022</t>
  </si>
  <si>
    <t>0025324</t>
  </si>
  <si>
    <t>1FDUF5HY6KDA09168</t>
  </si>
  <si>
    <t>0025325</t>
  </si>
  <si>
    <t>1FD0X5HY5KED68811</t>
  </si>
  <si>
    <t>0025326</t>
  </si>
  <si>
    <t>1FD0X5HY3KED68810</t>
  </si>
  <si>
    <t>0025327</t>
  </si>
  <si>
    <t>1FDUF5HYXKDA04880</t>
  </si>
  <si>
    <t>0025328</t>
  </si>
  <si>
    <t>1FDUF5HY1KDA04881</t>
  </si>
  <si>
    <t>0025329</t>
  </si>
  <si>
    <t>1FDUF5HY3KDA04879</t>
  </si>
  <si>
    <t>0025330</t>
  </si>
  <si>
    <t>1FDUF5HY8KDA09169</t>
  </si>
  <si>
    <t>0025773</t>
  </si>
  <si>
    <t>1FDUF5HY2KEG08689</t>
  </si>
  <si>
    <t>0025774</t>
  </si>
  <si>
    <t>1FDUF5HY0KEG08691</t>
  </si>
  <si>
    <t>0025740</t>
  </si>
  <si>
    <t>1FDUF5HY9KEG08690</t>
  </si>
  <si>
    <t>0025818</t>
  </si>
  <si>
    <t>1FD0X5HY6KEG08707</t>
  </si>
  <si>
    <t>0025785</t>
  </si>
  <si>
    <t>1FD0X5HY1KEG08713</t>
  </si>
  <si>
    <t>0025795</t>
  </si>
  <si>
    <t>1FD0X5HY3KEG08714</t>
  </si>
  <si>
    <t>0025807</t>
  </si>
  <si>
    <t>1FD0X5HY2KEG08705</t>
  </si>
  <si>
    <t>0025808</t>
  </si>
  <si>
    <t>1FD0X5HYXKEG08712</t>
  </si>
  <si>
    <t>0025005</t>
  </si>
  <si>
    <t>1FDUF5HT2KEE58152</t>
  </si>
  <si>
    <t>0025516</t>
  </si>
  <si>
    <t>1FDUF5HY4KDA09170</t>
  </si>
  <si>
    <t>0025636</t>
  </si>
  <si>
    <t>1FDUF5HY0KEG08688</t>
  </si>
  <si>
    <t>0025102</t>
  </si>
  <si>
    <t>1FDUF5HY7KEF56525</t>
  </si>
  <si>
    <t>0025103</t>
  </si>
  <si>
    <t>1FDUF5HY5KEF56524</t>
  </si>
  <si>
    <t>0025104</t>
  </si>
  <si>
    <t>1FDUF5GY6KEF55593</t>
  </si>
  <si>
    <t>0025105</t>
  </si>
  <si>
    <t>1FD0X5HT6KEF19742</t>
  </si>
  <si>
    <t>0025199</t>
  </si>
  <si>
    <t>1FDUF5HT2KEE37303</t>
  </si>
  <si>
    <t>0024944</t>
  </si>
  <si>
    <t>1FDUF5HT5KDA05648</t>
  </si>
  <si>
    <t>0025946</t>
  </si>
  <si>
    <t>STL169</t>
  </si>
  <si>
    <t>1FD0X5HY0KEG08699</t>
  </si>
  <si>
    <t>0025644</t>
  </si>
  <si>
    <t>1FDOW5HY4KEG08692</t>
  </si>
  <si>
    <t>0025270</t>
  </si>
  <si>
    <t>1FDUF5HYXKEC12168</t>
  </si>
  <si>
    <t>0026097</t>
  </si>
  <si>
    <t>STM884</t>
  </si>
  <si>
    <t>F550 DRW CHASSIS</t>
  </si>
  <si>
    <t>1FD0X5HY7KEG08702</t>
  </si>
  <si>
    <t>0026098</t>
  </si>
  <si>
    <t>STM885</t>
  </si>
  <si>
    <t>1FD0X5HY4KEG08706</t>
  </si>
  <si>
    <t>0026105</t>
  </si>
  <si>
    <t>STM852</t>
  </si>
  <si>
    <t>1FD0X5HY6KEG08710</t>
  </si>
  <si>
    <t>0025345</t>
  </si>
  <si>
    <t>1FDNF6AY6KDF00831</t>
  </si>
  <si>
    <t>0025643</t>
  </si>
  <si>
    <t>1FDNF6AY6KDF14695</t>
  </si>
  <si>
    <t>0025577</t>
  </si>
  <si>
    <t>1FDNF6AY6KDF08413</t>
  </si>
  <si>
    <t>0025099</t>
  </si>
  <si>
    <t>1FDXF7DC6KDF09351</t>
  </si>
  <si>
    <t>0025026</t>
  </si>
  <si>
    <t>3FA6P0LU5KR107672</t>
  </si>
  <si>
    <t>0025390</t>
  </si>
  <si>
    <t>3FA6P0T94KR239057</t>
  </si>
  <si>
    <t>0025007</t>
  </si>
  <si>
    <t>3FA6P0HD3KR218195</t>
  </si>
  <si>
    <t>0025008</t>
  </si>
  <si>
    <t>3FA6P0HD1KR218194</t>
  </si>
  <si>
    <t>0025009</t>
  </si>
  <si>
    <t>3FA6P0HDXKR218193</t>
  </si>
  <si>
    <t>0025010</t>
  </si>
  <si>
    <t>3FA6P0HD7KR218197</t>
  </si>
  <si>
    <t>0025011</t>
  </si>
  <si>
    <t>3FA6P0HD5KR218196</t>
  </si>
  <si>
    <t>0025379</t>
  </si>
  <si>
    <t>3FA6P0LU1KR212239</t>
  </si>
  <si>
    <t>0025229</t>
  </si>
  <si>
    <t>3FA6P0LU7KR254866</t>
  </si>
  <si>
    <t>0025230</t>
  </si>
  <si>
    <t>3FA6P0LU9KR254867</t>
  </si>
  <si>
    <t>0025231</t>
  </si>
  <si>
    <t>3FA6P0T92KR239302</t>
  </si>
  <si>
    <t>0025232</t>
  </si>
  <si>
    <t>3FA6P0T94KR239303</t>
  </si>
  <si>
    <t>0025233</t>
  </si>
  <si>
    <t>3FA6P0T96KR239304</t>
  </si>
  <si>
    <t>0025234</t>
  </si>
  <si>
    <t>3FA6P0T9XKR239306</t>
  </si>
  <si>
    <t>0025235</t>
  </si>
  <si>
    <t>3FA6P0T98KR239305</t>
  </si>
  <si>
    <t>0025236</t>
  </si>
  <si>
    <t>3FA6P0T95KR239312</t>
  </si>
  <si>
    <t>0025237</t>
  </si>
  <si>
    <t>3FA6P0T97KR239313</t>
  </si>
  <si>
    <t>0025238</t>
  </si>
  <si>
    <t>3FA6P0T99KR239314</t>
  </si>
  <si>
    <t>0025239</t>
  </si>
  <si>
    <t>3FA6P0T91KR239307</t>
  </si>
  <si>
    <t>0025240</t>
  </si>
  <si>
    <t>3FA6P0T93KR239308</t>
  </si>
  <si>
    <t>0025241</t>
  </si>
  <si>
    <t>3FA6P0T95KR239309</t>
  </si>
  <si>
    <t>0025242</t>
  </si>
  <si>
    <t>3FA6P0T91KR239310</t>
  </si>
  <si>
    <t>0025243</t>
  </si>
  <si>
    <t>3FA6P0T93KR239311</t>
  </si>
  <si>
    <t>0024967</t>
  </si>
  <si>
    <t>3FA6P0LU8KR210942</t>
  </si>
  <si>
    <t>0024968</t>
  </si>
  <si>
    <t>3FA6P0LU6KR210941</t>
  </si>
  <si>
    <t>0024969</t>
  </si>
  <si>
    <t>3FA6P0LUXKR210943</t>
  </si>
  <si>
    <t>0024970</t>
  </si>
  <si>
    <t>3FA6P0LU1KR210944</t>
  </si>
  <si>
    <t>0024971</t>
  </si>
  <si>
    <t>3FA6P0T90KR209716</t>
  </si>
  <si>
    <t>0025000</t>
  </si>
  <si>
    <t>3FA6P0T96KR210949</t>
  </si>
  <si>
    <t>0025001</t>
  </si>
  <si>
    <t>3FA6P0T94KR210948</t>
  </si>
  <si>
    <t>0025003</t>
  </si>
  <si>
    <t>3FA6P0T99KR210945</t>
  </si>
  <si>
    <t>0025004</t>
  </si>
  <si>
    <t>3FA6P0T98KR210953</t>
  </si>
  <si>
    <t>0024992</t>
  </si>
  <si>
    <t>3FA6P0T90KR210946</t>
  </si>
  <si>
    <t>0024993</t>
  </si>
  <si>
    <t>3FA6P0T92KR210947</t>
  </si>
  <si>
    <t>0024994</t>
  </si>
  <si>
    <t>3FA6P0T94KR210951</t>
  </si>
  <si>
    <t>0024995</t>
  </si>
  <si>
    <t>3FA6P0T91KR210955</t>
  </si>
  <si>
    <t>0024996</t>
  </si>
  <si>
    <t>3F16P0T9XKR210954</t>
  </si>
  <si>
    <t>0024997</t>
  </si>
  <si>
    <t>3FA6P0T96KR210952</t>
  </si>
  <si>
    <t>0024998</t>
  </si>
  <si>
    <t>3FA6P0T92KR210950</t>
  </si>
  <si>
    <t>0025317</t>
  </si>
  <si>
    <t>1FTER1FH0KLA39266</t>
  </si>
  <si>
    <t>0025318</t>
  </si>
  <si>
    <t>1FTER1FH4KLA39268</t>
  </si>
  <si>
    <t>0025319</t>
  </si>
  <si>
    <t>1FTER1FH9KLA39265</t>
  </si>
  <si>
    <t>0025320</t>
  </si>
  <si>
    <t>1FTER1FH7KLA39264</t>
  </si>
  <si>
    <t>0025321</t>
  </si>
  <si>
    <t>1FTER1FH6KLA39269</t>
  </si>
  <si>
    <t>0025322</t>
  </si>
  <si>
    <t>1FTER1FH2KLA39267</t>
  </si>
  <si>
    <t>0025323</t>
  </si>
  <si>
    <t>1FTER1FH5KLA39263</t>
  </si>
  <si>
    <t>0025343</t>
  </si>
  <si>
    <t>1FTER1FH3KLA39262</t>
  </si>
  <si>
    <t>0025738</t>
  </si>
  <si>
    <t>1FTER1FH3KLA77008</t>
  </si>
  <si>
    <t>0025739</t>
  </si>
  <si>
    <t>1FTER1FH1KLA77007</t>
  </si>
  <si>
    <t>0025838</t>
  </si>
  <si>
    <t>1FTER1FH1KLA77010</t>
  </si>
  <si>
    <t>0024889</t>
  </si>
  <si>
    <t>1FAH92D85KG111850</t>
  </si>
  <si>
    <t>0024890</t>
  </si>
  <si>
    <t>1FAHP2D89KG111849</t>
  </si>
  <si>
    <t>0024891</t>
  </si>
  <si>
    <t>1FAHP2D87KG111848</t>
  </si>
  <si>
    <t>0024892</t>
  </si>
  <si>
    <t>1FAHP2D85KG111847</t>
  </si>
  <si>
    <t>0024893</t>
  </si>
  <si>
    <t>1FAHP2D83KG111846</t>
  </si>
  <si>
    <t>0024894</t>
  </si>
  <si>
    <t>1FAHP2D81KG111845</t>
  </si>
  <si>
    <t>0024895</t>
  </si>
  <si>
    <t>1FAHP2D8XKG111844</t>
  </si>
  <si>
    <t>0024896</t>
  </si>
  <si>
    <t>1FAHP2D88KG111843</t>
  </si>
  <si>
    <t>0024897</t>
  </si>
  <si>
    <t>1FAHP2D86KG111842</t>
  </si>
  <si>
    <t>0024898</t>
  </si>
  <si>
    <t>1FAHP2D84KG111841</t>
  </si>
  <si>
    <t>0024899</t>
  </si>
  <si>
    <t>1FAHP2D82KG111840</t>
  </si>
  <si>
    <t>0024900</t>
  </si>
  <si>
    <t>1FAHP2D86KG111839</t>
  </si>
  <si>
    <t>0024901</t>
  </si>
  <si>
    <t>1FAHP2D84KG111838</t>
  </si>
  <si>
    <t>0024902</t>
  </si>
  <si>
    <t>1FAHP2D82KG111837</t>
  </si>
  <si>
    <t>0024903</t>
  </si>
  <si>
    <t>1FAHP2D80KG111836</t>
  </si>
  <si>
    <t>0025219</t>
  </si>
  <si>
    <t>NM0LS7E26K1412945</t>
  </si>
  <si>
    <t>0025228</t>
  </si>
  <si>
    <t>NM0LS7E26K1411682</t>
  </si>
  <si>
    <t>0025018</t>
  </si>
  <si>
    <t>NM0LS7E22K1424560</t>
  </si>
  <si>
    <t>0025019</t>
  </si>
  <si>
    <t>NM0LS7E24K1424561</t>
  </si>
  <si>
    <t>0025931</t>
  </si>
  <si>
    <t>NM0LS7E26K1388923</t>
  </si>
  <si>
    <t>0024951</t>
  </si>
  <si>
    <t>1FTBW2ZG6KKA12101</t>
  </si>
  <si>
    <t>0024982</t>
  </si>
  <si>
    <t>1FBZX2ZM3KKA20923</t>
  </si>
  <si>
    <t>0025439</t>
  </si>
  <si>
    <t>NM0GE9F26K1415945</t>
  </si>
  <si>
    <t>0025440</t>
  </si>
  <si>
    <t>NM0LS7F27K1419935</t>
  </si>
  <si>
    <t>0025380</t>
  </si>
  <si>
    <t>NM0LS7E26K1424156</t>
  </si>
  <si>
    <t>0025381</t>
  </si>
  <si>
    <t>NM0LS7E27K1423940</t>
  </si>
  <si>
    <t>0025382</t>
  </si>
  <si>
    <t>NM0LS7E21K1411962</t>
  </si>
  <si>
    <t>0025383</t>
  </si>
  <si>
    <t>NM0LS7E28K1411683</t>
  </si>
  <si>
    <t>0025384</t>
  </si>
  <si>
    <t>NM0GE9F26K1413855</t>
  </si>
  <si>
    <t>0025488</t>
  </si>
  <si>
    <t>NM0LS7E22K1426888</t>
  </si>
  <si>
    <t>0025489</t>
  </si>
  <si>
    <t>NM0LS7E24K1404746</t>
  </si>
  <si>
    <t>0025490</t>
  </si>
  <si>
    <t>NM0LS7E28K1401655</t>
  </si>
  <si>
    <t>0025491</t>
  </si>
  <si>
    <t>NM0LS7E29K1419940</t>
  </si>
  <si>
    <t>0025492</t>
  </si>
  <si>
    <t>NM0LS7E2XK1412995</t>
  </si>
  <si>
    <t>0025493</t>
  </si>
  <si>
    <t>NM0LS7E29K1417993</t>
  </si>
  <si>
    <t>0025463</t>
  </si>
  <si>
    <t>NM0LS7E29K1427276</t>
  </si>
  <si>
    <t>0025459</t>
  </si>
  <si>
    <t>1FTYR2CM5KKA90918</t>
  </si>
  <si>
    <t>0025209</t>
  </si>
  <si>
    <t>1FMZK1CM2KKA32313</t>
  </si>
  <si>
    <t>0025210</t>
  </si>
  <si>
    <t>1FMZK1CM1KKA83091</t>
  </si>
  <si>
    <t>0025661</t>
  </si>
  <si>
    <t>1FTYE1CM2KKB00214</t>
  </si>
  <si>
    <t>0024960</t>
  </si>
  <si>
    <t>1FTYE1YM6KKA79604</t>
  </si>
  <si>
    <t>0025298</t>
  </si>
  <si>
    <t>1FTYE1YG7KKA67746</t>
  </si>
  <si>
    <t>0025110</t>
  </si>
  <si>
    <t>1FTYE1CM0KKA24444</t>
  </si>
  <si>
    <t>0025111</t>
  </si>
  <si>
    <t>1FTYE1CM3KKA24440</t>
  </si>
  <si>
    <t>0024841</t>
  </si>
  <si>
    <t>1FTYR1ZM1KKA06823</t>
  </si>
  <si>
    <t>0025441</t>
  </si>
  <si>
    <t>1FTYR2CM9KKA49711</t>
  </si>
  <si>
    <t>0025438</t>
  </si>
  <si>
    <t>1FTYR1ZM5KKA68919</t>
  </si>
  <si>
    <t>0025453</t>
  </si>
  <si>
    <t>1FTYR1CM5KKA13590</t>
  </si>
  <si>
    <t>0025458</t>
  </si>
  <si>
    <t>1FTYR2CM8KKA64748</t>
  </si>
  <si>
    <t>0025460</t>
  </si>
  <si>
    <t>1FTYR2CM7KKA68984</t>
  </si>
  <si>
    <t>0025494</t>
  </si>
  <si>
    <t>1FTYR1ZM5KKA33796</t>
  </si>
  <si>
    <t>0025615</t>
  </si>
  <si>
    <t>1FTBW2ZG8KKB47256</t>
  </si>
  <si>
    <t>0025616</t>
  </si>
  <si>
    <t>1FTBW2ZG6KKB47255</t>
  </si>
  <si>
    <t>0025143</t>
  </si>
  <si>
    <t>1FBZX2ZG4KKA96368</t>
  </si>
  <si>
    <t>0025144</t>
  </si>
  <si>
    <t>1FBZX2ZG6KKA96369</t>
  </si>
  <si>
    <t>0025146</t>
  </si>
  <si>
    <t>1FBZX2ZG9KKA96365</t>
  </si>
  <si>
    <t>0025147</t>
  </si>
  <si>
    <t>1FBZX2ZG2KKA96367</t>
  </si>
  <si>
    <t>0025148</t>
  </si>
  <si>
    <t>1FBZX2ZG0KKA96366</t>
  </si>
  <si>
    <t>0025149</t>
  </si>
  <si>
    <t>1FBZX2ZG7KKA96364</t>
  </si>
  <si>
    <t>0024825</t>
  </si>
  <si>
    <t>1FBZX2ZM0KKA77032</t>
  </si>
  <si>
    <t>0025108</t>
  </si>
  <si>
    <t>1FBZX2ZMXKKB13051</t>
  </si>
  <si>
    <t>0025109</t>
  </si>
  <si>
    <t>1FBZX2ZM8KKB13050</t>
  </si>
  <si>
    <t>0025096</t>
  </si>
  <si>
    <t>1FBZX2ZM7KKA79568</t>
  </si>
  <si>
    <t>0025097</t>
  </si>
  <si>
    <t>1FBZX2ZM9KKA79569</t>
  </si>
  <si>
    <t>0025098</t>
  </si>
  <si>
    <t>1FBZX2ZM5KKA79570</t>
  </si>
  <si>
    <t>0025061</t>
  </si>
  <si>
    <t>1FBZX2ZM5KKA79567</t>
  </si>
  <si>
    <t>0025062</t>
  </si>
  <si>
    <t>1FBZX2ZM7KKA79571</t>
  </si>
  <si>
    <t>0025063</t>
  </si>
  <si>
    <t>1FBZX2ZM9KKA79572</t>
  </si>
  <si>
    <t>0025064</t>
  </si>
  <si>
    <t>1FBZX2ZM2KKA79574</t>
  </si>
  <si>
    <t>0025027</t>
  </si>
  <si>
    <t>1FBZX2ZM8KKA79594</t>
  </si>
  <si>
    <t>0025028</t>
  </si>
  <si>
    <t>1FBZX2ZMXKKA79578</t>
  </si>
  <si>
    <t>0025029</t>
  </si>
  <si>
    <t>1FBZX2ZM6KKA79576</t>
  </si>
  <si>
    <t>0025030</t>
  </si>
  <si>
    <t>1FBZX2ZM8KKA79577</t>
  </si>
  <si>
    <t>0025031</t>
  </si>
  <si>
    <t>1FBZX2ZM2KKA79588</t>
  </si>
  <si>
    <t>0025020</t>
  </si>
  <si>
    <t>1FBZX2ZM7KKA79585</t>
  </si>
  <si>
    <t>0025021</t>
  </si>
  <si>
    <t>1FBZX2ZM2KKA79591</t>
  </si>
  <si>
    <t>0025022</t>
  </si>
  <si>
    <t>1FBZX2ZM4KKA79589</t>
  </si>
  <si>
    <t>0025023</t>
  </si>
  <si>
    <t>1FBZX2ZM1KKA79596</t>
  </si>
  <si>
    <t>0025024</t>
  </si>
  <si>
    <t>1FBZX2ZMXKKA79581</t>
  </si>
  <si>
    <t>0025025</t>
  </si>
  <si>
    <t>1FBZX2ZM9KKA79586</t>
  </si>
  <si>
    <t>0025038</t>
  </si>
  <si>
    <t>1FBZX2ZMXKKA79595</t>
  </si>
  <si>
    <t>0025039</t>
  </si>
  <si>
    <t>1FBZX2ZM1KKA79579</t>
  </si>
  <si>
    <t>0025040</t>
  </si>
  <si>
    <t>1FBZX2ZM8KKA79580</t>
  </si>
  <si>
    <t>0025041</t>
  </si>
  <si>
    <t>1FBZX2ZM1KKA79582</t>
  </si>
  <si>
    <t>0025042</t>
  </si>
  <si>
    <t>1FBZX2ZM3KKA79583</t>
  </si>
  <si>
    <t>0025043</t>
  </si>
  <si>
    <t>1FBZX2ZM5KKA79584</t>
  </si>
  <si>
    <t>0025044</t>
  </si>
  <si>
    <t>1FBZX2ZM0KKA79587</t>
  </si>
  <si>
    <t>0025045</t>
  </si>
  <si>
    <t>1FBZX2ZM5KKA79598</t>
  </si>
  <si>
    <t>0025046</t>
  </si>
  <si>
    <t>1FBZX2ZM4KKA79592</t>
  </si>
  <si>
    <t>0025047</t>
  </si>
  <si>
    <t>1FBZX2ZM3KKA79597</t>
  </si>
  <si>
    <t>0025048</t>
  </si>
  <si>
    <t>1FBZX2ZM0KKA79573</t>
  </si>
  <si>
    <t>0025049</t>
  </si>
  <si>
    <t>1FBZX2ZM0KKA79590</t>
  </si>
  <si>
    <t>0025050</t>
  </si>
  <si>
    <t>1FBZX2ZM4KKA79575</t>
  </si>
  <si>
    <t>0025051</t>
  </si>
  <si>
    <t>1FBZX2ZM6KKA79593</t>
  </si>
  <si>
    <t>0025052</t>
  </si>
  <si>
    <t>1FBZX2ZMXKKA79600</t>
  </si>
  <si>
    <t>0025053</t>
  </si>
  <si>
    <t>1FBZX2ZM1KKA79601</t>
  </si>
  <si>
    <t>0025054</t>
  </si>
  <si>
    <t>1FBZX2ZM7KKA79599</t>
  </si>
  <si>
    <t>0025055</t>
  </si>
  <si>
    <t>1FBZX2ZM3KKA79602</t>
  </si>
  <si>
    <t>0025056</t>
  </si>
  <si>
    <t>1FBZX2ZM5KKA79603</t>
  </si>
  <si>
    <t>0025057</t>
  </si>
  <si>
    <t>1FBZX2ZM0KKB06948</t>
  </si>
  <si>
    <t>0025058</t>
  </si>
  <si>
    <t>1FBZX2ZM2KKB06949</t>
  </si>
  <si>
    <t>0025059</t>
  </si>
  <si>
    <t>1FBZX2ZM9KKB06950</t>
  </si>
  <si>
    <t>0024991</t>
  </si>
  <si>
    <t>1FTBW2ZG4KKA23873</t>
  </si>
  <si>
    <t>0024955</t>
  </si>
  <si>
    <t>1FTBW2ZM0KKA18935</t>
  </si>
  <si>
    <t>0025130</t>
  </si>
  <si>
    <t>1FTBW2ZM9KKA77031</t>
  </si>
  <si>
    <t>0025131</t>
  </si>
  <si>
    <t>1FTBW2ZM7KKA77030</t>
  </si>
  <si>
    <t>0025338</t>
  </si>
  <si>
    <t>1FBZX2YM0KKA64704</t>
  </si>
  <si>
    <t>0025339</t>
  </si>
  <si>
    <t>1FBZX2ZM0KKA58173</t>
  </si>
  <si>
    <t>0025340</t>
  </si>
  <si>
    <t>1FBZX2ZM3KKA45580</t>
  </si>
  <si>
    <t>0025341</t>
  </si>
  <si>
    <t>1FBZX2YMXKKA73653</t>
  </si>
  <si>
    <t>0025342</t>
  </si>
  <si>
    <t>1FBAX2CM9KKA13545</t>
  </si>
  <si>
    <t>0025501</t>
  </si>
  <si>
    <t>1FBZX2ZMXKKA81380</t>
  </si>
  <si>
    <t>0025080</t>
  </si>
  <si>
    <t>1FTBW2ZG6KKA29061</t>
  </si>
  <si>
    <t>0025081</t>
  </si>
  <si>
    <t>1FTBW2ZG8KKA29062</t>
  </si>
  <si>
    <t>0024950</t>
  </si>
  <si>
    <t>1FTBW2YG0KKA02150</t>
  </si>
  <si>
    <t>0025455</t>
  </si>
  <si>
    <t>1FTBW2YG1KKA62793</t>
  </si>
  <si>
    <t>0025456</t>
  </si>
  <si>
    <t>1FTBW2YG3KKA62794</t>
  </si>
  <si>
    <t>0025261</t>
  </si>
  <si>
    <t>1FTBW2YGXKKA62792</t>
  </si>
  <si>
    <t>0025066</t>
  </si>
  <si>
    <t>1FTBW2YG1KKA40342</t>
  </si>
  <si>
    <t>0025067</t>
  </si>
  <si>
    <t>1FTBW2YGXKKA40341</t>
  </si>
  <si>
    <t>0025068</t>
  </si>
  <si>
    <t>1FTBW2YG8KKA40340</t>
  </si>
  <si>
    <t>0025069</t>
  </si>
  <si>
    <t>1FTBW2YG1KKA40339</t>
  </si>
  <si>
    <t>0025070</t>
  </si>
  <si>
    <t>1FTBW2YGXKKA40338</t>
  </si>
  <si>
    <t>0025071</t>
  </si>
  <si>
    <t>1FTBW2YG8KKA40337</t>
  </si>
  <si>
    <t>0025072</t>
  </si>
  <si>
    <t>1FTBW2YG6KKA40336</t>
  </si>
  <si>
    <t>0025073</t>
  </si>
  <si>
    <t>1FTBW2YG4KKA40335</t>
  </si>
  <si>
    <t>0024978</t>
  </si>
  <si>
    <t>1FBZX2ZM5KKA20924</t>
  </si>
  <si>
    <t>0025344</t>
  </si>
  <si>
    <t>1FBZX2ZM7KKB12228</t>
  </si>
  <si>
    <t>0025517</t>
  </si>
  <si>
    <t>1FTBW2ZG0KKB27728</t>
  </si>
  <si>
    <t>0025498</t>
  </si>
  <si>
    <t>1FTBW2ZG9KKB27727</t>
  </si>
  <si>
    <t>0025571</t>
  </si>
  <si>
    <t>1FTBW2ZG2KKB27729</t>
  </si>
  <si>
    <t>0025572</t>
  </si>
  <si>
    <t>1FTBW2ZG9KKB27730</t>
  </si>
  <si>
    <t>0025437</t>
  </si>
  <si>
    <t>1FTRS4XGXKKA58166</t>
  </si>
  <si>
    <t>0025426</t>
  </si>
  <si>
    <t>1FBZX2XG0KKB06929</t>
  </si>
  <si>
    <t>0025427</t>
  </si>
  <si>
    <t>1FBZX2XG9KKB06931</t>
  </si>
  <si>
    <t>0025428</t>
  </si>
  <si>
    <t>1FBZX2XG7KKB06927</t>
  </si>
  <si>
    <t>0025429</t>
  </si>
  <si>
    <t>1FBZX2XG5KKB06926</t>
  </si>
  <si>
    <t>0025225</t>
  </si>
  <si>
    <t>1FDZX2CMXKKA83100</t>
  </si>
  <si>
    <t>0025226</t>
  </si>
  <si>
    <t>1FDZX2CM5KKA80668</t>
  </si>
  <si>
    <t>0025227</t>
  </si>
  <si>
    <t>1FDZX2CM5KKA83098</t>
  </si>
  <si>
    <t>0025211</t>
  </si>
  <si>
    <t>1FDZX2CMXKKA83095</t>
  </si>
  <si>
    <t>0025212</t>
  </si>
  <si>
    <t>1FDZX2CM3KKA83097</t>
  </si>
  <si>
    <t>0025213</t>
  </si>
  <si>
    <t>1FDZX2CM8KKA83094</t>
  </si>
  <si>
    <t>0025214</t>
  </si>
  <si>
    <t>1FDZX2CM1KKA83096</t>
  </si>
  <si>
    <t>0025215</t>
  </si>
  <si>
    <t>1FDZX2CM7KKA83099</t>
  </si>
  <si>
    <t>0025216</t>
  </si>
  <si>
    <t>1FDZX2CM6KKA83093</t>
  </si>
  <si>
    <t>0025217</t>
  </si>
  <si>
    <t>1FDZX2CM5KKA32314</t>
  </si>
  <si>
    <t>0025218</t>
  </si>
  <si>
    <t>1FDZX2CM3KKA77865</t>
  </si>
  <si>
    <t>0025191</t>
  </si>
  <si>
    <t>1FDZX2CM8KKA96444</t>
  </si>
  <si>
    <t>0025192</t>
  </si>
  <si>
    <t>1FDZX2CMXKKA96445</t>
  </si>
  <si>
    <t>0025193</t>
  </si>
  <si>
    <t>1FDZX2CM5KKA96451</t>
  </si>
  <si>
    <t>0025194</t>
  </si>
  <si>
    <t>1FDZX2CM7KKA96452</t>
  </si>
  <si>
    <t>0025195</t>
  </si>
  <si>
    <t>1FDZX2CM5KKA96448</t>
  </si>
  <si>
    <t>0025174</t>
  </si>
  <si>
    <t>1FDZX2CM7KKA77867</t>
  </si>
  <si>
    <t>0025180</t>
  </si>
  <si>
    <t>1FDZX2CM3KKA80670</t>
  </si>
  <si>
    <t>0025181</t>
  </si>
  <si>
    <t>1FDZX2CM7KKA80669</t>
  </si>
  <si>
    <t>0025182</t>
  </si>
  <si>
    <t>1FDZX2CM3KKA96447</t>
  </si>
  <si>
    <t>0025183</t>
  </si>
  <si>
    <t>1FDZX2CM3KKA96450</t>
  </si>
  <si>
    <t>0025184</t>
  </si>
  <si>
    <t>1FDZX2CM5KKA80671</t>
  </si>
  <si>
    <t>0025185</t>
  </si>
  <si>
    <t>1FDZX2CM6KKA96443</t>
  </si>
  <si>
    <t>0024737</t>
  </si>
  <si>
    <t>1FVAG5FE1KHKE9556</t>
  </si>
  <si>
    <t>0025582</t>
  </si>
  <si>
    <t>2HKRW6H32KH229261</t>
  </si>
  <si>
    <t>0025539</t>
  </si>
  <si>
    <t>5FNRL6H26KB127024</t>
  </si>
  <si>
    <t>0025186</t>
  </si>
  <si>
    <t>KMHE24L3XKA088948</t>
  </si>
  <si>
    <t>0025187</t>
  </si>
  <si>
    <t>KMHE24L31KA089485</t>
  </si>
  <si>
    <t>0025188</t>
  </si>
  <si>
    <t>KMHE24L33KA089486</t>
  </si>
  <si>
    <t>0025189</t>
  </si>
  <si>
    <t>KMHE24L39KA087869</t>
  </si>
  <si>
    <t>0025190</t>
  </si>
  <si>
    <t>KMHE24L36KA091605</t>
  </si>
  <si>
    <t>0025175</t>
  </si>
  <si>
    <t>KMHE24L30KA088716</t>
  </si>
  <si>
    <t>0025176</t>
  </si>
  <si>
    <t>KMHE24L38KA091606</t>
  </si>
  <si>
    <t>0025177</t>
  </si>
  <si>
    <t>KMHE24L31KA088787</t>
  </si>
  <si>
    <t>0025206</t>
  </si>
  <si>
    <t>KMHE24L30KA091681</t>
  </si>
  <si>
    <t>0025386</t>
  </si>
  <si>
    <t>1M2GR2AC3KM001045</t>
  </si>
  <si>
    <t>0025387</t>
  </si>
  <si>
    <t>1M2GR2AC9KM001048</t>
  </si>
  <si>
    <t>0025388</t>
  </si>
  <si>
    <t>1M2GR2AC1KM001044</t>
  </si>
  <si>
    <t>0025389</t>
  </si>
  <si>
    <t>1M2GR2AC4KM001104</t>
  </si>
  <si>
    <t>0024911</t>
  </si>
  <si>
    <t>1M2GR4GC1KM003265</t>
  </si>
  <si>
    <t>0024736</t>
  </si>
  <si>
    <t>1M2GR6AC5KM001023</t>
  </si>
  <si>
    <t>0024926</t>
  </si>
  <si>
    <t>1M1PN4GY6KM001801</t>
  </si>
  <si>
    <t>0024933</t>
  </si>
  <si>
    <t>1N6AD0EV8KN702454</t>
  </si>
  <si>
    <t>0025254</t>
  </si>
  <si>
    <t>NV2500</t>
  </si>
  <si>
    <t>1N6BF0KY7KN802753</t>
  </si>
  <si>
    <t>0025255</t>
  </si>
  <si>
    <t>1N6BF0KY5KN800998</t>
  </si>
  <si>
    <t>0024961</t>
  </si>
  <si>
    <t>KNMAT2MV8KP501225</t>
  </si>
  <si>
    <t>0024962</t>
  </si>
  <si>
    <t>5N1AT2MV3KC746498</t>
  </si>
  <si>
    <t>0024963</t>
  </si>
  <si>
    <t>5N1AT2MV9KC730838</t>
  </si>
  <si>
    <t>0025032</t>
  </si>
  <si>
    <t>5N1AT2MV6KC701359</t>
  </si>
  <si>
    <t>0025033</t>
  </si>
  <si>
    <t>KNMAT2MV9KP507003</t>
  </si>
  <si>
    <t>0025034</t>
  </si>
  <si>
    <t>KNMAT2MV6KP505225</t>
  </si>
  <si>
    <t>0025035</t>
  </si>
  <si>
    <t>KNMAT2MV2KP512902</t>
  </si>
  <si>
    <t>0025036</t>
  </si>
  <si>
    <t>JN8AT2MV7KW387499</t>
  </si>
  <si>
    <t>0025524</t>
  </si>
  <si>
    <t>KNMAT2MV5KP540631</t>
  </si>
  <si>
    <t>0025525</t>
  </si>
  <si>
    <t>5N1AT2MV5KC842388</t>
  </si>
  <si>
    <t>0025526</t>
  </si>
  <si>
    <t>5N1AT2MV1KC796350</t>
  </si>
  <si>
    <t>0025527</t>
  </si>
  <si>
    <t>KNMAT2MV2KP539775</t>
  </si>
  <si>
    <t>0025528</t>
  </si>
  <si>
    <t>KNMAT2MV2KP539257</t>
  </si>
  <si>
    <t>0025529</t>
  </si>
  <si>
    <t>5N1AT2MV7KC811871</t>
  </si>
  <si>
    <t>0025530</t>
  </si>
  <si>
    <t>5N1AT2MV6KC843727</t>
  </si>
  <si>
    <t>0025112</t>
  </si>
  <si>
    <t>KNMAT2MV2KP523902</t>
  </si>
  <si>
    <t>0025113</t>
  </si>
  <si>
    <t>KNMAT2MV9KP524450</t>
  </si>
  <si>
    <t>0025114</t>
  </si>
  <si>
    <t>KNMAT2MV2KP524449</t>
  </si>
  <si>
    <t>0025115</t>
  </si>
  <si>
    <t>KNMAT2MV8KP503010</t>
  </si>
  <si>
    <t>0025391</t>
  </si>
  <si>
    <t>5N1AT2MV4KC829230</t>
  </si>
  <si>
    <t>0025392</t>
  </si>
  <si>
    <t>5N1AT2MV2KC829176</t>
  </si>
  <si>
    <t>0025393</t>
  </si>
  <si>
    <t>5N1AT2MV4KC828773</t>
  </si>
  <si>
    <t>0025394</t>
  </si>
  <si>
    <t>5N1AT2MV7KC829044</t>
  </si>
  <si>
    <t>0025395</t>
  </si>
  <si>
    <t>5N1AT2MV1KC816810</t>
  </si>
  <si>
    <t>0025396</t>
  </si>
  <si>
    <t>5N1AT2MV2KC816489</t>
  </si>
  <si>
    <t>0025397</t>
  </si>
  <si>
    <t>5N1AT2MV6KC829066</t>
  </si>
  <si>
    <t>0025398</t>
  </si>
  <si>
    <t>5N1AT2MVXKC829071</t>
  </si>
  <si>
    <t>0025399</t>
  </si>
  <si>
    <t>5N1AT2MV4KC829115</t>
  </si>
  <si>
    <t>0025400</t>
  </si>
  <si>
    <t>5N1AT2MV2KC829159</t>
  </si>
  <si>
    <t>0025401</t>
  </si>
  <si>
    <t>5N1AT2MV3KC829171</t>
  </si>
  <si>
    <t>0025402</t>
  </si>
  <si>
    <t>5N1AT2MV9KC816974</t>
  </si>
  <si>
    <t>0025403</t>
  </si>
  <si>
    <t>5N1AT2MV3KC816310</t>
  </si>
  <si>
    <t>0025404</t>
  </si>
  <si>
    <t>5N1AT2MV5KC828605</t>
  </si>
  <si>
    <t>0025405</t>
  </si>
  <si>
    <t>5N1AT2MV4KC816736</t>
  </si>
  <si>
    <t>0025406</t>
  </si>
  <si>
    <t>5N1AT2MV7KC829304</t>
  </si>
  <si>
    <t>0025302</t>
  </si>
  <si>
    <t>5N1AT2MV9KC784737</t>
  </si>
  <si>
    <t>0025303</t>
  </si>
  <si>
    <t>KNMAT2MV4KP538031</t>
  </si>
  <si>
    <t>0025304</t>
  </si>
  <si>
    <t>KNMAT2MV6KP539617</t>
  </si>
  <si>
    <t>0025305</t>
  </si>
  <si>
    <t>KNMAT2MV5KP537776</t>
  </si>
  <si>
    <t>0025306</t>
  </si>
  <si>
    <t>5N1AT2MV4KC816820</t>
  </si>
  <si>
    <t>0025307</t>
  </si>
  <si>
    <t>5N1AT2MV1KC816578</t>
  </si>
  <si>
    <t>0025620</t>
  </si>
  <si>
    <t>5N1AT2MV5KC831374</t>
  </si>
  <si>
    <t>0025621</t>
  </si>
  <si>
    <t>5N1AT2MV5KC831309</t>
  </si>
  <si>
    <t>0025310</t>
  </si>
  <si>
    <t>5N1AT2MV7KC813782</t>
  </si>
  <si>
    <t>0025311</t>
  </si>
  <si>
    <t>5N1AT2MV9KC784401</t>
  </si>
  <si>
    <t>0025312</t>
  </si>
  <si>
    <t>5N1AT2MV9KC784382</t>
  </si>
  <si>
    <t>0025313</t>
  </si>
  <si>
    <t>KNMAT2MV8KP530255</t>
  </si>
  <si>
    <t>0025314</t>
  </si>
  <si>
    <t>KNMAT2MV3KP528073</t>
  </si>
  <si>
    <t>0025315</t>
  </si>
  <si>
    <t>5N1AT2MV4KC814386</t>
  </si>
  <si>
    <t>0025435</t>
  </si>
  <si>
    <t>5N1AT2MV9KC829269</t>
  </si>
  <si>
    <t>0025436</t>
  </si>
  <si>
    <t>5N1AT2MV0KC829306</t>
  </si>
  <si>
    <t>0025173</t>
  </si>
  <si>
    <t>JN1BJ1CR0KW623031</t>
  </si>
  <si>
    <t>0025423</t>
  </si>
  <si>
    <t>5N1AT2MV8KC817100</t>
  </si>
  <si>
    <t>0025424</t>
  </si>
  <si>
    <t>5N1AT2MVXKC816658</t>
  </si>
  <si>
    <t>0025425</t>
  </si>
  <si>
    <t>5N1AT2MV6KC829360</t>
  </si>
  <si>
    <t>0025256</t>
  </si>
  <si>
    <t>TITAN</t>
  </si>
  <si>
    <t>1N6AA1CJ6KN519035</t>
  </si>
  <si>
    <t>0025628</t>
  </si>
  <si>
    <t>2500</t>
  </si>
  <si>
    <t>3C6UR5CJ3KG721346</t>
  </si>
  <si>
    <t>0025629</t>
  </si>
  <si>
    <t>3C6UR5CJ1KG721345</t>
  </si>
  <si>
    <t>0025604</t>
  </si>
  <si>
    <t>3C6UR5CJ8KG672550</t>
  </si>
  <si>
    <t>0025605</t>
  </si>
  <si>
    <t>3C6UR5CJXKG672551</t>
  </si>
  <si>
    <t>0025606</t>
  </si>
  <si>
    <t>3C6UR5CJ1KG672549</t>
  </si>
  <si>
    <t>0025207</t>
  </si>
  <si>
    <t>3C6TRVPG8KE506227</t>
  </si>
  <si>
    <t>0025208</t>
  </si>
  <si>
    <t>3C6TRVPG9KE506222</t>
  </si>
  <si>
    <t>0025543</t>
  </si>
  <si>
    <t>HIGHLANDER</t>
  </si>
  <si>
    <t>5TDBGRFHXKS078307</t>
  </si>
  <si>
    <t>0025544</t>
  </si>
  <si>
    <t>5TDBGRFH8KS078192</t>
  </si>
  <si>
    <t>0025545</t>
  </si>
  <si>
    <t>5TDBGRFH8KS078225</t>
  </si>
  <si>
    <t>0025546</t>
  </si>
  <si>
    <t>5TDBGRFHXKS078601</t>
  </si>
  <si>
    <t>0025547</t>
  </si>
  <si>
    <t>5TDBGRFH3KS078715</t>
  </si>
  <si>
    <t>0025548</t>
  </si>
  <si>
    <t>5TDBGRFH8KS078533</t>
  </si>
  <si>
    <t>0025549</t>
  </si>
  <si>
    <t>5TDBGRFH5KS078599</t>
  </si>
  <si>
    <t>0025550</t>
  </si>
  <si>
    <t>5TDBGRFH9KS078525</t>
  </si>
  <si>
    <t>0025551</t>
  </si>
  <si>
    <t>5TDBGRFH8KS078502</t>
  </si>
  <si>
    <t>0025552</t>
  </si>
  <si>
    <t>5TDBGRFH8KS078659</t>
  </si>
  <si>
    <t>0025553</t>
  </si>
  <si>
    <t>5TDBGRFH3KS078651</t>
  </si>
  <si>
    <t>0024904</t>
  </si>
  <si>
    <t>5TDZZ3DC7KS998697</t>
  </si>
  <si>
    <t>0024905</t>
  </si>
  <si>
    <t>5TDZZ3DC2KS999031</t>
  </si>
  <si>
    <t>0025631</t>
  </si>
  <si>
    <t>1G1FY6S05L4111913</t>
  </si>
  <si>
    <t>0025601</t>
  </si>
  <si>
    <t>1GCHTBEA9L1211655</t>
  </si>
  <si>
    <t>0025602</t>
  </si>
  <si>
    <t>1GCHTBEN0L1175518</t>
  </si>
  <si>
    <t>0025657</t>
  </si>
  <si>
    <t>1GCGTCENXL1174166</t>
  </si>
  <si>
    <t>0025733</t>
  </si>
  <si>
    <t>1GCRYAEH8LZ252163</t>
  </si>
  <si>
    <t>0025734</t>
  </si>
  <si>
    <t>1GCRYAEH6LZ253389</t>
  </si>
  <si>
    <t>0025735</t>
  </si>
  <si>
    <t>1GCRYAEH8LZ254186</t>
  </si>
  <si>
    <t>0025599</t>
  </si>
  <si>
    <t>1GCRYAEH3LZ198139</t>
  </si>
  <si>
    <t>0025600</t>
  </si>
  <si>
    <t>1GCRYAEH3LZ198299</t>
  </si>
  <si>
    <t>0025759</t>
  </si>
  <si>
    <t>1GC5YLE75LF198498</t>
  </si>
  <si>
    <t>0025757</t>
  </si>
  <si>
    <t>1GC5YLE70LF198442</t>
  </si>
  <si>
    <t>0025713</t>
  </si>
  <si>
    <t>1GC3YLE74LF170618</t>
  </si>
  <si>
    <t>0025714</t>
  </si>
  <si>
    <t>1GC3YLE71LF170933</t>
  </si>
  <si>
    <t>0025892</t>
  </si>
  <si>
    <t>1GC3YLE75LF285325</t>
  </si>
  <si>
    <t>0025637</t>
  </si>
  <si>
    <t>1GNSKBKC6LR182378</t>
  </si>
  <si>
    <t>0025927</t>
  </si>
  <si>
    <t>2GGV85</t>
  </si>
  <si>
    <t>1GNSKBKC1LR229431</t>
  </si>
  <si>
    <t>0025813</t>
  </si>
  <si>
    <t>1GNSKDEC8LR113991</t>
  </si>
  <si>
    <t>0025814</t>
  </si>
  <si>
    <t>1GNSKDEC1LR183459</t>
  </si>
  <si>
    <t>0025815</t>
  </si>
  <si>
    <t>1GNSKDEC3LR184290</t>
  </si>
  <si>
    <t>0025816</t>
  </si>
  <si>
    <t>1GNSKDEC1LR184515</t>
  </si>
  <si>
    <t>0025817</t>
  </si>
  <si>
    <t>1GNSKDECXLR183380</t>
  </si>
  <si>
    <t>0025893</t>
  </si>
  <si>
    <t>STK156</t>
  </si>
  <si>
    <t>2C4RC1H77LR288289</t>
  </si>
  <si>
    <t>0025894</t>
  </si>
  <si>
    <t>STJ764</t>
  </si>
  <si>
    <t>2C4RC1H75LR288288</t>
  </si>
  <si>
    <t>0025863</t>
  </si>
  <si>
    <t>STL156</t>
  </si>
  <si>
    <t>2C4RC1FG4LR289774</t>
  </si>
  <si>
    <t>0025864</t>
  </si>
  <si>
    <t>STL372</t>
  </si>
  <si>
    <t>2C4RC1FG1LR289781</t>
  </si>
  <si>
    <t>0025865</t>
  </si>
  <si>
    <t>STL373</t>
  </si>
  <si>
    <t>2C4RC1FG2LR289787</t>
  </si>
  <si>
    <t>0025866</t>
  </si>
  <si>
    <t>STL374</t>
  </si>
  <si>
    <t>2C4RC1FG1LR289795</t>
  </si>
  <si>
    <t>0025867</t>
  </si>
  <si>
    <t>STL375</t>
  </si>
  <si>
    <t>2C4RC1FG1LR289778</t>
  </si>
  <si>
    <t>0025868</t>
  </si>
  <si>
    <t>2C4RC1FG2LR289773</t>
  </si>
  <si>
    <t>0025869</t>
  </si>
  <si>
    <t>STK474</t>
  </si>
  <si>
    <t>2C4RC1FG6LR289792</t>
  </si>
  <si>
    <t>0025870</t>
  </si>
  <si>
    <t>STK878</t>
  </si>
  <si>
    <t>2C4RC1FG8LR289776</t>
  </si>
  <si>
    <t>0025871</t>
  </si>
  <si>
    <t>STK162</t>
  </si>
  <si>
    <t>2C4RC1FG8LR289793</t>
  </si>
  <si>
    <t>0025872</t>
  </si>
  <si>
    <t>STK160</t>
  </si>
  <si>
    <t>2C4RC1FGXLR289794</t>
  </si>
  <si>
    <t>0025873</t>
  </si>
  <si>
    <t>STK916</t>
  </si>
  <si>
    <t>2C4RC1FG4LR289788</t>
  </si>
  <si>
    <t>0025874</t>
  </si>
  <si>
    <t>STK918</t>
  </si>
  <si>
    <t>2C4RC1FG3LR289796</t>
  </si>
  <si>
    <t>0025875</t>
  </si>
  <si>
    <t>STK919</t>
  </si>
  <si>
    <t>2C4RC1FG5LR289797</t>
  </si>
  <si>
    <t>0025876</t>
  </si>
  <si>
    <t>STJ760</t>
  </si>
  <si>
    <t>2C4RC1FG5LR289783</t>
  </si>
  <si>
    <t>0025877</t>
  </si>
  <si>
    <t>STK882</t>
  </si>
  <si>
    <t>2C4RC1FG9LR289785</t>
  </si>
  <si>
    <t>0025878</t>
  </si>
  <si>
    <t>STK895</t>
  </si>
  <si>
    <t>2C4RC1FG4LR289791</t>
  </si>
  <si>
    <t>0025879</t>
  </si>
  <si>
    <t>STJ758</t>
  </si>
  <si>
    <t>2C4RC1FG0LR289786</t>
  </si>
  <si>
    <t>0025880</t>
  </si>
  <si>
    <t>STJ773</t>
  </si>
  <si>
    <t>2C4RC1FG6LR289775</t>
  </si>
  <si>
    <t>0025881</t>
  </si>
  <si>
    <t>STL365</t>
  </si>
  <si>
    <t>2C4RC1FGXLR289777</t>
  </si>
  <si>
    <t>0025882</t>
  </si>
  <si>
    <t>STL366</t>
  </si>
  <si>
    <t>2C4RC1FGXLR289780</t>
  </si>
  <si>
    <t>0025883</t>
  </si>
  <si>
    <t>STL367</t>
  </si>
  <si>
    <t>2C4RC1FG7LR289784</t>
  </si>
  <si>
    <t>0025884</t>
  </si>
  <si>
    <t>STL368</t>
  </si>
  <si>
    <t>2C4RC1FG6LR289789</t>
  </si>
  <si>
    <t>0025885</t>
  </si>
  <si>
    <t>STL369</t>
  </si>
  <si>
    <t>2C4RC1FG3LR289782</t>
  </si>
  <si>
    <t>0025886</t>
  </si>
  <si>
    <t>STL370</t>
  </si>
  <si>
    <t>2C4RC1FG3LR289779</t>
  </si>
  <si>
    <t>0025887</t>
  </si>
  <si>
    <t>STL371</t>
  </si>
  <si>
    <t>2C4RC1FG2LR289790</t>
  </si>
  <si>
    <t>0025888</t>
  </si>
  <si>
    <t>STK158</t>
  </si>
  <si>
    <t>2C4RC1H73LR288287</t>
  </si>
  <si>
    <t>0025825</t>
  </si>
  <si>
    <t>VOYAGER</t>
  </si>
  <si>
    <t>2C4RC1CG7LR104749</t>
  </si>
  <si>
    <t>0025781</t>
  </si>
  <si>
    <t>2C4RC1CG0LR102468</t>
  </si>
  <si>
    <t>0025766</t>
  </si>
  <si>
    <t>1FMCU9G62LUA19531</t>
  </si>
  <si>
    <t>0025809</t>
  </si>
  <si>
    <t>1FMCU9G64LUA88964</t>
  </si>
  <si>
    <t>0025810</t>
  </si>
  <si>
    <t>1FMCU9G66LUB32236</t>
  </si>
  <si>
    <t>0025841</t>
  </si>
  <si>
    <t>1FMCU9G60LUA82062</t>
  </si>
  <si>
    <t>0025842</t>
  </si>
  <si>
    <t>1FMCU9G67LUA82060</t>
  </si>
  <si>
    <t>0026072</t>
  </si>
  <si>
    <t>STN227</t>
  </si>
  <si>
    <t>1FMCU9G60LUC67356</t>
  </si>
  <si>
    <t>0025650</t>
  </si>
  <si>
    <t>1FMJU1MTXLEA22349</t>
  </si>
  <si>
    <t>0025623</t>
  </si>
  <si>
    <t>1FM5K8ABXLGA83944</t>
  </si>
  <si>
    <t>0025891</t>
  </si>
  <si>
    <t>1FM5K8AB9LGD01260</t>
  </si>
  <si>
    <t>0025625</t>
  </si>
  <si>
    <t>1FM5K8ABXLGC36001</t>
  </si>
  <si>
    <t>0025626</t>
  </si>
  <si>
    <t>1FM5K8AB1LGC36002</t>
  </si>
  <si>
    <t>0025627</t>
  </si>
  <si>
    <t>1FM5K8AB9LGC14037</t>
  </si>
  <si>
    <t>0025767</t>
  </si>
  <si>
    <t>1FM5K8AB8LGC36000</t>
  </si>
  <si>
    <t>0025676</t>
  </si>
  <si>
    <t>1FMSK8BH2LGB59808</t>
  </si>
  <si>
    <t>0025680</t>
  </si>
  <si>
    <t>STL193</t>
  </si>
  <si>
    <t>1FM5K8AW4LGC63973</t>
  </si>
  <si>
    <t>0025662</t>
  </si>
  <si>
    <t>2GGR45</t>
  </si>
  <si>
    <t>1FM5K8AB2LGC94376</t>
  </si>
  <si>
    <t>0025663</t>
  </si>
  <si>
    <t>2GGR55</t>
  </si>
  <si>
    <t>1FM5K8AB0LGC94375</t>
  </si>
  <si>
    <t>0025664</t>
  </si>
  <si>
    <t>2GGR65</t>
  </si>
  <si>
    <t>1FM5K8AB4LGC94377</t>
  </si>
  <si>
    <t>0025665</t>
  </si>
  <si>
    <t>2GGR75</t>
  </si>
  <si>
    <t>1FM5K8AB6LGC94378</t>
  </si>
  <si>
    <t>0025798</t>
  </si>
  <si>
    <t>1FMSK8DH4LGA55379</t>
  </si>
  <si>
    <t>0026078</t>
  </si>
  <si>
    <t>MPE373</t>
  </si>
  <si>
    <t>1FM5K8AB3LGA55368</t>
  </si>
  <si>
    <t>0025649</t>
  </si>
  <si>
    <t>1FMSK8DHXLGB57026</t>
  </si>
  <si>
    <t>0025622</t>
  </si>
  <si>
    <t>1FM5K8AB2LGA55345</t>
  </si>
  <si>
    <t>0025741</t>
  </si>
  <si>
    <t>1FMSK8DH2LGA55378</t>
  </si>
  <si>
    <t>0025742</t>
  </si>
  <si>
    <t>1FMSK8DH5LGA55374</t>
  </si>
  <si>
    <t>0025743</t>
  </si>
  <si>
    <t>1FM5K8AB8LGA71209</t>
  </si>
  <si>
    <t>0025744</t>
  </si>
  <si>
    <t>1FM5K8AB0LGA71205</t>
  </si>
  <si>
    <t>0025745</t>
  </si>
  <si>
    <t>1FM5K8AB2LGA19378</t>
  </si>
  <si>
    <t>0025746</t>
  </si>
  <si>
    <t>1FM5K8AB9LGA96720</t>
  </si>
  <si>
    <t>0025747</t>
  </si>
  <si>
    <t>1FM5K8AB7LGA71203</t>
  </si>
  <si>
    <t>0025748</t>
  </si>
  <si>
    <t>1FM5K8AB2LGA71206</t>
  </si>
  <si>
    <t>0025812</t>
  </si>
  <si>
    <t>1FM5K8AW6LGA19371</t>
  </si>
  <si>
    <t>0025678</t>
  </si>
  <si>
    <t>1FM5K8AB8LGB22918</t>
  </si>
  <si>
    <t>0025694</t>
  </si>
  <si>
    <t>1FM5K8ABXLGB22919</t>
  </si>
  <si>
    <t>0025800</t>
  </si>
  <si>
    <t>1FMSK8BH1LGC01627</t>
  </si>
  <si>
    <t>0025801</t>
  </si>
  <si>
    <t>1FM5K8AW3LGA55986</t>
  </si>
  <si>
    <t>0025790</t>
  </si>
  <si>
    <t>1FM5K8AW0LGA19950</t>
  </si>
  <si>
    <t>0025791</t>
  </si>
  <si>
    <t>1FM5K8AW9LGA83968</t>
  </si>
  <si>
    <t>0025792</t>
  </si>
  <si>
    <t>1FM5K8AW9LGA55989</t>
  </si>
  <si>
    <t>0025793</t>
  </si>
  <si>
    <t>1FM5K8AB4LGB84543</t>
  </si>
  <si>
    <t>0025794</t>
  </si>
  <si>
    <t>1FM5K8AB5LGA64380</t>
  </si>
  <si>
    <t>0025843</t>
  </si>
  <si>
    <t>1FMSK8BHXLGC01626</t>
  </si>
  <si>
    <t>0026058</t>
  </si>
  <si>
    <t>STM693</t>
  </si>
  <si>
    <t>1FM5K8FWXLGA75452</t>
  </si>
  <si>
    <t>0026059</t>
  </si>
  <si>
    <t>STM685</t>
  </si>
  <si>
    <t>1FM5K8FW0MNA08209</t>
  </si>
  <si>
    <t>0025782</t>
  </si>
  <si>
    <t>1FTEW1EP8LFA59461</t>
  </si>
  <si>
    <t>0025783</t>
  </si>
  <si>
    <t>1FTEW1E57LFA03610</t>
  </si>
  <si>
    <t>0025673</t>
  </si>
  <si>
    <t>1FTFX1E48LFB69983</t>
  </si>
  <si>
    <t>0025674</t>
  </si>
  <si>
    <t>1FTFX1E49LKE44350</t>
  </si>
  <si>
    <t>0025675</t>
  </si>
  <si>
    <t>1FTFX1E40LKE44351</t>
  </si>
  <si>
    <t>0025669</t>
  </si>
  <si>
    <t>1FTFX1E49LKE10571</t>
  </si>
  <si>
    <t>0025670</t>
  </si>
  <si>
    <t>1FTFX1E47LKE10570</t>
  </si>
  <si>
    <t>0026052</t>
  </si>
  <si>
    <t>EP190</t>
  </si>
  <si>
    <t>1FTEW1P42LKF19501</t>
  </si>
  <si>
    <t>0025830</t>
  </si>
  <si>
    <t>1FTEW1P43LKD80446</t>
  </si>
  <si>
    <t>0025831</t>
  </si>
  <si>
    <t>1FTEW1P45LKD80447</t>
  </si>
  <si>
    <t>0025677</t>
  </si>
  <si>
    <t>1FT7X2B63LED63293</t>
  </si>
  <si>
    <t>0025715</t>
  </si>
  <si>
    <t>1FT7X2B6XLED96842</t>
  </si>
  <si>
    <t>0025709</t>
  </si>
  <si>
    <t>STK153</t>
  </si>
  <si>
    <t>1FT7W2B62LED69380</t>
  </si>
  <si>
    <t>0025666</t>
  </si>
  <si>
    <t>1FTBF2B62LED39080</t>
  </si>
  <si>
    <t>0025667</t>
  </si>
  <si>
    <t>1FTBF2B66LED39079</t>
  </si>
  <si>
    <t>0025671</t>
  </si>
  <si>
    <t>1FTRF3B69LED39081</t>
  </si>
  <si>
    <t>0025672</t>
  </si>
  <si>
    <t>1FT8W3B66LED39082</t>
  </si>
  <si>
    <t>0025837</t>
  </si>
  <si>
    <t>1FTRF3B60LED86936</t>
  </si>
  <si>
    <t>0025906</t>
  </si>
  <si>
    <t>STL172</t>
  </si>
  <si>
    <t>1FT8X3B67LED86943</t>
  </si>
  <si>
    <t>0025968</t>
  </si>
  <si>
    <t>STL159</t>
  </si>
  <si>
    <t>1FTRF3B64LED86941</t>
  </si>
  <si>
    <t>0024966</t>
  </si>
  <si>
    <t>1FTRF3DN3LED38500</t>
  </si>
  <si>
    <t>0025668</t>
  </si>
  <si>
    <t>STK154</t>
  </si>
  <si>
    <t>1FT8X3BT4LEE09200</t>
  </si>
  <si>
    <t>0025750</t>
  </si>
  <si>
    <t>1FTRF3B60LED39731</t>
  </si>
  <si>
    <t>0025752</t>
  </si>
  <si>
    <t>1FTRF3B6XLEC23744</t>
  </si>
  <si>
    <t>0025640</t>
  </si>
  <si>
    <t>1FT8X3B68LEC11696</t>
  </si>
  <si>
    <t>0025679</t>
  </si>
  <si>
    <t>STK155</t>
  </si>
  <si>
    <t>1FDUF5GN1LED63294</t>
  </si>
  <si>
    <t>0025725</t>
  </si>
  <si>
    <t>1FDUF5HTXLEC50277</t>
  </si>
  <si>
    <t>0026116</t>
  </si>
  <si>
    <t>STM429</t>
  </si>
  <si>
    <t>1FDUF5HN5LDA14451</t>
  </si>
  <si>
    <t>0026100</t>
  </si>
  <si>
    <t>STM427</t>
  </si>
  <si>
    <t>1FDUF5HT0LDA08913</t>
  </si>
  <si>
    <t>0025659</t>
  </si>
  <si>
    <t>3FA6P0LU9LR213463</t>
  </si>
  <si>
    <t>0025660</t>
  </si>
  <si>
    <t>3FA6P0LU2LR217063</t>
  </si>
  <si>
    <t>0025576</t>
  </si>
  <si>
    <t>3FA6P0LU5LR100934</t>
  </si>
  <si>
    <t>0025583</t>
  </si>
  <si>
    <t>3FA6P0LU3LR176636</t>
  </si>
  <si>
    <t>0025584</t>
  </si>
  <si>
    <t>3FA6P0LU1LR176635</t>
  </si>
  <si>
    <t>0025585</t>
  </si>
  <si>
    <t>3FA6P0T90LR176637</t>
  </si>
  <si>
    <t>0025586</t>
  </si>
  <si>
    <t>3FA6P0T93LR176647</t>
  </si>
  <si>
    <t>0025587</t>
  </si>
  <si>
    <t>3FA6P0T95LR176648</t>
  </si>
  <si>
    <t>0025588</t>
  </si>
  <si>
    <t>3FA6P0T97LR176649</t>
  </si>
  <si>
    <t>0025589</t>
  </si>
  <si>
    <t>3FA6P0T93LR176650</t>
  </si>
  <si>
    <t>0025590</t>
  </si>
  <si>
    <t>3FA6P0T94LR176642</t>
  </si>
  <si>
    <t>0025591</t>
  </si>
  <si>
    <t>3FA6P0T96LR176643</t>
  </si>
  <si>
    <t>0025592</t>
  </si>
  <si>
    <t>3FA6P0T98LR176644</t>
  </si>
  <si>
    <t>0025593</t>
  </si>
  <si>
    <t>3FA6P0T9XLR176645</t>
  </si>
  <si>
    <t>0025594</t>
  </si>
  <si>
    <t>3FA6P0T91LR176646</t>
  </si>
  <si>
    <t>0025595</t>
  </si>
  <si>
    <t>3FA6P0T92LR176641</t>
  </si>
  <si>
    <t>0025596</t>
  </si>
  <si>
    <t>3FA6P0T90LR176640</t>
  </si>
  <si>
    <t>0025597</t>
  </si>
  <si>
    <t>3FA6P0T94LR176639</t>
  </si>
  <si>
    <t>0025598</t>
  </si>
  <si>
    <t>3FA6P0T92LR176638</t>
  </si>
  <si>
    <t>0025737</t>
  </si>
  <si>
    <t>1FTER4FH0LLA31915</t>
  </si>
  <si>
    <t>0025726</t>
  </si>
  <si>
    <t>1FTER4FH9LLA23019</t>
  </si>
  <si>
    <t>0025727</t>
  </si>
  <si>
    <t>1FTER4FHXLLA18718</t>
  </si>
  <si>
    <t>0025971</t>
  </si>
  <si>
    <t>STL188</t>
  </si>
  <si>
    <t>NM0LS7E28L1468144</t>
  </si>
  <si>
    <t>0025632</t>
  </si>
  <si>
    <t>NM0GS9E23L1467920</t>
  </si>
  <si>
    <t>0025633</t>
  </si>
  <si>
    <t>NM0LS7E28L1478043</t>
  </si>
  <si>
    <t>0025811</t>
  </si>
  <si>
    <t>1FMZK1Y8XLKA10556</t>
  </si>
  <si>
    <t>0025858</t>
  </si>
  <si>
    <t>1FTBW1YG2LKB30479</t>
  </si>
  <si>
    <t>0025859</t>
  </si>
  <si>
    <t>1FTBW1YG9LKB30480</t>
  </si>
  <si>
    <t>0025860</t>
  </si>
  <si>
    <t>1FTBW1YG0LKB30481</t>
  </si>
  <si>
    <t>0025890</t>
  </si>
  <si>
    <t>1FTBW1YG2LKB30482</t>
  </si>
  <si>
    <t>0025840</t>
  </si>
  <si>
    <t>1FTBW2YG0LKA83698</t>
  </si>
  <si>
    <t>0026026</t>
  </si>
  <si>
    <t>MPE150</t>
  </si>
  <si>
    <t>1FTBW1YG9LKB78531</t>
  </si>
  <si>
    <t>0026064</t>
  </si>
  <si>
    <t>MPE149</t>
  </si>
  <si>
    <t>1FTBW2YG5LKB62705</t>
  </si>
  <si>
    <t>0026065</t>
  </si>
  <si>
    <t>MPE363</t>
  </si>
  <si>
    <t>1FTBW2YG3LKB62704</t>
  </si>
  <si>
    <t>0025802</t>
  </si>
  <si>
    <t>1FBAX2Y89LKA63813</t>
  </si>
  <si>
    <t>0025803</t>
  </si>
  <si>
    <t>1FBAX2Y89LKA59549</t>
  </si>
  <si>
    <t>0025827</t>
  </si>
  <si>
    <t>1FBAX2YG3LKB00944</t>
  </si>
  <si>
    <t>0025658</t>
  </si>
  <si>
    <t>1FBAX2Y89LKA35364</t>
  </si>
  <si>
    <t>0025638</t>
  </si>
  <si>
    <t>1FBAX2Y87LKA15386</t>
  </si>
  <si>
    <t>0025639</t>
  </si>
  <si>
    <t>1FBAX2Y89LKA15387</t>
  </si>
  <si>
    <t>0025652</t>
  </si>
  <si>
    <t>1FTBW1YG7LKA20110</t>
  </si>
  <si>
    <t>0025653</t>
  </si>
  <si>
    <t>1FTBW1YG2LKA20113</t>
  </si>
  <si>
    <t>0025654</t>
  </si>
  <si>
    <t>1FTBW1YG9LKA20111</t>
  </si>
  <si>
    <t>0025655</t>
  </si>
  <si>
    <t>1FTBW1YG0LKA20112</t>
  </si>
  <si>
    <t>0025729</t>
  </si>
  <si>
    <t>1FBAX2XG1LKA50224</t>
  </si>
  <si>
    <t>0025730</t>
  </si>
  <si>
    <t>1FBAX2XG9LKA54277</t>
  </si>
  <si>
    <t>0025731</t>
  </si>
  <si>
    <t>1FBAX2XG6LKA50221</t>
  </si>
  <si>
    <t>0025732</t>
  </si>
  <si>
    <t>1FBAX2XG0LKA54278</t>
  </si>
  <si>
    <t>0025718</t>
  </si>
  <si>
    <t>1FBAX2XGXLKA50223</t>
  </si>
  <si>
    <t>0025719</t>
  </si>
  <si>
    <t>1FBAX2XG8LKA50222</t>
  </si>
  <si>
    <t>0026073</t>
  </si>
  <si>
    <t>STN229</t>
  </si>
  <si>
    <t>1FBAX2Y83LKB70193</t>
  </si>
  <si>
    <t>0026099</t>
  </si>
  <si>
    <t>STM851</t>
  </si>
  <si>
    <t>TRANSIT T350 WAGON</t>
  </si>
  <si>
    <t>1FBAX9C83LKB17722</t>
  </si>
  <si>
    <t>0025450</t>
  </si>
  <si>
    <t>1FVACYD20LHLT5047</t>
  </si>
  <si>
    <t>0025414</t>
  </si>
  <si>
    <t>1FVACWFB2LHLJ8123</t>
  </si>
  <si>
    <t>0025903</t>
  </si>
  <si>
    <t>STM879</t>
  </si>
  <si>
    <t>FTR 200</t>
  </si>
  <si>
    <t>54DK6S166LSG50920</t>
  </si>
  <si>
    <t>0025787</t>
  </si>
  <si>
    <t>3N6CM0KN7LK699339</t>
  </si>
  <si>
    <t>0025788</t>
  </si>
  <si>
    <t>3N6CM0KN7LK691211</t>
  </si>
  <si>
    <t>0025722</t>
  </si>
  <si>
    <t>5N1AT2MV9LC734907</t>
  </si>
  <si>
    <t>0025723</t>
  </si>
  <si>
    <t>5N1AT2MV2LC735526</t>
  </si>
  <si>
    <t>0025696</t>
  </si>
  <si>
    <t>5N1AT2MV2LC750706</t>
  </si>
  <si>
    <t>0025697</t>
  </si>
  <si>
    <t>JN8AT2MV1LW134888</t>
  </si>
  <si>
    <t>0025698</t>
  </si>
  <si>
    <t>5N1AT2MV1LC750261</t>
  </si>
  <si>
    <t>0025699</t>
  </si>
  <si>
    <t>5N1AT2MV7LC734453</t>
  </si>
  <si>
    <t>0025700</t>
  </si>
  <si>
    <t>5N1AT2MV7LC749518</t>
  </si>
  <si>
    <t>0025701</t>
  </si>
  <si>
    <t>5N1AT2MV8LC748801</t>
  </si>
  <si>
    <t>0025702</t>
  </si>
  <si>
    <t>5N1AT2MV3LC734255</t>
  </si>
  <si>
    <t>0025703</t>
  </si>
  <si>
    <t>5N1AT2MV5LC734919</t>
  </si>
  <si>
    <t>0025704</t>
  </si>
  <si>
    <t>5N1AT2MV0LC734732</t>
  </si>
  <si>
    <t>0025705</t>
  </si>
  <si>
    <t>JN8AT2MV3LW134892</t>
  </si>
  <si>
    <t>0025760</t>
  </si>
  <si>
    <t>5N1AT2MV4LC788423</t>
  </si>
  <si>
    <t>0025761</t>
  </si>
  <si>
    <t>5N1AT2MV0LC788175</t>
  </si>
  <si>
    <t>0025762</t>
  </si>
  <si>
    <t>JN8AT2MV3LW137422</t>
  </si>
  <si>
    <t>0025763</t>
  </si>
  <si>
    <t>KNMAT2MV8LP532735</t>
  </si>
  <si>
    <t>0025764</t>
  </si>
  <si>
    <t>KNMAT2MV2LP532469</t>
  </si>
  <si>
    <t>0025765</t>
  </si>
  <si>
    <t>KNMAT2MV8LP532718</t>
  </si>
  <si>
    <t>0025690</t>
  </si>
  <si>
    <t>5N1AT2MV4LC779740</t>
  </si>
  <si>
    <t>0025691</t>
  </si>
  <si>
    <t>JN8AT2MV8LW133432</t>
  </si>
  <si>
    <t>0025686</t>
  </si>
  <si>
    <t>KNMAT2MV8LP525994</t>
  </si>
  <si>
    <t>0025687</t>
  </si>
  <si>
    <t>KNMAT2MV4LP518153</t>
  </si>
  <si>
    <t>0025688</t>
  </si>
  <si>
    <t>KNMAT2MV0LP522801</t>
  </si>
  <si>
    <t>0025934</t>
  </si>
  <si>
    <t>2GGS45</t>
  </si>
  <si>
    <t>5N1AT2MV8LC802999</t>
  </si>
  <si>
    <t>0025935</t>
  </si>
  <si>
    <t>2GGS55</t>
  </si>
  <si>
    <t>5N1AT2MV4LC801607</t>
  </si>
  <si>
    <t>0025936</t>
  </si>
  <si>
    <t>2GGS65</t>
  </si>
  <si>
    <t>5N1AT2MV0LC787883</t>
  </si>
  <si>
    <t>0025937</t>
  </si>
  <si>
    <t>2GGS75</t>
  </si>
  <si>
    <t>5N1AT2MV8LC798615</t>
  </si>
  <si>
    <t>0025938</t>
  </si>
  <si>
    <t>2GGS85</t>
  </si>
  <si>
    <t>5N1AT2MVXLC797403</t>
  </si>
  <si>
    <t>0025939</t>
  </si>
  <si>
    <t>2GGR85</t>
  </si>
  <si>
    <t>KNMAT2MV2LP526414</t>
  </si>
  <si>
    <t>0025940</t>
  </si>
  <si>
    <t>2GGR95</t>
  </si>
  <si>
    <t>KNMAT2MVXLP522787</t>
  </si>
  <si>
    <t>0025683</t>
  </si>
  <si>
    <t>5TDBBRCH1LS504910</t>
  </si>
  <si>
    <t>0025684</t>
  </si>
  <si>
    <t>5TDBBRCH2LS504771</t>
  </si>
  <si>
    <t>0025685</t>
  </si>
  <si>
    <t>5TDBBRCH0LS504638</t>
  </si>
  <si>
    <t>0025695</t>
  </si>
  <si>
    <t>2T3LWRFVXLW079244</t>
  </si>
  <si>
    <t>0025086</t>
  </si>
  <si>
    <t>5TDJZ3DC8LS230354</t>
  </si>
  <si>
    <t>0025087</t>
  </si>
  <si>
    <t>5TDJZ3DC4LS230271</t>
  </si>
  <si>
    <t>0025088</t>
  </si>
  <si>
    <t>5TDJZ3DC0LS230834</t>
  </si>
  <si>
    <t>0025089</t>
  </si>
  <si>
    <t>5TDJZ3DC2LS230138</t>
  </si>
  <si>
    <t>0025090</t>
  </si>
  <si>
    <t>5TDJZ3DC5LS230022</t>
  </si>
  <si>
    <t>0025091</t>
  </si>
  <si>
    <t>5TDJZ3DC9LS229892</t>
  </si>
  <si>
    <t>0025607</t>
  </si>
  <si>
    <t>5TDZZ3DC8LS063447</t>
  </si>
  <si>
    <t>0025898</t>
  </si>
  <si>
    <t>STL158</t>
  </si>
  <si>
    <t>1GCHTBEA5M1215428</t>
  </si>
  <si>
    <t>0025978</t>
  </si>
  <si>
    <t>1GCWGAF76M1173411</t>
  </si>
  <si>
    <t>0025899</t>
  </si>
  <si>
    <t>STM104</t>
  </si>
  <si>
    <t>1GCRYAEH0MZ310199</t>
  </si>
  <si>
    <t>0025900</t>
  </si>
  <si>
    <t>STL157</t>
  </si>
  <si>
    <t>1GCRYAEH5MZ308822</t>
  </si>
  <si>
    <t>0026102</t>
  </si>
  <si>
    <t>STM854</t>
  </si>
  <si>
    <t>1GNSKLED4MR319216</t>
  </si>
  <si>
    <t>0026107</t>
  </si>
  <si>
    <t>1GNSKLED8MR319588</t>
  </si>
  <si>
    <t>0026108</t>
  </si>
  <si>
    <t>1GNSKLED7MR317699</t>
  </si>
  <si>
    <t>0025984</t>
  </si>
  <si>
    <t>STM890</t>
  </si>
  <si>
    <t>1FMCU9BZ6MUA61526</t>
  </si>
  <si>
    <t>0026111</t>
  </si>
  <si>
    <t>STM857</t>
  </si>
  <si>
    <t>1FMCU9BZ4MUA61802</t>
  </si>
  <si>
    <t>0025912</t>
  </si>
  <si>
    <t>1FMCU9BZ0MUA39344</t>
  </si>
  <si>
    <t>0025918</t>
  </si>
  <si>
    <t>1FMCU9BZ6MUA39297</t>
  </si>
  <si>
    <t>0025919</t>
  </si>
  <si>
    <t>1FMCU9BZ2MUA39538</t>
  </si>
  <si>
    <t>0025920</t>
  </si>
  <si>
    <t>1FMCU9BZ0MUA39599</t>
  </si>
  <si>
    <t>0025921</t>
  </si>
  <si>
    <t>1FM5K8AB4MGB18365</t>
  </si>
  <si>
    <t>0025922</t>
  </si>
  <si>
    <t>1FM5K8AB6MGB18366</t>
  </si>
  <si>
    <t>0025923</t>
  </si>
  <si>
    <t>1FM5K8AB8MGB18367</t>
  </si>
  <si>
    <t>0025924</t>
  </si>
  <si>
    <t>1FM5K8ABXMGB18368</t>
  </si>
  <si>
    <t>0025925</t>
  </si>
  <si>
    <t>1FM5K8AB1MGB18369</t>
  </si>
  <si>
    <t>0026025</t>
  </si>
  <si>
    <t>2GGP55</t>
  </si>
  <si>
    <t>1FMSK8DH7MGA72811</t>
  </si>
  <si>
    <t>0026056</t>
  </si>
  <si>
    <t>STM695</t>
  </si>
  <si>
    <t>1FM5K8FW9MNA11349</t>
  </si>
  <si>
    <t>0026057</t>
  </si>
  <si>
    <t>STM694</t>
  </si>
  <si>
    <t>1FM5K8FW9MNA08208</t>
  </si>
  <si>
    <t>0026060</t>
  </si>
  <si>
    <t>STM692</t>
  </si>
  <si>
    <t>1FM5K8FW2MNA10947</t>
  </si>
  <si>
    <t>0026061</t>
  </si>
  <si>
    <t>STM690</t>
  </si>
  <si>
    <t>1FM5K8FW4MNA16930</t>
  </si>
  <si>
    <t>0026029</t>
  </si>
  <si>
    <t>STM118</t>
  </si>
  <si>
    <t>1FMSK8DH2MGB34518</t>
  </si>
  <si>
    <t>0025902</t>
  </si>
  <si>
    <t>STN235</t>
  </si>
  <si>
    <t>1FTFX1E85MKD23660</t>
  </si>
  <si>
    <t>0025905</t>
  </si>
  <si>
    <t>STL177</t>
  </si>
  <si>
    <t>1FTFX1E80MKD26739</t>
  </si>
  <si>
    <t>0026070</t>
  </si>
  <si>
    <t>MPE374</t>
  </si>
  <si>
    <t>1FTBF2B63MED50042</t>
  </si>
  <si>
    <t>0026071</t>
  </si>
  <si>
    <t>MPE375</t>
  </si>
  <si>
    <t>1FTBF2B65MED50043</t>
  </si>
  <si>
    <t>0026048</t>
  </si>
  <si>
    <t>STM680</t>
  </si>
  <si>
    <t>1FTBF2B68MED21801</t>
  </si>
  <si>
    <t>0026049</t>
  </si>
  <si>
    <t>STM679</t>
  </si>
  <si>
    <t>1FTBF2B63MEC70742</t>
  </si>
  <si>
    <t>0026027</t>
  </si>
  <si>
    <t>STM106</t>
  </si>
  <si>
    <t>1FTBF2B63MEC70739</t>
  </si>
  <si>
    <t>0026028</t>
  </si>
  <si>
    <t>STM107</t>
  </si>
  <si>
    <t>1FTBF2B61MEC70738</t>
  </si>
  <si>
    <t>0026112</t>
  </si>
  <si>
    <t>STM894</t>
  </si>
  <si>
    <t>1FTBF2B68MED50134</t>
  </si>
  <si>
    <t>0026086</t>
  </si>
  <si>
    <t>STM883</t>
  </si>
  <si>
    <t>1FDRF3H61MED50144</t>
  </si>
  <si>
    <t>0025909</t>
  </si>
  <si>
    <t>STM891</t>
  </si>
  <si>
    <t>1FDRF3FN4MED51475</t>
  </si>
  <si>
    <t>0025910</t>
  </si>
  <si>
    <t>STM892</t>
  </si>
  <si>
    <t>1FDRF3FN6MED51476</t>
  </si>
  <si>
    <t>0026045</t>
  </si>
  <si>
    <t>STM683</t>
  </si>
  <si>
    <t>1FTRF3BN2MEC70744</t>
  </si>
  <si>
    <t>0026046</t>
  </si>
  <si>
    <t>STM684</t>
  </si>
  <si>
    <t>1FTRF3BN0MEC70743</t>
  </si>
  <si>
    <t>0026047</t>
  </si>
  <si>
    <t>STM681</t>
  </si>
  <si>
    <t>1FTRF3BN4MEC70745</t>
  </si>
  <si>
    <t>0026054</t>
  </si>
  <si>
    <t>STM696</t>
  </si>
  <si>
    <t>1FTBF3B61MEE01558</t>
  </si>
  <si>
    <t>0026055</t>
  </si>
  <si>
    <t>STM691</t>
  </si>
  <si>
    <t>1FTBF3B68MEC16293</t>
  </si>
  <si>
    <t>0026113</t>
  </si>
  <si>
    <t>STM895</t>
  </si>
  <si>
    <t>1FTRF3BN9MED50137</t>
  </si>
  <si>
    <t>0026114</t>
  </si>
  <si>
    <t>STM896</t>
  </si>
  <si>
    <t>1FTRF3BN0MED50138</t>
  </si>
  <si>
    <t>0026077</t>
  </si>
  <si>
    <t>STN232</t>
  </si>
  <si>
    <t>1FT7X3B68MEC83737</t>
  </si>
  <si>
    <t>0026104</t>
  </si>
  <si>
    <t>STM425</t>
  </si>
  <si>
    <t>F350 CHASSIS CAB</t>
  </si>
  <si>
    <t>1FD8W3F68MEC55532</t>
  </si>
  <si>
    <t>0025986</t>
  </si>
  <si>
    <t>STN245</t>
  </si>
  <si>
    <t>1FDRF3H65MEC63265</t>
  </si>
  <si>
    <t>0025987</t>
  </si>
  <si>
    <t>STN246</t>
  </si>
  <si>
    <t>1FDRF3H60MEC71872</t>
  </si>
  <si>
    <t>0025862</t>
  </si>
  <si>
    <t>STL179</t>
  </si>
  <si>
    <t>1FD8X3H68MEC41091</t>
  </si>
  <si>
    <t>0026115</t>
  </si>
  <si>
    <t>STM898</t>
  </si>
  <si>
    <t>1FDTF4GN1MDA02287</t>
  </si>
  <si>
    <t>0026083</t>
  </si>
  <si>
    <t>STM877</t>
  </si>
  <si>
    <t>1FDUF5HN1MEC70758</t>
  </si>
  <si>
    <t>0026084</t>
  </si>
  <si>
    <t>STL175</t>
  </si>
  <si>
    <t>0026085</t>
  </si>
  <si>
    <t>STK167</t>
  </si>
  <si>
    <t>1FDUF5HN3MEC70759</t>
  </si>
  <si>
    <t>0026088</t>
  </si>
  <si>
    <t>STK159</t>
  </si>
  <si>
    <t>1FDUF5HN2MEC70753</t>
  </si>
  <si>
    <t>0026089</t>
  </si>
  <si>
    <t>STN247</t>
  </si>
  <si>
    <t>1FDUF5HN8MEC70756</t>
  </si>
  <si>
    <t>0026090</t>
  </si>
  <si>
    <t>STN249</t>
  </si>
  <si>
    <t>1FDUF5HN4MEC70754</t>
  </si>
  <si>
    <t>0026091</t>
  </si>
  <si>
    <t>STM875</t>
  </si>
  <si>
    <t>1FDUF5HN6MEC70755</t>
  </si>
  <si>
    <t>0025901</t>
  </si>
  <si>
    <t>STN234</t>
  </si>
  <si>
    <t>1FDUF5HT7MEC71170</t>
  </si>
  <si>
    <t>0026044</t>
  </si>
  <si>
    <t>STM678</t>
  </si>
  <si>
    <t>1FDUF5GT3KEG29492</t>
  </si>
  <si>
    <t>0026079</t>
  </si>
  <si>
    <t>STN241</t>
  </si>
  <si>
    <t>F550 CHASSIS</t>
  </si>
  <si>
    <t>1FDUF5HNXMEC70760</t>
  </si>
  <si>
    <t>0025784</t>
  </si>
  <si>
    <t>1FDXF7DX4MDF02016</t>
  </si>
  <si>
    <t>0025961</t>
  </si>
  <si>
    <t>STL176</t>
  </si>
  <si>
    <t>1FTER1FH5MLD55295</t>
  </si>
  <si>
    <t>0025962</t>
  </si>
  <si>
    <t>STM893</t>
  </si>
  <si>
    <t>1FTER1FH3MLD55022</t>
  </si>
  <si>
    <t>0025957</t>
  </si>
  <si>
    <t>STM699</t>
  </si>
  <si>
    <t>1FTER1FH5MLD44555</t>
  </si>
  <si>
    <t>0025958</t>
  </si>
  <si>
    <t>STN225</t>
  </si>
  <si>
    <t>1FTER1FH8MLD44842</t>
  </si>
  <si>
    <t>0025959</t>
  </si>
  <si>
    <t>STN226</t>
  </si>
  <si>
    <t>1FTER1FH7MLD44766</t>
  </si>
  <si>
    <t>0025907</t>
  </si>
  <si>
    <t>STM882</t>
  </si>
  <si>
    <t>NM0LS7E20M1503826</t>
  </si>
  <si>
    <t>0025908</t>
  </si>
  <si>
    <t>STM889</t>
  </si>
  <si>
    <t>NM0LS7E22M1502760</t>
  </si>
  <si>
    <t>0026082</t>
  </si>
  <si>
    <t>STM888</t>
  </si>
  <si>
    <t>1FTBR1C86MKA15733</t>
  </si>
  <si>
    <t>0026074</t>
  </si>
  <si>
    <t>STN230</t>
  </si>
  <si>
    <t>1FBAX2C85MKA28629</t>
  </si>
  <si>
    <t>0026075</t>
  </si>
  <si>
    <t>STN231</t>
  </si>
  <si>
    <t>1FBAX2Y88MKA06732</t>
  </si>
  <si>
    <t>0026076</t>
  </si>
  <si>
    <t>STN233</t>
  </si>
  <si>
    <t>1FBAX2C85MKA06730</t>
  </si>
  <si>
    <t>0025941</t>
  </si>
  <si>
    <t>STL170</t>
  </si>
  <si>
    <t>GR42F</t>
  </si>
  <si>
    <t>1M2GR2AC0MM001524</t>
  </si>
  <si>
    <t>0026087</t>
  </si>
  <si>
    <t>STK121</t>
  </si>
  <si>
    <t>1M2GR6AC4MM001467</t>
  </si>
  <si>
    <t>0025780</t>
  </si>
  <si>
    <t>MICROBIRD</t>
  </si>
  <si>
    <t>FORD E350 CHASSIS/MB G5 BODY</t>
  </si>
  <si>
    <t>1FDEE3FN7MDC04851</t>
  </si>
  <si>
    <t>0026036</t>
  </si>
  <si>
    <t>STM119</t>
  </si>
  <si>
    <t>1N4BL4BV7MN327980</t>
  </si>
  <si>
    <t>0026037</t>
  </si>
  <si>
    <t>STM120</t>
  </si>
  <si>
    <t>1N4BL4BVXMN355742</t>
  </si>
  <si>
    <t>0026094</t>
  </si>
  <si>
    <t>STM858</t>
  </si>
  <si>
    <t>1N6ED0EB6MN709428</t>
  </si>
  <si>
    <t>0026095</t>
  </si>
  <si>
    <t>STM859</t>
  </si>
  <si>
    <t>1N6ED0EB8MN708832</t>
  </si>
  <si>
    <t>0026096</t>
  </si>
  <si>
    <t>STM861</t>
  </si>
  <si>
    <t>1N6ED0EB2MN713749</t>
  </si>
  <si>
    <t>0026106</t>
  </si>
  <si>
    <t>STM448</t>
  </si>
  <si>
    <t>1N6ED0EB6MN715987</t>
  </si>
  <si>
    <t>0025977</t>
  </si>
  <si>
    <t>STM109</t>
  </si>
  <si>
    <t>5N1AT3AB0MC687266</t>
  </si>
  <si>
    <t>0026067</t>
  </si>
  <si>
    <t>STN239</t>
  </si>
  <si>
    <t>5N1AT3AB5MC754153</t>
  </si>
  <si>
    <t>0026038</t>
  </si>
  <si>
    <t>STM677</t>
  </si>
  <si>
    <t>JN8AT3AB7MW226394</t>
  </si>
  <si>
    <t>0026039</t>
  </si>
  <si>
    <t>STM676</t>
  </si>
  <si>
    <t>JN8AT3AB0MW226575</t>
  </si>
  <si>
    <t>0026041</t>
  </si>
  <si>
    <t>STM124</t>
  </si>
  <si>
    <t>JN8AT3AB4MW226384</t>
  </si>
  <si>
    <t>0026042</t>
  </si>
  <si>
    <t>STM122</t>
  </si>
  <si>
    <t>JN8AT3AB2MW226383</t>
  </si>
  <si>
    <t>0026043</t>
  </si>
  <si>
    <t>STM121</t>
  </si>
  <si>
    <t>JN8AT3AB6MW226371</t>
  </si>
  <si>
    <t>0026030</t>
  </si>
  <si>
    <t>STM117</t>
  </si>
  <si>
    <t>JN8AT3AB0MW226642</t>
  </si>
  <si>
    <t>0026031</t>
  </si>
  <si>
    <t>STM115</t>
  </si>
  <si>
    <t>JN8AT3AB9MW226610</t>
  </si>
  <si>
    <t>0026032</t>
  </si>
  <si>
    <t>STM114</t>
  </si>
  <si>
    <t>JN8AT3AB4MW226532</t>
  </si>
  <si>
    <t>0026033</t>
  </si>
  <si>
    <t>JN8AT3AB4MW226630</t>
  </si>
  <si>
    <t>0026034</t>
  </si>
  <si>
    <t>STM111</t>
  </si>
  <si>
    <t>JN8AT3AB9MW226459</t>
  </si>
  <si>
    <t>0026035</t>
  </si>
  <si>
    <t>STM110</t>
  </si>
  <si>
    <t>JN8AT3ABXMW226633</t>
  </si>
  <si>
    <t>0026118</t>
  </si>
  <si>
    <t>STM869</t>
  </si>
  <si>
    <t>MODEL 348</t>
  </si>
  <si>
    <t>2NP3HJ8X0MM736371</t>
  </si>
  <si>
    <t>0025979</t>
  </si>
  <si>
    <t>STL189</t>
  </si>
  <si>
    <t>1NPCLP0X9MD760946</t>
  </si>
  <si>
    <t>0025996</t>
  </si>
  <si>
    <t>STL191</t>
  </si>
  <si>
    <t>3C6MR5AJ7MG532866</t>
  </si>
  <si>
    <t>0026109</t>
  </si>
  <si>
    <t>STM447</t>
  </si>
  <si>
    <t>3C6LRVDG7ME531983</t>
  </si>
  <si>
    <t>0026110</t>
  </si>
  <si>
    <t>STM850</t>
  </si>
  <si>
    <t>3C6LRVDG9ME531984</t>
  </si>
  <si>
    <t>0025998</t>
  </si>
  <si>
    <t>STM446</t>
  </si>
  <si>
    <t>5TDBBRCH7MS051698</t>
  </si>
  <si>
    <t>0025943</t>
  </si>
  <si>
    <t>2SZA45</t>
  </si>
  <si>
    <t>5TDBBRCH1MS527539</t>
  </si>
  <si>
    <t>0025944</t>
  </si>
  <si>
    <t>2SZA35</t>
  </si>
  <si>
    <t>5TDBBRCH0MS045080</t>
  </si>
  <si>
    <t>0025911</t>
  </si>
  <si>
    <t>STL181</t>
  </si>
  <si>
    <t>4T3L6RFV0MU024402</t>
  </si>
  <si>
    <t>0025904</t>
  </si>
  <si>
    <t>STL180</t>
  </si>
  <si>
    <t>4T3L6RFV6MU024632</t>
  </si>
  <si>
    <t>0025960</t>
  </si>
  <si>
    <t>STN237</t>
  </si>
  <si>
    <t>1FVACYD22NHMZ8558</t>
  </si>
  <si>
    <t>Criminal History Systems Board / DCJIS</t>
  </si>
  <si>
    <t>Seating Capacity</t>
  </si>
  <si>
    <t>CHV</t>
  </si>
  <si>
    <t>BOLT-001</t>
  </si>
  <si>
    <t>BOLT-002</t>
  </si>
  <si>
    <t>04</t>
  </si>
  <si>
    <t>CRY</t>
  </si>
  <si>
    <t>08</t>
  </si>
  <si>
    <t>DOD</t>
  </si>
  <si>
    <t>CHRG</t>
  </si>
  <si>
    <t>06</t>
  </si>
  <si>
    <t>HND</t>
  </si>
  <si>
    <t>ACRD</t>
  </si>
  <si>
    <t>ACRD-001</t>
  </si>
  <si>
    <t>CV3F1MEW</t>
  </si>
  <si>
    <t>CLRT</t>
  </si>
  <si>
    <t>ZC5F1MEW</t>
  </si>
  <si>
    <t>CLRT-001</t>
  </si>
  <si>
    <t>INSI</t>
  </si>
  <si>
    <t>ZE4F5MEW</t>
  </si>
  <si>
    <t>INSI-001</t>
  </si>
  <si>
    <t>Hyundai</t>
  </si>
  <si>
    <t>Elantra</t>
  </si>
  <si>
    <t>ELNT</t>
  </si>
  <si>
    <t>01</t>
  </si>
  <si>
    <t>ELNT-001</t>
  </si>
  <si>
    <t>07</t>
  </si>
  <si>
    <t>NIS</t>
  </si>
  <si>
    <t>LEAF</t>
  </si>
  <si>
    <t>LEAF-001</t>
  </si>
  <si>
    <t>TOY</t>
  </si>
  <si>
    <t>CMRY</t>
  </si>
  <si>
    <t>CMRY-001</t>
  </si>
  <si>
    <t>CMRY-002</t>
  </si>
  <si>
    <t>PRSP</t>
  </si>
  <si>
    <t>PRSP-001</t>
  </si>
  <si>
    <t>SUV</t>
  </si>
  <si>
    <t>TAHO</t>
  </si>
  <si>
    <t>CK10706</t>
  </si>
  <si>
    <t>TAHO-001</t>
  </si>
  <si>
    <t>TAHO-002</t>
  </si>
  <si>
    <t>CC10706</t>
  </si>
  <si>
    <t>05</t>
  </si>
  <si>
    <t>FRD</t>
  </si>
  <si>
    <t>ESCP</t>
  </si>
  <si>
    <t>ESCP-001</t>
  </si>
  <si>
    <t>ESCP-002</t>
  </si>
  <si>
    <t>SE PHEV</t>
  </si>
  <si>
    <t>U0E</t>
  </si>
  <si>
    <t>EXPD</t>
  </si>
  <si>
    <t>EXPD-001</t>
  </si>
  <si>
    <t>EXPL</t>
  </si>
  <si>
    <t>EXPL-001</t>
  </si>
  <si>
    <t>Mustang Mach-E</t>
  </si>
  <si>
    <t>Select Standard Range</t>
  </si>
  <si>
    <t>K1R</t>
  </si>
  <si>
    <t>RT6H5MJW</t>
  </si>
  <si>
    <t>KONA</t>
  </si>
  <si>
    <t>Q04B2FEZ</t>
  </si>
  <si>
    <t>KONA-001</t>
  </si>
  <si>
    <t>Q04A2FEZ</t>
  </si>
  <si>
    <t>KONA-002</t>
  </si>
  <si>
    <t>Sonata</t>
  </si>
  <si>
    <t>Tucson</t>
  </si>
  <si>
    <t>HLDR</t>
  </si>
  <si>
    <t>RAV4-001</t>
  </si>
  <si>
    <t>RAV4-002</t>
  </si>
  <si>
    <t>EX25</t>
  </si>
  <si>
    <t>CRG</t>
  </si>
  <si>
    <t>EX25-001</t>
  </si>
  <si>
    <t>WT</t>
  </si>
  <si>
    <t>EX35</t>
  </si>
  <si>
    <t>EX35-001</t>
  </si>
  <si>
    <t>EX35-002</t>
  </si>
  <si>
    <t>EX35-003</t>
  </si>
  <si>
    <t>EX35-005</t>
  </si>
  <si>
    <t>EX35-006</t>
  </si>
  <si>
    <t>EX35-004</t>
  </si>
  <si>
    <t>PCFA</t>
  </si>
  <si>
    <t>PCFA-002</t>
  </si>
  <si>
    <t>PCFA-001</t>
  </si>
  <si>
    <t>2EL</t>
  </si>
  <si>
    <t>PCFA-003</t>
  </si>
  <si>
    <t>TRCTV</t>
  </si>
  <si>
    <t>TRCTV-001</t>
  </si>
  <si>
    <t>TRCTW</t>
  </si>
  <si>
    <t>TRCTW-001</t>
  </si>
  <si>
    <t>LTK</t>
  </si>
  <si>
    <t>COLO</t>
  </si>
  <si>
    <t>COLO-001</t>
  </si>
  <si>
    <t>COLO-002</t>
  </si>
  <si>
    <t>COLO-003</t>
  </si>
  <si>
    <t>COLO-005</t>
  </si>
  <si>
    <t>COLO-004</t>
  </si>
  <si>
    <t>SV15</t>
  </si>
  <si>
    <t>SV15-001</t>
  </si>
  <si>
    <t>SV15-002</t>
  </si>
  <si>
    <t>SV15-003</t>
  </si>
  <si>
    <t>SV15-004</t>
  </si>
  <si>
    <t>SV15-005</t>
  </si>
  <si>
    <t>SV15-006</t>
  </si>
  <si>
    <t>SV15-008</t>
  </si>
  <si>
    <t>SV15-007</t>
  </si>
  <si>
    <t>SV15-009</t>
  </si>
  <si>
    <t>SV25</t>
  </si>
  <si>
    <t>SV25-001</t>
  </si>
  <si>
    <t>SV25-002</t>
  </si>
  <si>
    <t>SV25-003</t>
  </si>
  <si>
    <t>SV25-004</t>
  </si>
  <si>
    <t>SV25-006</t>
  </si>
  <si>
    <t>SV25-005</t>
  </si>
  <si>
    <t>SV25-007</t>
  </si>
  <si>
    <t>SV35</t>
  </si>
  <si>
    <t>SV35-002</t>
  </si>
  <si>
    <t>SV35-001</t>
  </si>
  <si>
    <t>SV35-004</t>
  </si>
  <si>
    <t>SV35-003</t>
  </si>
  <si>
    <t>SV35-005</t>
  </si>
  <si>
    <t>F150-001</t>
  </si>
  <si>
    <t>F150-002</t>
  </si>
  <si>
    <t>F150-004</t>
  </si>
  <si>
    <t>F150-005</t>
  </si>
  <si>
    <t>F150-003</t>
  </si>
  <si>
    <t>F150-007</t>
  </si>
  <si>
    <t>F150-006</t>
  </si>
  <si>
    <t>F250-001</t>
  </si>
  <si>
    <t>F350-001</t>
  </si>
  <si>
    <t>F350-002</t>
  </si>
  <si>
    <t>F450-001</t>
  </si>
  <si>
    <t>RNGR</t>
  </si>
  <si>
    <t>RNGR-001</t>
  </si>
  <si>
    <t>6'7"</t>
  </si>
  <si>
    <t>29B</t>
  </si>
  <si>
    <t>DT6L41</t>
  </si>
  <si>
    <t>23A</t>
  </si>
  <si>
    <t>2GZ</t>
  </si>
  <si>
    <t>F6K</t>
  </si>
  <si>
    <t>680A</t>
  </si>
  <si>
    <t>03</t>
  </si>
  <si>
    <t>09</t>
  </si>
  <si>
    <t>TAHO-003</t>
  </si>
  <si>
    <t>CHRG-001</t>
  </si>
  <si>
    <t>LDDE48</t>
  </si>
  <si>
    <t>26A</t>
  </si>
  <si>
    <t>Pursuit</t>
  </si>
  <si>
    <t>PIUT</t>
  </si>
  <si>
    <t>PIUT-001</t>
  </si>
  <si>
    <t>Anderson Motors</t>
  </si>
  <si>
    <t>Propane</t>
  </si>
  <si>
    <t>Micro Bird</t>
  </si>
  <si>
    <t>G5</t>
  </si>
  <si>
    <t>G5 Series</t>
  </si>
  <si>
    <t>Transit</t>
  </si>
  <si>
    <t>TRNS</t>
  </si>
  <si>
    <t>T Series</t>
  </si>
  <si>
    <t>TRNS-002</t>
  </si>
  <si>
    <t>TRNS-001</t>
  </si>
  <si>
    <t>TRNS-003</t>
  </si>
  <si>
    <t>99.1"</t>
  </si>
  <si>
    <t>0994</t>
  </si>
  <si>
    <t>Administrative Operations Director</t>
  </si>
  <si>
    <t>This tab will be used to identify the vehicle request information (justification and expected use), not the vehicle specification details (make, model, engine type, etc.). Each alternating color section (blue and yellow) represents a different set of functional requirements where a vehicle is needed to meet operational needs. Up to six configurations may be entered per workbook.</t>
  </si>
  <si>
    <t>VEHICLE FUNCTION 1: Describe the first set of functionional requirements where a vehicle would be used to fulfill the business need.
(one or many functions, all fufilled by one vehicle, regardless of how many of these vehicles are needed overall)</t>
  </si>
  <si>
    <t>Vehicle Function / Justification for Vehicle:</t>
  </si>
  <si>
    <t>Primary usage type should reflect how the vehicle is used for at least 60-80% of the time:</t>
  </si>
  <si>
    <t>Characteristics assist in explaining how or when a vehicle is utilized, and several characteristics may apply to each vehicle (choose top two, as applicable):</t>
  </si>
  <si>
    <t>Usage Characteristic 1</t>
  </si>
  <si>
    <t>Usage Characteristic 2</t>
  </si>
  <si>
    <t>Gold colored cells require input and turn white when data is entered.</t>
  </si>
  <si>
    <t>VEHICLE FUNCTION 2: Describe the first set of functionional requirements where a vehicle would be used to fulfill the business need.
(one or many functions, all fufilled by one vehicle, regardless of how many of these vehicles are needed overall)</t>
  </si>
  <si>
    <t>Light gold colored cells are optional and turn white when data is entered.</t>
  </si>
  <si>
    <t>Other: List in field to right</t>
  </si>
  <si>
    <t>Click here to review Usage Type and Characteristic definitions</t>
  </si>
  <si>
    <t>Assigned Driver: Name</t>
  </si>
  <si>
    <t>Assigned Driver: Title</t>
  </si>
  <si>
    <t>For each "Vehicle Function 1" request, provide the following details:</t>
  </si>
  <si>
    <r>
      <t xml:space="preserve">How many of this </t>
    </r>
    <r>
      <rPr>
        <b/>
        <i/>
        <u/>
        <sz val="11"/>
        <color theme="1"/>
        <rFont val="Calibri"/>
        <family val="2"/>
        <scheme val="minor"/>
      </rPr>
      <t>base</t>
    </r>
    <r>
      <rPr>
        <sz val="11"/>
        <color theme="1"/>
        <rFont val="Calibri"/>
        <family val="2"/>
        <scheme val="minor"/>
      </rPr>
      <t xml:space="preserve"> vehicle (options may vary) are needed (up to 15)?</t>
    </r>
  </si>
  <si>
    <t>If vehicle has towing capability, what will be towed?</t>
  </si>
  <si>
    <t>If acquiring plow prep package, but no plow, explain why.</t>
  </si>
  <si>
    <t>Identify any emergency equipment to be installed (all that apply, one per line)</t>
  </si>
  <si>
    <t>For each "Vehicle Function 2" request, provide the following details:</t>
  </si>
  <si>
    <t>Region/Notes (as applies)</t>
  </si>
  <si>
    <t>Garaging Street Address
(if not main office)</t>
  </si>
  <si>
    <t>Main Office Street Address:</t>
  </si>
  <si>
    <t>Choose Secretariat first</t>
  </si>
  <si>
    <t>Then choose Agency/Dept</t>
  </si>
  <si>
    <t>Main Office Address</t>
  </si>
  <si>
    <t>251 Causeway St., Suite 500, Boston</t>
  </si>
  <si>
    <t>24 Beacon St, State House, Room 115, Boston</t>
  </si>
  <si>
    <t>400 Worcester Road, Framingham</t>
  </si>
  <si>
    <t>91 Crest Ave, Chelsea</t>
  </si>
  <si>
    <t>200 Arlington St., Suite 2200, Chelsea</t>
  </si>
  <si>
    <t>24 Thomas Patten Drive, Randolph</t>
  </si>
  <si>
    <t>720 Albany St., Boston</t>
  </si>
  <si>
    <t>Union Station, 2 Washington Square, Worcester</t>
  </si>
  <si>
    <t>One Ashburton Place, 9th Floor, Boston</t>
  </si>
  <si>
    <t>One Bullfinch Place; 4th Floor, Boston</t>
  </si>
  <si>
    <t>600 Washington Street, 6th floor, Boston</t>
  </si>
  <si>
    <t>One Ashburton Place, 14th Floor, Boston</t>
  </si>
  <si>
    <t>251 Causeway Street, Suite 600, Boston</t>
  </si>
  <si>
    <t>1 State Road - P.O. Box 1025, Stow</t>
  </si>
  <si>
    <t>167 Lyman Street, Westborough</t>
  </si>
  <si>
    <t>500 Harrison Avenue, Boston</t>
  </si>
  <si>
    <t>28 Clark Street, Norfolk</t>
  </si>
  <si>
    <t>75 Pleasant St., Malden</t>
  </si>
  <si>
    <t>100 Cambridge St Suite 1020, Boston</t>
  </si>
  <si>
    <t>100 Cambridge St 8th Floor, Boston</t>
  </si>
  <si>
    <t>One Ashburton Place,  Rm 1115, Boston</t>
  </si>
  <si>
    <t>668 South Avenue, Weston</t>
  </si>
  <si>
    <t>250 Washington St., 3rd Floor, Boston</t>
  </si>
  <si>
    <t>One South Station, 5th flr, Boston</t>
  </si>
  <si>
    <t>600 Washington Street, 5th Floor, Boston</t>
  </si>
  <si>
    <t>600 Washington St., 4th flr., Boston</t>
  </si>
  <si>
    <t>1 Ashburton Place, Room 1109, Boston</t>
  </si>
  <si>
    <t>100 Cambridge St., 9th Floor, Boston</t>
  </si>
  <si>
    <t>19 Staniford St., Boston</t>
  </si>
  <si>
    <t>One Ashburton Place, Rm 2133, Boston</t>
  </si>
  <si>
    <t>1 Winter St., 4th Floor, Boston</t>
  </si>
  <si>
    <t>251 Causeway St., 4th Floor, Boston</t>
  </si>
  <si>
    <t>State House Room 360, 24 Beacon St., Boston</t>
  </si>
  <si>
    <t>110 Cherry St., Holyoke</t>
  </si>
  <si>
    <t>One Ashburton Place, 13th Floor, Boston</t>
  </si>
  <si>
    <t>200 Arlington St., Suite 2100, Chelsea</t>
  </si>
  <si>
    <t>60 Columbian Street, Braintree</t>
  </si>
  <si>
    <t>600 Washington Street, Boston</t>
  </si>
  <si>
    <t>251 Causeway Street, Suite 101, Boston</t>
  </si>
  <si>
    <t>101 Federal Street, 12th Floor, Boston</t>
  </si>
  <si>
    <t>2 Randolph Road, Hanscom AFB</t>
  </si>
  <si>
    <t>45 Shawmut Road, Canton</t>
  </si>
  <si>
    <t>600 Washington Street, 1st Floor, Boston</t>
  </si>
  <si>
    <t>100 Cambridge St. Suite 300, Boston</t>
  </si>
  <si>
    <t>One Ashburton Place, Rm 1017, Boston</t>
  </si>
  <si>
    <t>12 Mercer Road, Natick</t>
  </si>
  <si>
    <t>490 Worcester Road, Framingham</t>
  </si>
  <si>
    <t>1000 Washington St, Suite 710, Boston</t>
  </si>
  <si>
    <t>One Ashburton Place, Rm 1401, Boston</t>
  </si>
  <si>
    <t>One Ashburton Place, Rm 1710, Boston</t>
  </si>
  <si>
    <t>One Bullfinch Place, Boston</t>
  </si>
  <si>
    <t>95 Fourth Street, Chelsea</t>
  </si>
  <si>
    <t>600 Washington Street, 7th Floor, Boston</t>
  </si>
  <si>
    <t>400 Faunce Corner Rd., N. Dartmouth</t>
  </si>
  <si>
    <t>205 Rock Hill Road, Northampton</t>
  </si>
  <si>
    <t>16 Broad Street, 2nd flr, Nantucket</t>
  </si>
  <si>
    <t>467 Cheshire Road, Pittsfield</t>
  </si>
  <si>
    <t>6000 Sheriff's Place, Bourne</t>
  </si>
  <si>
    <t>149 Main St., PO Box 252, Edgartown</t>
  </si>
  <si>
    <t>20 Manning St., PO Box 807, Middleton</t>
  </si>
  <si>
    <t>160 Elm St., Greenfield</t>
  </si>
  <si>
    <t>627 Randall Rd., Ludlow</t>
  </si>
  <si>
    <t>269 Treble Cover Road, Billerica</t>
  </si>
  <si>
    <t>200 West St., PO Box 149, Dedham</t>
  </si>
  <si>
    <t>24 Long Pond Road, Plymouth</t>
  </si>
  <si>
    <t>20 Bradston St., Boston</t>
  </si>
  <si>
    <t>5 Paul X. Tivnan Dr., West Boylston</t>
  </si>
  <si>
    <t>One Ashburton Place, Floor 20, Boston</t>
  </si>
  <si>
    <t>not on file w/OVM</t>
  </si>
  <si>
    <t>VEHICLE FUNCTION 3: Describe the first set of functionional requirements where a vehicle would be used to fulfill the business need.
(one or many functions, all fufilled by one vehicle, regardless of how many of these vehicles are needed overall)</t>
  </si>
  <si>
    <t>For each "Vehicle Function 3" request, provide the following details:</t>
  </si>
  <si>
    <t>VEHICLE FUNCTION 4: Describe the first set of functionional requirements where a vehicle would be used to fulfill the business need.
(one or many functions, all fufilled by one vehicle, regardless of how many of these vehicles are needed overall)</t>
  </si>
  <si>
    <t>For each "Vehicle Function 4" request, provide the following details:</t>
  </si>
  <si>
    <t>VEHICLE FUNCTION 5: Describe the first set of functionional requirements where a vehicle would be used to fulfill the business need.
(one or many functions, all fufilled by one vehicle, regardless of how many of these vehicles are needed overall)</t>
  </si>
  <si>
    <t>For each "Vehicle Function 5" request, provide the following details:</t>
  </si>
  <si>
    <t>For each "Vehicle Function 6" request, provide the following details:</t>
  </si>
  <si>
    <t>VEHICLE FUNCTION 6: Describe the first set of functionional requirements where a vehicle would be used to fulfill the business need.
(one or many functions, all fufilled by one vehicle, regardless of how many of these vehicles are needed overall)</t>
  </si>
  <si>
    <t>Vehicle Function 1</t>
  </si>
  <si>
    <t>Vehicle Function 2</t>
  </si>
  <si>
    <t>Vehicle Function 3</t>
  </si>
  <si>
    <t>Vehicle Function 4</t>
  </si>
  <si>
    <t>Vehicle Function 5</t>
  </si>
  <si>
    <t>Vehicle Function 6</t>
  </si>
  <si>
    <t>Function 1</t>
  </si>
  <si>
    <t>Function 2</t>
  </si>
  <si>
    <t>Function 3</t>
  </si>
  <si>
    <t>Function 4</t>
  </si>
  <si>
    <t>Function 5</t>
  </si>
  <si>
    <t>Function 6</t>
  </si>
  <si>
    <t>Click here to review EO594.</t>
  </si>
  <si>
    <t>Click here to review the current FES document.</t>
  </si>
  <si>
    <t>Environmental initiatives must be considered when requesting new vehicles, including Executive Order 594: Leading By Example / Decarbonizing and Minimizing Environmental Impacts of State Government (EO594) and the Fuel Efficiency Standard for the State Fleet (FES). EO594 requires Agencies to purchase Zero-Emission Vehicles (ZEVs) beginnng in Fiscal Year 2023. The FES will be updated to complement EO594, but currently requires Agencies to adhere to minimum requirements for new light duty vehicle acquistions made during each fiscal year. In recognition of diverse Agency needs and changing technologies, some flexibility in meeting these requirements is included in the FES.</t>
  </si>
  <si>
    <t>Date Vehicles are Needed:</t>
  </si>
  <si>
    <t>1. Cells requiring input from the end user are shaded gold and turn white after data is entered.
2. A selection arrow appears to the right of any cell with drop-down options. You must be able to view the cell of the column immediately to the right of the cell with drop-down options for the selection arrow to appear.
3. Peach cells auto-populate based on other data entered.
4. Grey cells are instructional or informational only.</t>
  </si>
  <si>
    <t>Dedicated Emergency Response</t>
  </si>
  <si>
    <t>Occasional Emergency Response</t>
  </si>
  <si>
    <t>Usage Characteristics:</t>
  </si>
  <si>
    <t>2SMG15</t>
  </si>
  <si>
    <t>HP1202</t>
  </si>
  <si>
    <t>0025988</t>
  </si>
  <si>
    <t>STL992</t>
  </si>
  <si>
    <t>1FTER1FH8MLD70342</t>
  </si>
  <si>
    <t>0025972</t>
  </si>
  <si>
    <t>STM862</t>
  </si>
  <si>
    <t>1GCGTBEN2M1231410</t>
  </si>
  <si>
    <t>0026618</t>
  </si>
  <si>
    <t>STL893</t>
  </si>
  <si>
    <t>1M2GR5AC2MM001672</t>
  </si>
  <si>
    <t>STL967</t>
  </si>
  <si>
    <t>0026617</t>
  </si>
  <si>
    <t>STL997</t>
  </si>
  <si>
    <t>1M2GR5AC4MM001673</t>
  </si>
  <si>
    <t>0026581</t>
  </si>
  <si>
    <t>STL999</t>
  </si>
  <si>
    <t>1FDUF5HN1MEC70761</t>
  </si>
  <si>
    <t>1FDUF5HNXMEC70757</t>
  </si>
  <si>
    <t>0026069</t>
  </si>
  <si>
    <t>STL891</t>
  </si>
  <si>
    <t>1FMCU9BZ6MUA82912</t>
  </si>
  <si>
    <t>0026068</t>
  </si>
  <si>
    <t>STL894</t>
  </si>
  <si>
    <t>1FMJK1GT0MEA54536</t>
  </si>
  <si>
    <t>0026526</t>
  </si>
  <si>
    <t>STL898</t>
  </si>
  <si>
    <t>1FMCU9BZ5MUB16287</t>
  </si>
  <si>
    <t>0026527</t>
  </si>
  <si>
    <t>STL994</t>
  </si>
  <si>
    <t>MUSTANG MACH-E</t>
  </si>
  <si>
    <t>3FMTK1SS5MMA53979</t>
  </si>
  <si>
    <t>0025973</t>
  </si>
  <si>
    <t>STL897</t>
  </si>
  <si>
    <t>1FDUF5HT3MDA08650</t>
  </si>
  <si>
    <t>0026529</t>
  </si>
  <si>
    <t>2SZB95</t>
  </si>
  <si>
    <t>1FTEX1EB4MKD59704</t>
  </si>
  <si>
    <t>0026103</t>
  </si>
  <si>
    <t>STL890</t>
  </si>
  <si>
    <t>3C6LRVDG3ME544102</t>
  </si>
  <si>
    <t>STL902</t>
  </si>
  <si>
    <t>0026650</t>
  </si>
  <si>
    <t>STL921</t>
  </si>
  <si>
    <t>CAB &amp; CHASSIS</t>
  </si>
  <si>
    <t>1HTEUTAR3NH686751</t>
  </si>
  <si>
    <t>0025997</t>
  </si>
  <si>
    <t>STL989</t>
  </si>
  <si>
    <t>1FM5K8AW3MNA21348</t>
  </si>
  <si>
    <t>0026619</t>
  </si>
  <si>
    <t>STL996</t>
  </si>
  <si>
    <t>FEDERAL MOTORS</t>
  </si>
  <si>
    <t>HURRICANE</t>
  </si>
  <si>
    <t>1F9DBBA84F1037313</t>
  </si>
  <si>
    <t>2SWN15</t>
  </si>
  <si>
    <t>0026005</t>
  </si>
  <si>
    <t>2SWN25</t>
  </si>
  <si>
    <t>1FM5K8AW1MNA20862</t>
  </si>
  <si>
    <t>0026006</t>
  </si>
  <si>
    <t>2SWN35</t>
  </si>
  <si>
    <t>1FM5K8AW1MNA20859</t>
  </si>
  <si>
    <t>0026007</t>
  </si>
  <si>
    <t>2SWN45</t>
  </si>
  <si>
    <t>1FM5K8AW5MNA20900</t>
  </si>
  <si>
    <t>0026010</t>
  </si>
  <si>
    <t>2SWP35</t>
  </si>
  <si>
    <t>1FM5K8AW0MNA20836</t>
  </si>
  <si>
    <t>0026011</t>
  </si>
  <si>
    <t>2SWP45</t>
  </si>
  <si>
    <t>1FM5K8AW2MNA20966</t>
  </si>
  <si>
    <t>0026012</t>
  </si>
  <si>
    <t>2SZB55</t>
  </si>
  <si>
    <t>1FM5K8AW1MNA21011</t>
  </si>
  <si>
    <t>0025992</t>
  </si>
  <si>
    <t>2SZB85</t>
  </si>
  <si>
    <t>1FTFW1E57MFB88120</t>
  </si>
  <si>
    <t>2SZC45</t>
  </si>
  <si>
    <t>0025989</t>
  </si>
  <si>
    <t>2SZC75</t>
  </si>
  <si>
    <t>1FTFW1E52MFB80412</t>
  </si>
  <si>
    <t>STL889</t>
  </si>
  <si>
    <t>STL908</t>
  </si>
  <si>
    <t>STL924</t>
  </si>
  <si>
    <t>STL955</t>
  </si>
  <si>
    <t>0026008</t>
  </si>
  <si>
    <t>STL965</t>
  </si>
  <si>
    <t>1FM5K8AW7MNA20834</t>
  </si>
  <si>
    <t>0026009</t>
  </si>
  <si>
    <t>STL966</t>
  </si>
  <si>
    <t>1FM5K8AW5MNA20864</t>
  </si>
  <si>
    <t>STL993</t>
  </si>
  <si>
    <t>0025969</t>
  </si>
  <si>
    <t>STM456</t>
  </si>
  <si>
    <t>3C6MRVHGXME537534</t>
  </si>
  <si>
    <t>0025970</t>
  </si>
  <si>
    <t>STM457</t>
  </si>
  <si>
    <t>3C6MRVHG5ME537537</t>
  </si>
  <si>
    <t>STM466</t>
  </si>
  <si>
    <t>STM467</t>
  </si>
  <si>
    <t>STM468</t>
  </si>
  <si>
    <t>0026614</t>
  </si>
  <si>
    <t>ACCORD</t>
  </si>
  <si>
    <t>1HGCV3F11NA005310</t>
  </si>
  <si>
    <t>0026582</t>
  </si>
  <si>
    <t>2SWN65</t>
  </si>
  <si>
    <t>1FMCU9BZ1NUA14163</t>
  </si>
  <si>
    <t>0026583</t>
  </si>
  <si>
    <t>2SWN75</t>
  </si>
  <si>
    <t>1FMCU9BZXNUA15604</t>
  </si>
  <si>
    <t>0026543</t>
  </si>
  <si>
    <t>STL867</t>
  </si>
  <si>
    <t>1FDTF4GN3MDA02288</t>
  </si>
  <si>
    <t>0026636</t>
  </si>
  <si>
    <t>STL900</t>
  </si>
  <si>
    <t>1FDUF5GT1NEC36918</t>
  </si>
  <si>
    <t>0026539</t>
  </si>
  <si>
    <t>STM472</t>
  </si>
  <si>
    <t>1FDUF5HN3MEC70762</t>
  </si>
  <si>
    <t>0026540</t>
  </si>
  <si>
    <t>STM473</t>
  </si>
  <si>
    <t>1FDUF5HN5MEC70763</t>
  </si>
  <si>
    <t>61F960</t>
  </si>
  <si>
    <t>8WVB80</t>
  </si>
  <si>
    <t>MPH317</t>
  </si>
  <si>
    <t>696ME7</t>
  </si>
  <si>
    <t>0026627</t>
  </si>
  <si>
    <t>2SWP55</t>
  </si>
  <si>
    <t>1GNSKLED4MR285133</t>
  </si>
  <si>
    <t>0026620</t>
  </si>
  <si>
    <t>2SZB25</t>
  </si>
  <si>
    <t>1FMSK8DH6MGC01234</t>
  </si>
  <si>
    <t>0026621</t>
  </si>
  <si>
    <t>2SZB45</t>
  </si>
  <si>
    <t>1FMSK8DH8MGC01817</t>
  </si>
  <si>
    <t>0026645</t>
  </si>
  <si>
    <t>MPG875</t>
  </si>
  <si>
    <t>1FM5K8AB4NGA27050</t>
  </si>
  <si>
    <t>0026644</t>
  </si>
  <si>
    <t>MPG876</t>
  </si>
  <si>
    <t>1FM5K8AB9NGA27335</t>
  </si>
  <si>
    <t>0026656</t>
  </si>
  <si>
    <t>MPG889</t>
  </si>
  <si>
    <t>1GNSKLED3MR281056</t>
  </si>
  <si>
    <t>0026568</t>
  </si>
  <si>
    <t>2GGN65</t>
  </si>
  <si>
    <t>1FMSK8DH7MGA72808</t>
  </si>
  <si>
    <t>0026550</t>
  </si>
  <si>
    <t>MPH318</t>
  </si>
  <si>
    <t>1FTBW2Y87MKA39126</t>
  </si>
  <si>
    <t>MPH323</t>
  </si>
  <si>
    <t>9WE515</t>
  </si>
  <si>
    <t>0026633</t>
  </si>
  <si>
    <t>MPG897</t>
  </si>
  <si>
    <t>1FM5K8AR0DGA38610</t>
  </si>
  <si>
    <t>0026632</t>
  </si>
  <si>
    <t>MPG898</t>
  </si>
  <si>
    <t>1FM5K8AR2DGC63787</t>
  </si>
  <si>
    <t>0026634</t>
  </si>
  <si>
    <t>MPG899</t>
  </si>
  <si>
    <t>1FA6P0H74E5400375</t>
  </si>
  <si>
    <t>0026635</t>
  </si>
  <si>
    <t>MPH306</t>
  </si>
  <si>
    <t>1FA6P0H79E5400369</t>
  </si>
  <si>
    <t>MPH307</t>
  </si>
  <si>
    <t>0026576</t>
  </si>
  <si>
    <t>MPH310</t>
  </si>
  <si>
    <t>1FMSK8DH7MGC07480</t>
  </si>
  <si>
    <t>MPH311</t>
  </si>
  <si>
    <t>MPH313</t>
  </si>
  <si>
    <t>0026579</t>
  </si>
  <si>
    <t>MPH315</t>
  </si>
  <si>
    <t>1FMSK8DH9MGC03608</t>
  </si>
  <si>
    <t>0026580</t>
  </si>
  <si>
    <t>MPH316</t>
  </si>
  <si>
    <t>1FMSK8DH4MGC03919</t>
  </si>
  <si>
    <t>0026541</t>
  </si>
  <si>
    <t>MPH324</t>
  </si>
  <si>
    <t>1GC4YLE73MF210550</t>
  </si>
  <si>
    <t>MPH720</t>
  </si>
  <si>
    <t>0000629</t>
  </si>
  <si>
    <t>M4254A</t>
  </si>
  <si>
    <t>1GC0KUEG3GZ137785</t>
  </si>
  <si>
    <t>163EX1</t>
  </si>
  <si>
    <t>0026566</t>
  </si>
  <si>
    <t>8WVA80</t>
  </si>
  <si>
    <t>1FM5K8AW1LGA55985</t>
  </si>
  <si>
    <t>0026547</t>
  </si>
  <si>
    <t>2GGN75</t>
  </si>
  <si>
    <t>1FMCU9H6XLUA59225</t>
  </si>
  <si>
    <t>0026567</t>
  </si>
  <si>
    <t>2GGS25</t>
  </si>
  <si>
    <t>1FM5K8AB5MGA43269</t>
  </si>
  <si>
    <t>0026655</t>
  </si>
  <si>
    <t>2SZA55</t>
  </si>
  <si>
    <t>1FMSK8DH0NGA26383</t>
  </si>
  <si>
    <t>2SZA85</t>
  </si>
  <si>
    <t>0026643</t>
  </si>
  <si>
    <t>STL903</t>
  </si>
  <si>
    <t>1FDUF5GT8NDA03494</t>
  </si>
  <si>
    <t>0026637</t>
  </si>
  <si>
    <t>STL904</t>
  </si>
  <si>
    <t>1FMCU0BZ2NUA39424</t>
  </si>
  <si>
    <t>0026638</t>
  </si>
  <si>
    <t>STL905</t>
  </si>
  <si>
    <t>1FMCU0EZ0NUA18972</t>
  </si>
  <si>
    <t>0026639</t>
  </si>
  <si>
    <t>STL906</t>
  </si>
  <si>
    <t>1FMCU0EZ7NUA21268</t>
  </si>
  <si>
    <t>0026606</t>
  </si>
  <si>
    <t>2SWP75</t>
  </si>
  <si>
    <t>5N1AT3AB5MC846086</t>
  </si>
  <si>
    <t>0026607</t>
  </si>
  <si>
    <t>2SWP85</t>
  </si>
  <si>
    <t>5N1AT3AB6MC839373</t>
  </si>
  <si>
    <t>0026608</t>
  </si>
  <si>
    <t>2SWP95</t>
  </si>
  <si>
    <t>5N1AT3AB3MC841260</t>
  </si>
  <si>
    <t>Cat 1: Sedan</t>
  </si>
  <si>
    <t>Cat 2: Minivan</t>
  </si>
  <si>
    <t>Cat 3: SUV</t>
  </si>
  <si>
    <t>Cat 4: Light-Duty Truck</t>
  </si>
  <si>
    <t>Cat 5: Medium-Duty Truck</t>
  </si>
  <si>
    <t>Cat 6: Large Passenger Van</t>
  </si>
  <si>
    <t>Cat 7: Cutaway Van / Bus</t>
  </si>
  <si>
    <t>Cat 8: Cargo Van</t>
  </si>
  <si>
    <t>Cat 9: PPV</t>
  </si>
  <si>
    <t>Cat 10: SSV</t>
  </si>
  <si>
    <t xml:space="preserve">Cat 11: School Buses and 7D Vehicles </t>
  </si>
  <si>
    <t>Cat 12: Wheelchair Accessible</t>
  </si>
  <si>
    <t>BEV-CHV-BOLT-001-08</t>
  </si>
  <si>
    <t>BEV-CHV-BOLT-002-08</t>
  </si>
  <si>
    <t>HEV-HND-ACRD-001-05</t>
  </si>
  <si>
    <t>PHEV-HND-CLRT-001-05</t>
  </si>
  <si>
    <t>PHEV-HND-INSI-001-05</t>
  </si>
  <si>
    <t>HEV-HYN-ELNT-001-10</t>
  </si>
  <si>
    <t>HEV-HYN-ELNT-002-10</t>
  </si>
  <si>
    <t>BEV-HYN-IONQ-001-10</t>
  </si>
  <si>
    <t>HEV-HYN-IONQ-002-10</t>
  </si>
  <si>
    <t>HEV-HYN-IONQ-003-10</t>
  </si>
  <si>
    <t>PHEV-HYN-IONQ-004-10</t>
  </si>
  <si>
    <t>PHEV-HYN-IONQ-005-10</t>
  </si>
  <si>
    <t>HEV-HYN-SONT-001-10</t>
  </si>
  <si>
    <t>HEV-HYN-SONT-002-10</t>
  </si>
  <si>
    <t>BEV-NIS-LEAF-001-06</t>
  </si>
  <si>
    <t>HEV-TOY-AVLN-001-04</t>
  </si>
  <si>
    <t>HEV-TOY-AVLN-002-04</t>
  </si>
  <si>
    <t>HEV-TOY-CMRY-001-04</t>
  </si>
  <si>
    <t>HEV-TOY-CMRY-002-04</t>
  </si>
  <si>
    <t>HEV-TOY-CRLA-001-04</t>
  </si>
  <si>
    <t>HEV-TOY-PRIS-001-04</t>
  </si>
  <si>
    <t>HEV-TOY-PRIS-002-04</t>
  </si>
  <si>
    <t>HEV-TOY-PRIS-003-04</t>
  </si>
  <si>
    <t>PHEV-TOY-PRSP-001-04</t>
  </si>
  <si>
    <t>PHEV-CRY-PCFA-001-13</t>
  </si>
  <si>
    <t>PHEV-CRY-PCFA-002-13</t>
  </si>
  <si>
    <t>PHEV-CRY-PCFA-003-13</t>
  </si>
  <si>
    <t>PHEV-CRY-PCFA-003-07</t>
  </si>
  <si>
    <t>HEV-TOY-SIEN-001-04</t>
  </si>
  <si>
    <t>BEV-CHV-BLTU-001-08</t>
  </si>
  <si>
    <t>BEV-CHV-BLTU-002-08</t>
  </si>
  <si>
    <t>HEV-FRD-ESCP-001-11</t>
  </si>
  <si>
    <t>PHEV-FRD-ESCP-002-11</t>
  </si>
  <si>
    <t>PHEV-FRD-ESCP-002-03</t>
  </si>
  <si>
    <t>HEV-FRD-EXPL-001-11</t>
  </si>
  <si>
    <t>HEV-FRD-EXPL-001-03</t>
  </si>
  <si>
    <t>BEV-FRD-MSTME-001-11</t>
  </si>
  <si>
    <t>BEV-FRD-MSTME-001-03</t>
  </si>
  <si>
    <t>PHEV-HND-CRV-001-05</t>
  </si>
  <si>
    <t>BEV-HYN-KONA-001-10</t>
  </si>
  <si>
    <t>BEV-HYN-KONA-002-10</t>
  </si>
  <si>
    <t>HEV-HYN-SNTF-001-10</t>
  </si>
  <si>
    <t>HEV-HYN-SNTF-002-10</t>
  </si>
  <si>
    <t>PHEV-HYN-SNTF-003-10</t>
  </si>
  <si>
    <t>PHEV-HYN-SNTF-004-10</t>
  </si>
  <si>
    <t>HEV-HYN-TUSN-001-10</t>
  </si>
  <si>
    <t>HEV-HYN-TUSN-002-10</t>
  </si>
  <si>
    <t>PHEV-HYN-TUSN-003-10</t>
  </si>
  <si>
    <t>PHEV-HYN-TUSN-004-10</t>
  </si>
  <si>
    <t>HEV-TOY-HLDR-001-04</t>
  </si>
  <si>
    <t>HEV-TOY-HLDR-002-04</t>
  </si>
  <si>
    <t>HEV-TOY-HLDR-003-04</t>
  </si>
  <si>
    <t>HEV-TOY-HLDR-004-04</t>
  </si>
  <si>
    <t>HEV-TOY-RAV4-001-04</t>
  </si>
  <si>
    <t>HEV-TOY-RAV4-002-04</t>
  </si>
  <si>
    <t>PHEV-TOY-RV4P-001-04</t>
  </si>
  <si>
    <t>PHEV-TOY-RV4P-002-04</t>
  </si>
  <si>
    <t>HEV-TOY-VNZA-001-04</t>
  </si>
  <si>
    <t>HEV-TOY-VNZA-002-04</t>
  </si>
  <si>
    <t>ICE-CHV-COLO-001-08</t>
  </si>
  <si>
    <t>ICE-CHV-COLO-002-08</t>
  </si>
  <si>
    <t>ICE-CHV-COLO-003-08</t>
  </si>
  <si>
    <t>ICE-CHV-COLO-004-08</t>
  </si>
  <si>
    <t>ICE-CHV-COLO-005-09</t>
  </si>
  <si>
    <t>ICE-CHV-COLO-005-08</t>
  </si>
  <si>
    <t>ICE-CHV-SV15-004-08</t>
  </si>
  <si>
    <t>ICE-CHV-SV15-005-08</t>
  </si>
  <si>
    <t>ICE-CHV-SV15-006-08</t>
  </si>
  <si>
    <t>ICE-CHV-SV15-007-08</t>
  </si>
  <si>
    <t>ICE-CHV-SV15-008-08</t>
  </si>
  <si>
    <t>ICE-CHV-SV15-009-09</t>
  </si>
  <si>
    <t>ICE-CHV-SV25-001-08</t>
  </si>
  <si>
    <t>ICE-CHV-SV25-002-08</t>
  </si>
  <si>
    <t>ICE-CHV-SV25-003-08</t>
  </si>
  <si>
    <t>ICE-CHV-SV25-004-08</t>
  </si>
  <si>
    <t>ICE-CHV-SV25-005-08</t>
  </si>
  <si>
    <t>ICE-CHV-SV25-006-09</t>
  </si>
  <si>
    <t>ICE-CHV-SV25-007-08</t>
  </si>
  <si>
    <t>BEV-FRD-F150-003-11</t>
  </si>
  <si>
    <t>BEV-FRD-F150-004-03</t>
  </si>
  <si>
    <t>ICE-FRD-F150-006-03</t>
  </si>
  <si>
    <t>ICE-FRD-F150-007-11</t>
  </si>
  <si>
    <t>ICE-FRD-F250-001-03</t>
  </si>
  <si>
    <t>ICE-FRD-MVRK-001-03</t>
  </si>
  <si>
    <t>HEV-FRD-MVRK-002-03</t>
  </si>
  <si>
    <t>HEV-FRD-MVRK-003-11</t>
  </si>
  <si>
    <t>ICE-FRD-RNGR-001-11</t>
  </si>
  <si>
    <t>ICE-FRD-RNGR-001-03</t>
  </si>
  <si>
    <t>ICE-RAM-R15C-002-13</t>
  </si>
  <si>
    <t>ICE-RAM-R15C-003-13</t>
  </si>
  <si>
    <t>ICE-RAM-R15C-004-13</t>
  </si>
  <si>
    <t>ICE-RAM-R15C-005-13</t>
  </si>
  <si>
    <t>ICE-RAM-R15C-006-13</t>
  </si>
  <si>
    <t>ICE-RAM-R15C-007-13</t>
  </si>
  <si>
    <t>ICE-RAM-R15D-001-13</t>
  </si>
  <si>
    <t>ICE-RAM-R15D-002-13</t>
  </si>
  <si>
    <t>ICE-RAM-R15D-003-13</t>
  </si>
  <si>
    <t>ICE-RAM-R15D-004-13</t>
  </si>
  <si>
    <t>ICE-RAM-R250-001-13</t>
  </si>
  <si>
    <t>ICE-RAM-R250-002-13</t>
  </si>
  <si>
    <t>ICE-RAM-R250-003-13</t>
  </si>
  <si>
    <t>ICE-RAM-R250-004-13</t>
  </si>
  <si>
    <t>ICE-RAM-R250-005-13</t>
  </si>
  <si>
    <t>ICE-CHV-SV35C-001-08</t>
  </si>
  <si>
    <t>ICE-CHV-SV35C-002-08</t>
  </si>
  <si>
    <t>ICE-CHV-SV35C-003-08</t>
  </si>
  <si>
    <t>ICE-CHV-SV35C-004-08</t>
  </si>
  <si>
    <t>ICE-CHV-SV35-001-08</t>
  </si>
  <si>
    <t>ICE-CHV-SV35-002-08</t>
  </si>
  <si>
    <t>ICE-CHV-SV35-003-08</t>
  </si>
  <si>
    <t>ICE-CHV-SV35-004-08</t>
  </si>
  <si>
    <t>ICE-CHV-SV35-005-08</t>
  </si>
  <si>
    <t>ICE-FRD-F350-001-03</t>
  </si>
  <si>
    <t>ICE-FRD-F350-002-03</t>
  </si>
  <si>
    <t>ICE-FRD-F450-001-03</t>
  </si>
  <si>
    <t>ICE-FRD-F550-001-03</t>
  </si>
  <si>
    <t>ICE-FRD-F600-001-03</t>
  </si>
  <si>
    <t>ICE-FRD-F650-001-03</t>
  </si>
  <si>
    <t>ICE-FRD-F750-001-03</t>
  </si>
  <si>
    <t>ICE-RAM-R350-001-13</t>
  </si>
  <si>
    <t>ICE-RAM-R350-002-13</t>
  </si>
  <si>
    <t>ICE-RAM-R350-003-13</t>
  </si>
  <si>
    <t>ICE-RAM-R35C-001-13</t>
  </si>
  <si>
    <t>ICE-RAM-R35C-002-13</t>
  </si>
  <si>
    <t>ICE-RAM-R35C-003-13</t>
  </si>
  <si>
    <t>ICE-CHV-EX25-001-09</t>
  </si>
  <si>
    <t>ICE-CHV-EX25-001-08</t>
  </si>
  <si>
    <t>ICE-CHV-EX35-004-09</t>
  </si>
  <si>
    <t>ICE-CHV-EX35-004-08</t>
  </si>
  <si>
    <t>ICE-CHV-EX35-005-08</t>
  </si>
  <si>
    <t>ICE-FRD-T15W-001-03</t>
  </si>
  <si>
    <t>ICE-FRD-T25W-001-03</t>
  </si>
  <si>
    <t>ICE-FRD-T35W-002-03</t>
  </si>
  <si>
    <t>ICE-FRD-TRCTW-001-03</t>
  </si>
  <si>
    <t>ICE-CHV-EX35-001-08</t>
  </si>
  <si>
    <t>ICE-CHV-EX35-002-08</t>
  </si>
  <si>
    <t>ICE-CHV-EX35-003-08</t>
  </si>
  <si>
    <t>ICE-CHV-EX35-006-09</t>
  </si>
  <si>
    <t>ICE-FRD-E350-001-03</t>
  </si>
  <si>
    <t>ICE-FRD-E450-001-03</t>
  </si>
  <si>
    <t>ICE-FRD-T25CC-001-03</t>
  </si>
  <si>
    <t>ICE-FRD-T25CW-001-03</t>
  </si>
  <si>
    <t>ICE-FRD-T35CC-001-03</t>
  </si>
  <si>
    <t>ICE-FRD-T35CW-001-03</t>
  </si>
  <si>
    <t>BEV-FRD-ETRNS-001-11</t>
  </si>
  <si>
    <t>BEV-FRD-ETRNS-001-03</t>
  </si>
  <si>
    <t>ICE-FRD-T15V-001-03</t>
  </si>
  <si>
    <t>ICE-FRD-T25V-001-03</t>
  </si>
  <si>
    <t>ICE-FRD-T35V-002-03</t>
  </si>
  <si>
    <t>ICE-FRD-TRCTV-001-03</t>
  </si>
  <si>
    <t>ICE-CHV-TAHO-001-08</t>
  </si>
  <si>
    <t>ICE-CHV-TAHO-002-08</t>
  </si>
  <si>
    <t>ICE-DOD-CHRG-001-07</t>
  </si>
  <si>
    <t>ICE-DOD-DURA-001-07</t>
  </si>
  <si>
    <t>ICE-FRD-F150-005-03</t>
  </si>
  <si>
    <t>HEV-FRD-PIUT-001-03</t>
  </si>
  <si>
    <t>BEV-CHV-BLTU-003-08</t>
  </si>
  <si>
    <t>ICE-CHV-SV15-001-08</t>
  </si>
  <si>
    <t>ICE-CHV-SV15-002-08</t>
  </si>
  <si>
    <t>ICE-CHV-SV15-003-08</t>
  </si>
  <si>
    <t>ICE-CHV-TAHO-003-08</t>
  </si>
  <si>
    <t>ICE-FRD-EXPD-001-03</t>
  </si>
  <si>
    <t>HEV-FRD-F150-001-03</t>
  </si>
  <si>
    <t>ICE-FRD-F150-002-03</t>
  </si>
  <si>
    <t>ICE-RAM-R15C-001-02</t>
  </si>
  <si>
    <t>ICE-FRD-T15W-002-14</t>
  </si>
  <si>
    <t>ICE-FRD-T15W-004-14</t>
  </si>
  <si>
    <t>ICE-MIB-G5-001-01</t>
  </si>
  <si>
    <t>ICE-MIB-G5-002-01</t>
  </si>
  <si>
    <t>ICE-MIB-G5-003-01</t>
  </si>
  <si>
    <t>ICE-MIB-G5-004-01</t>
  </si>
  <si>
    <t>ICE-MIB-G5-005-01</t>
  </si>
  <si>
    <t>ICE-MIB-G5-006-01</t>
  </si>
  <si>
    <t>ICE-MIB-G5-007-01</t>
  </si>
  <si>
    <t>LPG-MIB-G5-008-01</t>
  </si>
  <si>
    <t>BEV-MIB-G5-009-01</t>
  </si>
  <si>
    <t>BEV-MIB-G5-010-01</t>
  </si>
  <si>
    <t>ICE-MIB-TRNS-001-01</t>
  </si>
  <si>
    <t>ICE-MIB-TRNS-002-01</t>
  </si>
  <si>
    <t>LPG-MIB-TRNS-003-01</t>
  </si>
  <si>
    <t>ICE-FRD-E350-002-14</t>
  </si>
  <si>
    <t>ICE-FRD-E450-002-14</t>
  </si>
  <si>
    <t>ICE-FRD-T15V-002-14</t>
  </si>
  <si>
    <t>ICE-FRD-T15V-003-14</t>
  </si>
  <si>
    <t>ICE-FRD-T15W-003-14</t>
  </si>
  <si>
    <t>ICE-FRD-T35V-001-14</t>
  </si>
  <si>
    <t>ICE-FRD-T35W-001-14</t>
  </si>
  <si>
    <t>ICE-FRD-T35W-003-14</t>
  </si>
  <si>
    <t>Vendor</t>
  </si>
  <si>
    <t xml:space="preserve">Category </t>
  </si>
  <si>
    <t>Cat-HIDE</t>
  </si>
  <si>
    <t>Vehicle Type / Size</t>
  </si>
  <si>
    <t>Engine Designation</t>
  </si>
  <si>
    <t>Make-HIDE</t>
  </si>
  <si>
    <t>Model-HIDE</t>
  </si>
  <si>
    <t>Engine Size (Liter and Cylinders) or Battery Capacity</t>
  </si>
  <si>
    <t>Motor Power / HorsePower</t>
  </si>
  <si>
    <t>2ndary Fuel</t>
  </si>
  <si>
    <t>Van Roof Height / Truck Bed Length</t>
  </si>
  <si>
    <t>Contract Ceiling Price</t>
  </si>
  <si>
    <t>HIDE-Concatenate</t>
  </si>
  <si>
    <t>HIDE-Sequence</t>
  </si>
  <si>
    <t>Vehicle ID (For Executive Branch Use)</t>
  </si>
  <si>
    <t>McGovern: Chevrolet</t>
  </si>
  <si>
    <t>Crossover through Small</t>
  </si>
  <si>
    <t>BEV</t>
  </si>
  <si>
    <t>Bolt EUV</t>
  </si>
  <si>
    <t>BLTU</t>
  </si>
  <si>
    <t>150 kWh</t>
  </si>
  <si>
    <t>1FF48</t>
  </si>
  <si>
    <t>CHV-BLTU-LT-FWD-150 kWh-200-1FF48-2LT-BEV-105.3-N/A</t>
  </si>
  <si>
    <t>BLTU-001</t>
  </si>
  <si>
    <t>1FG48</t>
  </si>
  <si>
    <t>CHV-BLTU-Premier-FWD-150 kWh-200-1FG48-2LZ-BEV-105.3-N/A</t>
  </si>
  <si>
    <t>BLTU-002</t>
  </si>
  <si>
    <t>2LT/5W4</t>
  </si>
  <si>
    <t>CHV-BLTU-SSV-FWD-150 kWh-200-1FF48-2LT/5W4-BEV-105.3-N/A</t>
  </si>
  <si>
    <t>BLTU-003</t>
  </si>
  <si>
    <t>Sub-Compact through Small</t>
  </si>
  <si>
    <t>CHV-BOLT-LT-FWD-150 kWh-200-1FB48-1LT-BEV-102.4-N/A</t>
  </si>
  <si>
    <t>CHV-BOLT-LT-FWD-150 kWh-200-1FC48-2LT-BEV-102.4-N/A</t>
  </si>
  <si>
    <t>ICE</t>
  </si>
  <si>
    <t>LT Ext Cab</t>
  </si>
  <si>
    <t>2.5L I4</t>
  </si>
  <si>
    <t>CHV-COLO-LT Ext Cab-4WD-2.5L I4-200-12N53-4LT-ICE-128.3-6'2"</t>
  </si>
  <si>
    <t>3.6L V6</t>
  </si>
  <si>
    <t>CHV-COLO-WT Crew Cab-4WD-3.6L V6-308-12M43-4WT-ICE-128.3-5'1"</t>
  </si>
  <si>
    <t>CHV-COLO-WT Crew Cab-4WD-3.6L V6-308-12T43-4WT-ICE-104.5-6'2"</t>
  </si>
  <si>
    <t>WT Ext Cab</t>
  </si>
  <si>
    <t>CHV-COLO-WT Ext Cab-4WD-2.5L I4-200-12M53-4WT-ICE-128.3-6'2"</t>
  </si>
  <si>
    <t>CMG: Chevrolet</t>
  </si>
  <si>
    <t>CHV-COLO-WT Ext Cab-RWD-2.5L I4-200-12M53-2WT-ICE-128.3-6'2"</t>
  </si>
  <si>
    <t>LPVN</t>
  </si>
  <si>
    <t>Small, Mid-Size, and Full-Size</t>
  </si>
  <si>
    <t>4.3L V6</t>
  </si>
  <si>
    <t>CHV-EX25-LS-RWD-4.3L V6-276-CG23406-1LS-ICE-135-84.5</t>
  </si>
  <si>
    <t>CVB</t>
  </si>
  <si>
    <t>Full-Size and Class 4</t>
  </si>
  <si>
    <t>Cutaway</t>
  </si>
  <si>
    <t>83.95"</t>
  </si>
  <si>
    <t>CHV-EX35-Cutaway-RWD-4.3L V6-276-CG33503-1WT-ICE-139-83.95"</t>
  </si>
  <si>
    <t>6.6L V8</t>
  </si>
  <si>
    <t>83.78"</t>
  </si>
  <si>
    <t>CHV-EX35-Cutaway-RWD-6.6L V8-401-CG33803-1WT-ICE-159-83.78"</t>
  </si>
  <si>
    <t>83.55"</t>
  </si>
  <si>
    <t>CHV-EX35-Cutaway-RWD-6.6L V8-401-CG33903-1WT-ICE-177-83.55"</t>
  </si>
  <si>
    <t>CHV-EX35-LS-RWD-4.3L V6-276-CG33406-1LS-ICE-135-84.5</t>
  </si>
  <si>
    <t>CHV-EX35-LS-RWD-4.3L V6-276-CG33706-1LS-ICE-155-84.7</t>
  </si>
  <si>
    <t>CHV-EX35-WT-RWD-4.3L V6-276-CG33503-1WT-ICE-139-83.95</t>
  </si>
  <si>
    <t>Light-Duty Truck</t>
  </si>
  <si>
    <t>Crew Cab SSV</t>
  </si>
  <si>
    <t>5.3L V8</t>
  </si>
  <si>
    <t>CK18543</t>
  </si>
  <si>
    <t>1WT/5W4</t>
  </si>
  <si>
    <t>5'10"</t>
  </si>
  <si>
    <t>CHV-SV15-Crew Cab SSV-4WD-5.3L V8-355-CK18543-1WT/5W4-ICE-147-5'10"</t>
  </si>
  <si>
    <t>CK18743</t>
  </si>
  <si>
    <t>CHV-SV15-Crew Cab SSV-4WD-5.3L V8-355-CK18743-1WT/5W4-ICE-157-6'7"</t>
  </si>
  <si>
    <t>CC18543</t>
  </si>
  <si>
    <t>CHV-SV15-Crew Cab SSV-RWD-5.3L V8-355-CC18543-1WT/5W4-ICE-147-5'10"</t>
  </si>
  <si>
    <t>2.7L I4</t>
  </si>
  <si>
    <t>CHV-SV15-WT Crew Cab-4WD-2.7L I4-310-CK18543-1WT-ICE-147-5'10"</t>
  </si>
  <si>
    <t>CHV-SV15-WT Crew Cab-4WD-2.7L I4-310-CK18743-1WT-ICE-157-6'7"</t>
  </si>
  <si>
    <t>WT Dbl Cab</t>
  </si>
  <si>
    <t>CK18753</t>
  </si>
  <si>
    <t>CHV-SV15-WT Dbl Cab-4WD-2.7L I4-310-CK18753-1WT-ICE-147-6'7"</t>
  </si>
  <si>
    <t>WT Reg Cab</t>
  </si>
  <si>
    <t>CK18903</t>
  </si>
  <si>
    <t>CHV-SV15-WT Reg Cab-4WD-2.7L I4-310-CK18903-1WT-ICE-139-8'2"</t>
  </si>
  <si>
    <t>CC18903</t>
  </si>
  <si>
    <t>CHV-SV15-WT Reg Cab-RWD-2.7L I4-310-CC18903-1WT-ICE-140-8'2"</t>
  </si>
  <si>
    <t>2.7L V6</t>
  </si>
  <si>
    <t>CHV-SV15-WT Reg Cab-RWD-2.7L V6-285-CC10903-1WT-ICE-140-8'</t>
  </si>
  <si>
    <t>6'10"</t>
  </si>
  <si>
    <t>CHV-SV25-WT Crew Cab-4WD-6.6L V8-401-CK20743-1WT-ICE-159-6'10"</t>
  </si>
  <si>
    <t>CHV-SV25-WT Crew Cab-4WD-6.6L V8-401-CK20943-1WT-ICE-172-8'1"</t>
  </si>
  <si>
    <t>CHV-SV25-WT Dbl Cab-4WD-6.6L V8-401-CK20753-1WT-ICE-149-6'10"</t>
  </si>
  <si>
    <t>CHV-SV25-WT Dbl Cab-4WD-6.6L V8-401-CK20953-1WT-ICE-162.5-8'2"</t>
  </si>
  <si>
    <t>CHV-SV25-WT Reg Cab-4WD-6.6L V8-401-CK20903-1WT-ICE-141.5-8'2"</t>
  </si>
  <si>
    <t>CHV-SV25-WT Reg Cab-RWD-6.6L V8-401-CC20903-1WT-ICE-142-8'</t>
  </si>
  <si>
    <t>CHV-SV25-WT Reg Cab-RWD-6.6L V8-401-CC20903-1WT-ICE-142-8'2"</t>
  </si>
  <si>
    <t>MTK</t>
  </si>
  <si>
    <t>Silverado 3500 Chassis</t>
  </si>
  <si>
    <t>SV35C</t>
  </si>
  <si>
    <t>CHV-SV35C-WT Crew Cab-4WD-6.6L V8-401-CK31043-1WT-ICE-177-N/A</t>
  </si>
  <si>
    <t>SV35C-001</t>
  </si>
  <si>
    <t>CHV-SV35C-WT Reg Cab-4WD-6.6L V8-401-CK31003-1WT-ICE-146-N/A</t>
  </si>
  <si>
    <t>SV35C-002</t>
  </si>
  <si>
    <t>CHV-SV35C-WT Reg Cab-4WD-6.6L V8-401-CK31403-1WT-ICE-170.8-N/A</t>
  </si>
  <si>
    <t>SV35C-003</t>
  </si>
  <si>
    <t>CHV-SV35C-WT Reg Cab-RWD-6.6L V8-401-CC31003-1WT-ICE-146-N/A</t>
  </si>
  <si>
    <t>SV35C-004</t>
  </si>
  <si>
    <t>CHV-SV35-WT Crew Cab-4WD-6.6L V8-401-CK30743-1WT-ICE-159-6'10"</t>
  </si>
  <si>
    <t>CHV-SV35-WT Crew Cab-4WD-6.6L V8-401-CK30943-1WT-ICE-172-8'1"</t>
  </si>
  <si>
    <t>CHV-SV35-WT Dbl Cab-4WD-6.6L V8-401-CK30953-1WT-ICE-162.5-8'2"</t>
  </si>
  <si>
    <t>CHV-SV35-WT Reg Cab-4WD-6.6L V8-401-CK30903-1WT-ICE-141.5-8'2"</t>
  </si>
  <si>
    <t>CHV-SV35-WT Reg Cab-RWD-6.6L V8-401-CC30903-1WT-ICE-142-8'2"</t>
  </si>
  <si>
    <t>CHV-TAHO-PPV-4WD-5.3L V8-355-CK10706-1FL/9C1-ICE-120.9-N/A</t>
  </si>
  <si>
    <t>CHV-TAHO-PPV-RWD-5.3L V8-355-CC10706-1FL/9C1-ICE-120.9-N/A</t>
  </si>
  <si>
    <t>CHV-TAHO-SSV-4WD-5.3L V8-355-CK10706-1FL/5W4-ICE-120.9-N/A</t>
  </si>
  <si>
    <t>McGovern: Chrysler Dodge Jeep RAM</t>
  </si>
  <si>
    <t>13</t>
  </si>
  <si>
    <t>MMAG Retail Holdings - CJD LLC dba McGovern Commercial HQ</t>
  </si>
  <si>
    <t>MVN</t>
  </si>
  <si>
    <t>PHEV</t>
  </si>
  <si>
    <t>RUET53</t>
  </si>
  <si>
    <t>2EP</t>
  </si>
  <si>
    <t>CRY-PCFA-Limited Hybrid-FWD-3.6L V6-260-RUET53-2EP-PHEV-121.6-69.9</t>
  </si>
  <si>
    <t>Pinnacle Hybrid</t>
  </si>
  <si>
    <t>RUES53</t>
  </si>
  <si>
    <t>2ES</t>
  </si>
  <si>
    <t>CRY-PCFA-Pinnacle Hybrid-FWD-3.6L V6-260-RUES53-2ES-PHEV-121.6-69.9</t>
  </si>
  <si>
    <t>Touring L Hybrid</t>
  </si>
  <si>
    <t>CRY-PCFA-Touring L Hybrid-FWD-3.6L V6-260-RUEH53-2EL-PHEV-121.6-69.9</t>
  </si>
  <si>
    <t>CMG: Chrysler Dodge Jeep RAM</t>
  </si>
  <si>
    <t>Sedan</t>
  </si>
  <si>
    <t>5.7L V8 HEMI</t>
  </si>
  <si>
    <t>DOD-CHRG-Pursuit-RWD-5.7L V8 HEMI-370-LDDE48-26A-ICE-120.2-N/A</t>
  </si>
  <si>
    <t>DURA</t>
  </si>
  <si>
    <t>DOD-DURA-PPV-AWD-3.6L V6-295-WDEE75-2BZ-ICE-119.8-N/A</t>
  </si>
  <si>
    <t>DURA-001</t>
  </si>
  <si>
    <t>CMG: Ford</t>
  </si>
  <si>
    <t>Colonial Ford, Inc. dba CMG</t>
  </si>
  <si>
    <t>XL Cutaway SRW</t>
  </si>
  <si>
    <t>7.3L V8</t>
  </si>
  <si>
    <t>FRD-E350-XL Cutaway SRW-RWD-7.3L V8-350-E3F-780A-ICE-138-N/A</t>
  </si>
  <si>
    <t>E350-001</t>
  </si>
  <si>
    <t>National Van</t>
  </si>
  <si>
    <t>14</t>
  </si>
  <si>
    <t>National Van Builders, Inc.</t>
  </si>
  <si>
    <t>WCA</t>
  </si>
  <si>
    <t>Cutaway Van/Bus</t>
  </si>
  <si>
    <t>XL Cutaway/ Elkhart Coach ECII</t>
  </si>
  <si>
    <t>12+2</t>
  </si>
  <si>
    <t>80A</t>
  </si>
  <si>
    <t>115"</t>
  </si>
  <si>
    <t>FRD-E350-XL Cutaway/ Elkhart Coach ECII-RWD-7.3L V8-350-E3F-80A-ICE-158-115"</t>
  </si>
  <si>
    <t>E350-002</t>
  </si>
  <si>
    <t>Class 5 and Class 6</t>
  </si>
  <si>
    <t>XL Cutaway DRW</t>
  </si>
  <si>
    <t>7.3L/V8</t>
  </si>
  <si>
    <t>FRD-E450-XL Cutaway DRW-RWD-7.3L/V8-350-E4F-782A-ICE-156-N/A</t>
  </si>
  <si>
    <t>E450-001</t>
  </si>
  <si>
    <t>FRD-E450-XL Cutaway/ Elkhart Coach ECII-RWD-7.3L V8-350-E4F-782A-ICE-158-115"</t>
  </si>
  <si>
    <t>E450-002</t>
  </si>
  <si>
    <t>Marcotte: Ford</t>
  </si>
  <si>
    <t>11</t>
  </si>
  <si>
    <t>HEV</t>
  </si>
  <si>
    <t>SE Hybrid</t>
  </si>
  <si>
    <t>FRD-ESCP-SE Hybrid-FWD-2.5L I4-200-U0B-201A-HEV-106.7-N/A</t>
  </si>
  <si>
    <t>FRD-ESCP-SE PHEV-FWD-2.5L I4-221-U0E-600A-PHEV-106.7-N/A</t>
  </si>
  <si>
    <t>E-Transit</t>
  </si>
  <si>
    <t>ETRNS</t>
  </si>
  <si>
    <t>Base / XL</t>
  </si>
  <si>
    <t>68 kWh</t>
  </si>
  <si>
    <t>FRD-ETRNS-Base / XL-RWD-68 kWh-266-W1Y-101A-BEV-129.9-83.9</t>
  </si>
  <si>
    <t>ETRNS-001</t>
  </si>
  <si>
    <t>XL SSV</t>
  </si>
  <si>
    <t>3.5L V6 Eco</t>
  </si>
  <si>
    <t>FRD-EXPD-XL SSV-RWD-3.5L V6 Eco-380-U1F-102A-ICE-131.6-N/A</t>
  </si>
  <si>
    <t>Mid-Size and Full-Size</t>
  </si>
  <si>
    <t>3.3L V6</t>
  </si>
  <si>
    <t>FRD-EXPL-Limited Hybrid-RWD-3.3L V6-318-K7F-310A-HEV-119.1-N/A</t>
  </si>
  <si>
    <t>Crew Cab XL SSV</t>
  </si>
  <si>
    <t>3.5L V6</t>
  </si>
  <si>
    <t>W1S</t>
  </si>
  <si>
    <t>140A</t>
  </si>
  <si>
    <t>FRD-F150-Crew Cab XL SSV-RWD-3.5L V6-430-W1S-140A-HEV-145-5'5"</t>
  </si>
  <si>
    <t>5.0L V8</t>
  </si>
  <si>
    <t>FRD-F150-Crew Cab XL SSV-RWD-5.0L V8-400-W1S-140A-ICE-145-5'5"</t>
  </si>
  <si>
    <t>Lightning</t>
  </si>
  <si>
    <t>98 kWh</t>
  </si>
  <si>
    <t>5'6"</t>
  </si>
  <si>
    <t>FRD-F150-Lightning-4WD-98 kWh-426-W1E-110A-BEV-145-5'6"</t>
  </si>
  <si>
    <t>FRD-F150-Lightning-4WD-98 kWh-426-W1E-110A-BEV-145-N/A</t>
  </si>
  <si>
    <t xml:space="preserve">Police Responder </t>
  </si>
  <si>
    <t>FRD-F150-Police Responder -4WD-3.5L V6 Eco-400-W1P-150A-ICE-145-5'5"</t>
  </si>
  <si>
    <t>Reg Cab XL</t>
  </si>
  <si>
    <t>3.3L V6 FFV</t>
  </si>
  <si>
    <t>FRD-F150-Reg Cab XL-RWD-3.3L V6 FFV-290-F1C-100A-ICE-122.5-6'5"</t>
  </si>
  <si>
    <t>FRD-F150-Reg Cab XL-RWD-3.3L V6 FFV-290-F1C-100A-ICE-122.5-6'6"</t>
  </si>
  <si>
    <t>6.2L V8 FFV</t>
  </si>
  <si>
    <t>FRD-F250-XL-RWD-6.2L V8 FFV-385-F2A-600A-ICE-141.6-8'</t>
  </si>
  <si>
    <t>XL Chassis Cab</t>
  </si>
  <si>
    <t>FRD-F350-XL Chassis Cab-RWD-6.2L V8 FFV-385-F3E-630A-ICE-145-N/A</t>
  </si>
  <si>
    <t>FRD-F350-XL-RWD-6.2L V8 FFV-385-F3A-610A-ICE-141.6-8'</t>
  </si>
  <si>
    <t>XL DRW Chassis</t>
  </si>
  <si>
    <t>FRD-F450-XL DRW Chassis-RWD-7.3L V8-350-F4G-650A-ICE-145-N/A</t>
  </si>
  <si>
    <t>FRD-F550-XL DRW Chassis-RWD-7.3L V8-350-F5G-660A-ICE-145-N/A</t>
  </si>
  <si>
    <t>F550-001</t>
  </si>
  <si>
    <t>F600</t>
  </si>
  <si>
    <t>FRD-F600-XL DRW Chassis-RWD-7.3L V8-350-F6K-680A-ICE-145-N/A</t>
  </si>
  <si>
    <t>F600-001</t>
  </si>
  <si>
    <t>FRD-F650-XL DRW Chassis-RWD-7.3L V8-350-F6A-600A-ICE-158-N/A</t>
  </si>
  <si>
    <t>F650-001</t>
  </si>
  <si>
    <t>FRD-F750-XL DRW Chassis-RWD-7.3L V8-330-F7A-600A-ICE-158-N/A</t>
  </si>
  <si>
    <t>F750-001</t>
  </si>
  <si>
    <t>MSTME</t>
  </si>
  <si>
    <t>70 kWh</t>
  </si>
  <si>
    <t>FRD-MSTME-Select Standard Range-RWD-70 kWh-266-K1R-100A-BEV-117.5-N/A</t>
  </si>
  <si>
    <t>MSTME-001</t>
  </si>
  <si>
    <t>Maverick</t>
  </si>
  <si>
    <t>MVRK</t>
  </si>
  <si>
    <t>2.0L I4 Eco</t>
  </si>
  <si>
    <t>W8E</t>
  </si>
  <si>
    <t>4'6"</t>
  </si>
  <si>
    <t>FRD-MVRK-Crew Cab XL-FWD-2.0L I4 Eco-250-W8E-100A-ICE-121.1-4'6"</t>
  </si>
  <si>
    <t>MVRK-001</t>
  </si>
  <si>
    <t>FRD-MVRK-Crew Cab XL-FWD-2.5L I4-162-W8E-100A-HEV-121.1-4'6"</t>
  </si>
  <si>
    <t>MVRK-002</t>
  </si>
  <si>
    <t>FRD-MVRK-Crew Cab XL-FWD-2.5L I4-191-W8E-100A-HEV-121.1-4'6"</t>
  </si>
  <si>
    <t>MVRK-003</t>
  </si>
  <si>
    <t>FRD-PIUT-Hybrid-AWD-3.3L V6-318-K8A-500A-HEV-119.1-N/A</t>
  </si>
  <si>
    <t>2.3L I4 Eco</t>
  </si>
  <si>
    <t>FRD-RNGR-Super Cab XL-RWD-2.3L I4 Eco-270-R1E-100A-ICE-126.8-6'</t>
  </si>
  <si>
    <t>T15V</t>
  </si>
  <si>
    <t xml:space="preserve">XL  </t>
  </si>
  <si>
    <t>FRD-T15V-XL  -RWD-3.5L V6-275-E1Y-101A-ICE-129.9-83.6</t>
  </si>
  <si>
    <t>T15V-001</t>
  </si>
  <si>
    <t>School Bus</t>
  </si>
  <si>
    <t xml:space="preserve">Ford </t>
  </si>
  <si>
    <t>XL with Bus Entry</t>
  </si>
  <si>
    <t>9+3</t>
  </si>
  <si>
    <t>101.3"</t>
  </si>
  <si>
    <t>FRD-T15V-XL with Bus Entry-RWD-3.5L V6-275-E1C-101A-ICE-148-101.3"</t>
  </si>
  <si>
    <t>T15V-002</t>
  </si>
  <si>
    <t>Large Passenger Van</t>
  </si>
  <si>
    <t>2+2</t>
  </si>
  <si>
    <t>FRD-T15V-XL-RWD-3.5L V6-275-E1C-101A-ICE-129.9-99.1"</t>
  </si>
  <si>
    <t>T15V-003</t>
  </si>
  <si>
    <t>T15W</t>
  </si>
  <si>
    <t>FRD-T15W-XL-RWD-3.5L V6-275-E1Z-201A-ICE-129.9-83.6</t>
  </si>
  <si>
    <t>T15W-001</t>
  </si>
  <si>
    <t>SB7D</t>
  </si>
  <si>
    <t>Small/Minibus</t>
  </si>
  <si>
    <t>10 ICS</t>
  </si>
  <si>
    <t>82.2"</t>
  </si>
  <si>
    <t>FRD-T15W-XL-RWD-3.5L V6-275-K1C-301A-ICE-129.9-82.2"</t>
  </si>
  <si>
    <t>T15W-002</t>
  </si>
  <si>
    <t>98.7"</t>
  </si>
  <si>
    <t>FRD-T15W-XL-RWD-3.5L V6-275-K1C-301A-ICE-129.9-98.7"</t>
  </si>
  <si>
    <t>T15W-003</t>
  </si>
  <si>
    <t>FRD-T15W-XL-RWD-3.5L V6-275-K1Y-301A-ICE-129.9-82.2"</t>
  </si>
  <si>
    <t>T15W-004</t>
  </si>
  <si>
    <t>T25CC</t>
  </si>
  <si>
    <t>FRD-T25CC-XL-RWD-3.5L V6-275-R5Z-701A-ICE-138-N/A</t>
  </si>
  <si>
    <t>T25CC-001</t>
  </si>
  <si>
    <t>T25CW</t>
  </si>
  <si>
    <t>FRD-T25CW-XL-RWD-3.5L V6-275-R5P-501A-ICE-138-N/A</t>
  </si>
  <si>
    <t>T25CW-001</t>
  </si>
  <si>
    <t xml:space="preserve">Transit 250 Van </t>
  </si>
  <si>
    <t>T25V</t>
  </si>
  <si>
    <t>FRD-T25V-XL-RWD-3.5L V6-275-R1Y-101A-ICE-129.9-83.6</t>
  </si>
  <si>
    <t>T25V-001</t>
  </si>
  <si>
    <t>T25W</t>
  </si>
  <si>
    <t>FRD-T25W-XL-RWD-3.5L V6 Eco-310-R1Z-201A-ICE-129.9-83.6</t>
  </si>
  <si>
    <t>T25W-001</t>
  </si>
  <si>
    <t>T35CC</t>
  </si>
  <si>
    <t>FRD-T35CC-XL-RWD-3.5L V6-275-W5Z-701A-ICE-138-N/A</t>
  </si>
  <si>
    <t>T35CC-001</t>
  </si>
  <si>
    <t>T35CW</t>
  </si>
  <si>
    <t>FRD-T35CW-XL-RWD-3.5L V6-275-W5P-501A-ICE-138-N/A</t>
  </si>
  <si>
    <t>T35CW-001</t>
  </si>
  <si>
    <t>T35V</t>
  </si>
  <si>
    <t>HD EL XL</t>
  </si>
  <si>
    <t>2+3</t>
  </si>
  <si>
    <t>FRD-T35V-HD EL XL-RWD-3.5L V6-275-S4X-101A-ICE-148-110.4</t>
  </si>
  <si>
    <t>T35V-001</t>
  </si>
  <si>
    <t>FRD-T35V-XL-RWD-3.5L V6-275-W1Y-101A-ICE-129.9-83.6</t>
  </si>
  <si>
    <t>T35V-002</t>
  </si>
  <si>
    <t>T35W</t>
  </si>
  <si>
    <t>FRD-T35W-HD EL XL-RWD-3.5L V6-275-U4X-301A-ICE-148-110.4</t>
  </si>
  <si>
    <t>T35W-001</t>
  </si>
  <si>
    <t>FRD-T35W-XL-RWD-3.5L V6-275-W1Z-201A-ICE-129.9-83.6</t>
  </si>
  <si>
    <t>T35W-002</t>
  </si>
  <si>
    <t>99.2"</t>
  </si>
  <si>
    <t>FRD-T35W-XL-RWD-3.5L V6-275-X2C-301A-ICE-148-99.2"</t>
  </si>
  <si>
    <t>T35W-003</t>
  </si>
  <si>
    <t>10+3</t>
  </si>
  <si>
    <t>2.0L I4</t>
  </si>
  <si>
    <t>E6S</t>
  </si>
  <si>
    <t>FRD-TRCTV-XL w/Rear Liftgate-FWD-2.0L I4-162-E6S-100A-ICE-104.8-73</t>
  </si>
  <si>
    <t>FRD-TRCTW-XL w/Rear Liftgate-FWD-2.0L I4-162-E9E-200A-ICE-120.6-83.6</t>
  </si>
  <si>
    <t>CMG: Honda</t>
  </si>
  <si>
    <t>Colonial Imports South, Inc. dba CMG</t>
  </si>
  <si>
    <t>Accord Hybrid</t>
  </si>
  <si>
    <t>HND-ACRD-Hybrid-FWD-2.0L I4-212-CV3F1MEW-LX-HEV-111.4-N/A</t>
  </si>
  <si>
    <t>Clarity</t>
  </si>
  <si>
    <t>Plug In Hybrid</t>
  </si>
  <si>
    <t>1.5L I4</t>
  </si>
  <si>
    <t>HND-CLRT-Plug In Hybrid-FWD-1.5L I4-212-ZC5F1MEW)-LX-PHEV-108.3-N/A</t>
  </si>
  <si>
    <t>HND-CRV-EX Hybrid-AWD-2.0L I4-212-RT6H5MJW-EX-PHEV-104.7-N/A</t>
  </si>
  <si>
    <t>CRV-001</t>
  </si>
  <si>
    <t>HND-INSI-EX Hybrid-FWD-1.5L I4-151-ZE4F5MEW-EX-PHEV-106.3-N/A</t>
  </si>
  <si>
    <t>McGovern: Hyundai</t>
  </si>
  <si>
    <t>10</t>
  </si>
  <si>
    <t>MAG Retail Holdings - HYN LLC dba McGovern Commercial HQ</t>
  </si>
  <si>
    <t>HYN</t>
  </si>
  <si>
    <t>Hybrid Blue</t>
  </si>
  <si>
    <t>1.6L I4</t>
  </si>
  <si>
    <t>49442FBS</t>
  </si>
  <si>
    <t>Blue</t>
  </si>
  <si>
    <t>HYN-ELNT-Hybrid Blue-FWD-1.6L I4-139-49442FBS-Blue-HEV-107.1-N/A</t>
  </si>
  <si>
    <t>49472FBS</t>
  </si>
  <si>
    <t>HYN-ELNT-Hybrid Limited-FWD-1.6L I4-139-49472FBS-Limited-HEV-107.1-N/A</t>
  </si>
  <si>
    <t>ELNT-002</t>
  </si>
  <si>
    <t>Ioniq</t>
  </si>
  <si>
    <t>IONQ</t>
  </si>
  <si>
    <t>Electric SE</t>
  </si>
  <si>
    <t>100 kWh</t>
  </si>
  <si>
    <t>N05H2FEZ</t>
  </si>
  <si>
    <t>HYN-IONQ-Electric SE-FWD-100 kWh-134-N05H2FEZ-SE-BEV-106.3-N/A</t>
  </si>
  <si>
    <t>IONQ-001</t>
  </si>
  <si>
    <t>N0502FBS</t>
  </si>
  <si>
    <t>HYN-IONQ-Hybrid Blue-FWD-1.6L I4-139-N0502FBS-Blue-HEV-106.3-N/A</t>
  </si>
  <si>
    <t>IONQ-002</t>
  </si>
  <si>
    <t>Hybrid SE</t>
  </si>
  <si>
    <t>N0512FBS</t>
  </si>
  <si>
    <t>HYN-IONQ-Hybrid SE-FWD-1.6L I4-139-N0512FBS-SE-HEV-106.3-N/A</t>
  </si>
  <si>
    <t>IONQ-003</t>
  </si>
  <si>
    <t>Plug-In SE</t>
  </si>
  <si>
    <t>1.6L I4/8.9 kWh</t>
  </si>
  <si>
    <t>N05A2FPT</t>
  </si>
  <si>
    <t>HYN-IONQ-Plug-In SE-FWD-1.6L I4/8.9 kWh-139-N05A2FPT-SE-PHEV-106.3-N/A</t>
  </si>
  <si>
    <t>IONQ-004</t>
  </si>
  <si>
    <t>Plug-In SEL</t>
  </si>
  <si>
    <t>N05B2FPT</t>
  </si>
  <si>
    <t>HYN-IONQ-Plug-In SEL-FWD-1.6L I4/8.9 kWh-139-N05B2FPT-SEL-PHEV-106.3-N/A</t>
  </si>
  <si>
    <t>IONQ-005</t>
  </si>
  <si>
    <t>Kona</t>
  </si>
  <si>
    <t>Electric Limited</t>
  </si>
  <si>
    <t>HYN-KONA-Electric Limited-FWD-150 kWh-201-Q04B2FEZ-Limited-BEV-102.4-N/A</t>
  </si>
  <si>
    <t>Electric SEL</t>
  </si>
  <si>
    <t>HYN-KONA-Electric SEL-FWD-150 kWh-201-Q04A2FEZ-SEL-BEV-102.4-N/A</t>
  </si>
  <si>
    <t>Santa Fe</t>
  </si>
  <si>
    <t>SNTF</t>
  </si>
  <si>
    <t>644C2ABS</t>
  </si>
  <si>
    <t>HYN-SNTF-Hybrid Blue-AWD-1.6L I4-225-644C2ABS-Blue-HEV-108.9-N/A</t>
  </si>
  <si>
    <t>SNTF-001</t>
  </si>
  <si>
    <t>Hybrid SEL Premium</t>
  </si>
  <si>
    <t>644D2ABS</t>
  </si>
  <si>
    <t>SEL Premium</t>
  </si>
  <si>
    <t>HYN-SNTF-Hybrid SEL Premium-AWD-1.6L I4-225-644D2ABS-SEL Premium-HEV-108.9-N/A</t>
  </si>
  <si>
    <t>SNTF-002</t>
  </si>
  <si>
    <t>Plug-In Limited</t>
  </si>
  <si>
    <t>1.6L I4/13.8 kWh</t>
  </si>
  <si>
    <t>644F2APT</t>
  </si>
  <si>
    <t>HYN-SNTF-Plug-In Limited-AWD-1.6L I4/13.8 kWh-260-644F2APT-Limited-PHEV-108.9-N/A</t>
  </si>
  <si>
    <t>SNTF-003</t>
  </si>
  <si>
    <t>Plug-In SEL Convenience</t>
  </si>
  <si>
    <t>644D2APT</t>
  </si>
  <si>
    <t>SEL Convenience</t>
  </si>
  <si>
    <t>HYN-SNTF-Plug-In SEL Convenience-AWD-1.6L I4/13.8 kWh-260-644D2APT-SEL Convenience-PHEV-108.9-N/A</t>
  </si>
  <si>
    <t>SNTF-004</t>
  </si>
  <si>
    <t>SONT</t>
  </si>
  <si>
    <t>294E2FBS</t>
  </si>
  <si>
    <t>HYN-SONT-Hybrid Blue-FWD-2.0L I4-192-294E2FBS-Blue-HEV-111.8-N/A</t>
  </si>
  <si>
    <t>SONT-001</t>
  </si>
  <si>
    <t>Hybrid SEL</t>
  </si>
  <si>
    <t>294F2FBS</t>
  </si>
  <si>
    <t>HYN-SONT-Hybrid SEL-FWD-2.0L I4-192-294F2FBS-SEL-HEV-111.8-N/A</t>
  </si>
  <si>
    <t>SONT-002</t>
  </si>
  <si>
    <t>TUSN</t>
  </si>
  <si>
    <t>85422ABS</t>
  </si>
  <si>
    <t>HYN-TUSN-Hybrid Blue-AWD-1.6L I4-226-85422ABS-Blue-HEV-108.5-N/A</t>
  </si>
  <si>
    <t>TUSN-001</t>
  </si>
  <si>
    <t>Hybrid SEL Convenience</t>
  </si>
  <si>
    <t>85432ABS</t>
  </si>
  <si>
    <t>HYN-TUSN-Hybrid SEL Convenience-AWD-1.6L I4-226-85432ABS-SEL Convenience-HEV-108.5-N/A</t>
  </si>
  <si>
    <t>TUSN-002</t>
  </si>
  <si>
    <t>Limited Plug-In</t>
  </si>
  <si>
    <t>85472APT</t>
  </si>
  <si>
    <t>HYN-TUSN-Limited Plug-In-AWD-1.6L I4/13.8 kWh-261-85472APT-Limited-PHEV-108.5-N/A</t>
  </si>
  <si>
    <t>TUSN-003</t>
  </si>
  <si>
    <t>SEL Plug-In</t>
  </si>
  <si>
    <t>85432APT</t>
  </si>
  <si>
    <t>HYN-TUSN-SEL Plug-In-AWD-1.6L I4/13.8 kWh-261-85432APT-SEL-PHEV-108.5-N/A</t>
  </si>
  <si>
    <t>TUSN-004</t>
  </si>
  <si>
    <t>ANDCO, Inc.</t>
  </si>
  <si>
    <t>Small/Mini Bus</t>
  </si>
  <si>
    <t>MIB</t>
  </si>
  <si>
    <t>055222</t>
  </si>
  <si>
    <t>MIB-G5-Std-RWD-6.6L V8-401-G5 Series-055222-ICE-159-10'</t>
  </si>
  <si>
    <t>G5-001</t>
  </si>
  <si>
    <t>055223</t>
  </si>
  <si>
    <t>MIB-G5-Std-RWD-6.6L V8-401-G5 Series-055223-ICE-159-10'</t>
  </si>
  <si>
    <t>G5-002</t>
  </si>
  <si>
    <t>055226</t>
  </si>
  <si>
    <t>MIB-G5-Std-RWD-6.6L V8-401-G5 Series-055226-ICE-159-10'</t>
  </si>
  <si>
    <t>G5-003</t>
  </si>
  <si>
    <t>055295</t>
  </si>
  <si>
    <t>MIB-G5-Std-RWD-6.6L V8-401-G5 Series-055295-ICE-159-10'</t>
  </si>
  <si>
    <t>G5-004</t>
  </si>
  <si>
    <t>055298</t>
  </si>
  <si>
    <t>MIB-G5-Std-RWD-6.6L V8-401-G5 Series-055298-ICE-159-10'</t>
  </si>
  <si>
    <t>G5-005</t>
  </si>
  <si>
    <t>055471</t>
  </si>
  <si>
    <t>MIB-G5-Std-RWD-6.6L V8-401-G5 Series-055471-ICE-177-10'</t>
  </si>
  <si>
    <t>G5-006</t>
  </si>
  <si>
    <t>055235</t>
  </si>
  <si>
    <t>MIB-G5-Std-RWD-7.3L V8-350-G5 Series-055235-ICE-158-10'</t>
  </si>
  <si>
    <t>G5-007</t>
  </si>
  <si>
    <t>LPG</t>
  </si>
  <si>
    <t>056863</t>
  </si>
  <si>
    <t>MIB-G5-Std-RWD-7.3L V8-350-G5 Series-056863-LPG-159-10'</t>
  </si>
  <si>
    <t>G5-008</t>
  </si>
  <si>
    <t>055232</t>
  </si>
  <si>
    <t>MIB-G5-Std-RWD-Electric-215-G5 Series-055232-BEV-158-10'</t>
  </si>
  <si>
    <t>G5-009</t>
  </si>
  <si>
    <t>055234</t>
  </si>
  <si>
    <t>MIB-G5-Std-RWD-Electric-215-G5 Series-055234-BEV-158-10'</t>
  </si>
  <si>
    <t>G5-010</t>
  </si>
  <si>
    <t>055225</t>
  </si>
  <si>
    <t>MIB-TRNS-Std-RWD-3.5L V6-275-T Series-055225-ICE-156-10'</t>
  </si>
  <si>
    <t>055300</t>
  </si>
  <si>
    <t>MIB-TRNS-Std-RWD-3.5L V6-275-T Series-055300-ICE-156-10'</t>
  </si>
  <si>
    <t>056865</t>
  </si>
  <si>
    <t>MIB-TRNS-Std-RWD-7.3L V8-350-T Series-056865-LPG-138-10'</t>
  </si>
  <si>
    <t>CMG: Nissan</t>
  </si>
  <si>
    <t>Colonial Nissan of Medford, Inc. dba CMG</t>
  </si>
  <si>
    <t>110 kWh</t>
  </si>
  <si>
    <t>NIS-LEAF-S-FWD-110 kWh-147-17011-S-BEV-106.3-N/A</t>
  </si>
  <si>
    <t>Central: Chrysler Dodge Jeep RAM</t>
  </si>
  <si>
    <t>02</t>
  </si>
  <si>
    <t>Central Dodge Inc</t>
  </si>
  <si>
    <t>1500 Classic</t>
  </si>
  <si>
    <t>R15C</t>
  </si>
  <si>
    <t>SSV Crew Cab</t>
  </si>
  <si>
    <t>5.7L V8</t>
  </si>
  <si>
    <t>RAM-R15C-SSV Crew Cab-4WD-5.7L V8-395-DS6T98-26D-ICE-140-77.5</t>
  </si>
  <si>
    <t>R15C-001</t>
  </si>
  <si>
    <t>Ram</t>
  </si>
  <si>
    <t>RAM-R15C-Tradesman Crew Cab-4WD-3.6L V6-305-DS6L98-29B-ICE-140.5-5'7"</t>
  </si>
  <si>
    <t>R15C-002</t>
  </si>
  <si>
    <t>RAM-R15C-Tradesman Crew Cab-4WD-5.7L V8-395-DS6L91-27B-ICE-149-6'4"</t>
  </si>
  <si>
    <t>R15C-003</t>
  </si>
  <si>
    <t>RAM-R15C-Tradesman Quad Cab-4WD-3.6L V6-305-DS6L41-29B-ICE-140.5-6'4"</t>
  </si>
  <si>
    <t>R15C-004</t>
  </si>
  <si>
    <t>Tradesman Reg Cab</t>
  </si>
  <si>
    <t>RAM-R15C-Tradesman Reg Cab-4WD-3.6L V6-305-DS6L61-29B-ICE-120.5-6'4"</t>
  </si>
  <si>
    <t>R15C-005</t>
  </si>
  <si>
    <t>RAM-R15C-Tradesman Reg Cab-4WD-3.6L V6-305-DS6L62-29B-ICE-140.5-8'</t>
  </si>
  <si>
    <t>R15C-006</t>
  </si>
  <si>
    <t>RAM-R15C-Tradesman Reg Cab-RWD-3.6L V6-305-DS1L61-29B-ICE-120.5-6'4"</t>
  </si>
  <si>
    <t>R15C-007</t>
  </si>
  <si>
    <t>1500 DT</t>
  </si>
  <si>
    <t>R15D</t>
  </si>
  <si>
    <t>DT6L91</t>
  </si>
  <si>
    <t>RAM-R15D-Tradesman Crew Cab-4WD-3.6L V6-305-DT6L91-23A-ICE-153.5-6'4"</t>
  </si>
  <si>
    <t>R15D-001</t>
  </si>
  <si>
    <t>DT6L98</t>
  </si>
  <si>
    <t>RAM-R15D-Tradesman Crew Cab-4WD-3.6L V6-305-DT6L98-23A-ICE-144.5-5'7"</t>
  </si>
  <si>
    <t>R15D-002</t>
  </si>
  <si>
    <t>RAM-R15D-Tradesman Quad Cab-4WD-3.6L V6-305-DT6L41-23A-ICE-140-6'4"</t>
  </si>
  <si>
    <t>R15D-003</t>
  </si>
  <si>
    <t>DT1L41</t>
  </si>
  <si>
    <t>RAM-R15D-Tradesman Quad Cab-RWD-3.6L V6-305-DT1L41-23A-ICE-140-6'4"</t>
  </si>
  <si>
    <t>R15D-004</t>
  </si>
  <si>
    <t>R250</t>
  </si>
  <si>
    <t>6.4L V8</t>
  </si>
  <si>
    <t>RAM-R250-Big Horn Mega Cab-4WD-6.4L V8-410-DJ7H81-2GZ-ICE-160-6'4"</t>
  </si>
  <si>
    <t>R250-001</t>
  </si>
  <si>
    <t>RAM-R250-Tradesman Crew Cab-4WD-6.4L V8-410-DJ7L91-2GA-ICE-149-6'4"</t>
  </si>
  <si>
    <t>R250-002</t>
  </si>
  <si>
    <t>RAM-R250-Tradesman Crew Cab-4WD-6.4L V8-410-DJ7L92-2GA-ICE-169-8'</t>
  </si>
  <si>
    <t>R250-003</t>
  </si>
  <si>
    <t>RAM-R250-Tradesman Reg Cab-4WD-6.4L V8-410-DJ7L62-2GA-ICE-140-8'</t>
  </si>
  <si>
    <t>R250-004</t>
  </si>
  <si>
    <t>RAM-R250-Tradesman Reg Cab-RWD-6.4L V8-410-DJ2L62-2GA-ICE-140-8'</t>
  </si>
  <si>
    <t>R250-005</t>
  </si>
  <si>
    <t>R350</t>
  </si>
  <si>
    <t>RAM-R350-Tradesman Crew Cab-4WD-6.4L V8-410-D28L91-2GA-ICE-149-6'4"</t>
  </si>
  <si>
    <t>R350-001</t>
  </si>
  <si>
    <t>RAM-R350-Tradesman Reg Cab-4WD-6.4L V8-410-D28L62-2GA-ICE-140-8'</t>
  </si>
  <si>
    <t>R350-002</t>
  </si>
  <si>
    <t>RAM-R350-Tradesman Reg Cab-RWD-6.4L V8-410-D23L62-2GA-ICE-140-8'</t>
  </si>
  <si>
    <t>R350-003</t>
  </si>
  <si>
    <t xml:space="preserve">Ram </t>
  </si>
  <si>
    <t>3500 Chassis</t>
  </si>
  <si>
    <t>R35C</t>
  </si>
  <si>
    <t>Reg Cab</t>
  </si>
  <si>
    <t>RAM-R35C-Reg Cab-RWD-6.4L V8-410-DD3L63-2GA-ICE-143.5-N/A</t>
  </si>
  <si>
    <t>R35C-001</t>
  </si>
  <si>
    <t>RAM-R35C-Tradesman Reg Cab-4WD-6.4L V8-410-DD8L63-2GA-ICE-143.5-N/A</t>
  </si>
  <si>
    <t>R35C-002</t>
  </si>
  <si>
    <t>RAM-R35C-Tradesman Reg Cab-4WD-6.4L V8-410-DD8L64-2GA-ICE-167.5-N/A</t>
  </si>
  <si>
    <t>R35C-003</t>
  </si>
  <si>
    <t>McGovern: Toyota</t>
  </si>
  <si>
    <t xml:space="preserve">Colonial Imports Corp dba McGovern Commercial HQ </t>
  </si>
  <si>
    <t>Avalon</t>
  </si>
  <si>
    <t>AVLN</t>
  </si>
  <si>
    <t>TOY-AVLN-XLE-FWD-2.5L I4-215-3504-XLE-HEV-113-N/A</t>
  </si>
  <si>
    <t>AVLN-001</t>
  </si>
  <si>
    <t>XSE Nightshade</t>
  </si>
  <si>
    <t>TOY-AVLN-XSE Nightshade-FWD-2.5L I4-215-3510-XSE Nightshade-HEV-113-N/A</t>
  </si>
  <si>
    <t>AVLN-002</t>
  </si>
  <si>
    <t>TOY-CMRY-LE-FWD-2.5L I4-208-2559-LE-HEV-111.2-N/A</t>
  </si>
  <si>
    <t>TOY-CMRY-SE-FWD-2.5L I4-208-2561-SE-HEV-111.2-N/A</t>
  </si>
  <si>
    <t>CRLA</t>
  </si>
  <si>
    <t>1.8L I4</t>
  </si>
  <si>
    <t>TOY-CRLA-LE-FWD-1.8L I4-121-1882-LE-HEV-106.3-N/A</t>
  </si>
  <si>
    <t>CRLA-001</t>
  </si>
  <si>
    <t>TOY-HLDR-LE-AWD-2.5L I4-243-6964-LE-HEV-112.2-N/A</t>
  </si>
  <si>
    <t>TOY-HLDR-LE-FWD-2.5L I4-243-6960-LE-HEV-112.2-N/A</t>
  </si>
  <si>
    <t>TOY-HLDR-Limited-AWD-2.5L I4-243-6966-Limited-HEV-112.2-N/A</t>
  </si>
  <si>
    <t>TOY-HLDR-XLE-AWD-2.5L I4-243-6965-XLE-HEV-112.2-N/A</t>
  </si>
  <si>
    <t>PRIS</t>
  </si>
  <si>
    <t>TOY-PRIS-LE-AWD-1.8L I4-121-1263-LE-HEV-106.3-N/A</t>
  </si>
  <si>
    <t>PRIS-001</t>
  </si>
  <si>
    <t>TOY-PRIS-L-FWD-1.8L I4-121-1221-L-HEV-106.3-N/A</t>
  </si>
  <si>
    <t>PRIS-002</t>
  </si>
  <si>
    <t>TOY-PRIS-XLE-AWD-1.8L I4-121-1265-XLE-HEV-106.3-N/A</t>
  </si>
  <si>
    <t>PRIS-003</t>
  </si>
  <si>
    <t>1.8L I4/8.8 kWh</t>
  </si>
  <si>
    <t>TOY-PRSP-LE-FWD-1.8L I4/8.8 kWh-121-1235-LE-PHEV-106.3-N/A</t>
  </si>
  <si>
    <t>Rav4</t>
  </si>
  <si>
    <t>TOY-RAV4-LE-AWD-2.5L I4-219-4435-LE-HEV-105.9-N/A</t>
  </si>
  <si>
    <t>TOY-RAV4-XLE-AWD-2.5L I4-219-4444-XLE-HEV-105.9-N/A</t>
  </si>
  <si>
    <t>Rav4 Prime</t>
  </si>
  <si>
    <t>RV4P</t>
  </si>
  <si>
    <t>2.5L I4/18.1 kWh</t>
  </si>
  <si>
    <t>TOY-RV4P-SE-AWD-2.5L I4/18.1 kWh-302-4544-SE-PHEV-105.9-N/A</t>
  </si>
  <si>
    <t>RV4P-001</t>
  </si>
  <si>
    <t>XSE</t>
  </si>
  <si>
    <t>TOY-RV4P-XSE-AWD-2.5L I4/18.1 kWh-302-4550-XSE-PHEV-105.9-N/A</t>
  </si>
  <si>
    <t>RV4P-002</t>
  </si>
  <si>
    <t xml:space="preserve">Sienna </t>
  </si>
  <si>
    <t>SIEN</t>
  </si>
  <si>
    <t>TOY-SIEN-LE-FWD-2.5L I4-245-5402-LE-HEV-120.5-68.5</t>
  </si>
  <si>
    <t>SIEN-001</t>
  </si>
  <si>
    <t>Venza</t>
  </si>
  <si>
    <t>VNZA</t>
  </si>
  <si>
    <t>TOY-VNZA-LE-AWD-2.5L I4-219-2810-LE-HEV-105.9-N/A</t>
  </si>
  <si>
    <t>VNZA-001</t>
  </si>
  <si>
    <t>TOY-VNZA-XLE-AWD-2.5L I4-219-2820-XLE-HEV-105.9-N/A</t>
  </si>
  <si>
    <t>VNZA-002</t>
  </si>
  <si>
    <t>=OFFSET('VEH110 ID LISTS'!$B$1,1,MATCH($C10,'VEH110 ID LISTS'!$B$1:$M$1,0)-1,COUNTA(OFFSET('VEH110 ID LISTS'!$B$1,1,MATCH($C10,'VEH110 ID LISTS'!$B$1:$M$1,0)-1,100,)),1)</t>
  </si>
  <si>
    <t>Engine or Battery</t>
  </si>
  <si>
    <t>Motor Power / HP</t>
  </si>
  <si>
    <t>=OFFSET('VEH110 ID LISTS'!$B$1,1,MATCH($C110,'VEH110 ID LISTS'!$B$1:$M$1,0)-1,COUNTA(OFFSET('VEH110 ID LISTS'!$B$1,1,MATCH($C110,'VEH110 ID LISTS'!$B$1:$M$1,0)-1,100,)),1)</t>
  </si>
  <si>
    <t>Data validation for specs tab - vehicle acquisition #</t>
  </si>
  <si>
    <t>MAG Retail Holdings - CGF LLC dba McGovern Commercial HQ</t>
  </si>
  <si>
    <t>VEH110 Vehicle List (04-2022):</t>
  </si>
  <si>
    <t>An input sheet for the requestor to provide justification and usage details for each vehicle requested</t>
  </si>
  <si>
    <r>
      <t xml:space="preserve">A reference sheet showing a recent listing of vehicles available on VEH110 - </t>
    </r>
    <r>
      <rPr>
        <b/>
        <i/>
        <sz val="11"/>
        <color theme="1"/>
        <rFont val="Calibri"/>
        <family val="2"/>
        <scheme val="minor"/>
      </rPr>
      <t>NOTE:</t>
    </r>
    <r>
      <rPr>
        <sz val="11"/>
        <color theme="1"/>
        <rFont val="Calibri"/>
        <family val="2"/>
        <scheme val="minor"/>
      </rPr>
      <t xml:space="preserve"> a newer listing may be available online via COMMBUYS</t>
    </r>
  </si>
  <si>
    <t>An input sheet for the requestor to identify vehicles and options/upfits being requested and exisiting vehicles that will be surrendered for each new vehicle</t>
  </si>
  <si>
    <t>An input sheet for the requestor to identify funding sources for the requests; also provides an area for acknowledgement and/or approval via electronic signatures</t>
  </si>
  <si>
    <t>This workbook is designed with dropdown lists and background data, which allow certain portions to populate automatically based upon user input/selection. Please complete all appropriate input cells (gold fill) on all tabs/sheets prior to submitting your request to OVM. Incomplete requests may be returned to the requestor without being reviewed.</t>
  </si>
  <si>
    <t>If a cell offers a drop-down list of options, a clickable down-arrow will appear to the right of the cell, once the cell is selected. Use the arrow to view/select from the drop-down list.</t>
  </si>
  <si>
    <r>
      <t xml:space="preserve">Any vehicle assigned to one driver (80% or more of the time), who does </t>
    </r>
    <r>
      <rPr>
        <b/>
        <i/>
        <sz val="11"/>
        <color theme="1"/>
        <rFont val="Calibri"/>
        <family val="2"/>
        <scheme val="minor"/>
      </rPr>
      <t>not</t>
    </r>
    <r>
      <rPr>
        <sz val="11"/>
        <color theme="1"/>
        <rFont val="Calibri"/>
        <family val="2"/>
        <scheme val="minor"/>
      </rPr>
      <t xml:space="preserve"> have domicile (take-home) privileges.</t>
    </r>
  </si>
  <si>
    <t>Any vehicle asssigned to one driver, who has been approved for domicile (take-home) privileges through the OVM domicile application process for Exec. Agencies, or any Agency-specific process required for non-Exec. Agencies.</t>
  </si>
  <si>
    <t>Any vehicle with a primary responsibility of transporting non-Commonwealth personnel.</t>
  </si>
  <si>
    <t>Any vehicle with a primary responsibility of responding to emergencies or special events.</t>
  </si>
  <si>
    <t>Any vehicle with a primary responsibility not defined above, requiring the vehicle to drive to various sites to complete the basic mission of the Agency, typically unassigned and shared by multiple Agency drivers.</t>
  </si>
  <si>
    <t>EO594 or FES questions</t>
  </si>
  <si>
    <t>SDA/SHF</t>
  </si>
  <si>
    <t>Micozzi</t>
  </si>
  <si>
    <t>Vincent</t>
  </si>
  <si>
    <t>Vincent Micozzi</t>
  </si>
  <si>
    <t>617-720-3185</t>
  </si>
  <si>
    <t>vincent.micozzi@mass.gov</t>
  </si>
  <si>
    <t>Masters</t>
  </si>
  <si>
    <t>John Masters</t>
  </si>
  <si>
    <t>617-727-0057</t>
  </si>
  <si>
    <t>john.masters@mass.gov</t>
  </si>
  <si>
    <t>Interim Fleet Director</t>
  </si>
  <si>
    <t>Kelleher</t>
  </si>
  <si>
    <t>857-300-3717</t>
  </si>
  <si>
    <t>michael.w.kelleher@DOT.state.ma.us</t>
  </si>
  <si>
    <t>Fleet</t>
  </si>
  <si>
    <t>RMV Loaned Vehicles</t>
  </si>
  <si>
    <t>Department of Transportation</t>
  </si>
  <si>
    <t>Michael Kelleher</t>
  </si>
  <si>
    <t>Goldrick</t>
  </si>
  <si>
    <t>Betsy</t>
  </si>
  <si>
    <t>617-626-1592</t>
  </si>
  <si>
    <t>betsy.goldrick@mass.gov</t>
  </si>
  <si>
    <r>
      <t xml:space="preserve">cc on </t>
    </r>
    <r>
      <rPr>
        <u/>
        <sz val="10"/>
        <rFont val="Calibri"/>
        <family val="2"/>
        <scheme val="minor"/>
      </rPr>
      <t>Everything</t>
    </r>
  </si>
  <si>
    <t>Business System Analyst</t>
  </si>
  <si>
    <t>251 Causeway St., 4th Floor</t>
  </si>
  <si>
    <t>Betsy Goldrick</t>
  </si>
  <si>
    <t>Management Consultant</t>
  </si>
  <si>
    <t>668 South Avenue</t>
  </si>
  <si>
    <t>Weston</t>
  </si>
  <si>
    <t>02493</t>
  </si>
  <si>
    <t>Juliano</t>
  </si>
  <si>
    <t>Richard</t>
  </si>
  <si>
    <t>617-292-5804</t>
  </si>
  <si>
    <t>Richard.Juliano@mass.gov</t>
  </si>
  <si>
    <t>1 Winter St., 4th Floor</t>
  </si>
  <si>
    <t>Rich Juliano</t>
  </si>
  <si>
    <t>Trial Court: Facilities Management</t>
  </si>
  <si>
    <t>Trial Court: Community Corrections</t>
  </si>
  <si>
    <t>Trial Court: Court Mgmt - Judicial Information Services</t>
  </si>
  <si>
    <t>Trial Court: Probation Dept - Electronic Monitoring Unit (ELMO)</t>
  </si>
  <si>
    <t>Trial Court: Security Dept, Suffolk Superior Court</t>
  </si>
  <si>
    <t>220 Forbes Road, Suite 301, Braintree</t>
  </si>
  <si>
    <t>1 Center Plaza, 7th Floor, Boston</t>
  </si>
  <si>
    <t>55 Green Street, Clinton</t>
  </si>
  <si>
    <t>3 Pemberton Square, Boston</t>
  </si>
  <si>
    <t>By entering their name in the applicable cell below, the Agency Contact (Requestor) certifies they have read, understand and agree to comply with the OVM Policies and Procedures Manual and the EV First Acquisition Policy.
Additionally, the Agency Contact (Requestor) completing this electronic signature section verifies they have discussed their vehicle needs with their Agency CFO and all information contained in this request file is complete, true &amp; correct, to the best of their knowledge. If any vehicle request includes emergency equipment, such as lights, sirens, or in-vehicle communication devices, the Requestor further verifies Agency Head approval has been appropriately obtained and documented, including justification of the need for such emergency equipment.</t>
  </si>
  <si>
    <t>If any exemption to vehicle contract options or OVM Policies is being requested, Requestor certifies that justification &amp;/or exemption documentation is included or attached with this request.  If there are any questions as to whether an agency qualifies for or requires an exemption, please contact OVM.</t>
  </si>
  <si>
    <t>All questions below must be answered. Incomplete submissions may be returned to the requestor without review.</t>
  </si>
  <si>
    <t>Will the vehicle(s) be used for emergency purposes?  If yes, how often and what type?</t>
  </si>
  <si>
    <t>Why wouldn't a short term rental vehicle or personal mileage reimbursement be more cost effective / appropriate? (include any current or recent costs for same)</t>
  </si>
  <si>
    <t>Total Vehicles Requested:</t>
  </si>
  <si>
    <t>Total Turn-Ins Identified:</t>
  </si>
  <si>
    <r>
      <t xml:space="preserve">What other equipment will be added? </t>
    </r>
    <r>
      <rPr>
        <sz val="10"/>
        <color theme="1"/>
        <rFont val="Calibri"/>
        <family val="2"/>
        <scheme val="minor"/>
      </rPr>
      <t>(select all that apply)</t>
    </r>
  </si>
  <si>
    <t>If under 13,000 miles or 80% daily use, provide justification:</t>
  </si>
  <si>
    <t>Catie Snyder</t>
  </si>
  <si>
    <t>Deputy Director, LBE/DOER</t>
  </si>
  <si>
    <t>617-626-7367</t>
  </si>
  <si>
    <t>catie.snyder@mass.gov</t>
  </si>
  <si>
    <t>andrew.marken@mass.gov</t>
  </si>
  <si>
    <t>Eric.Roche@mass.gov</t>
  </si>
  <si>
    <t>april.aguiar@mass.gov</t>
  </si>
  <si>
    <t>connie.fidalgo@mass.gov</t>
  </si>
  <si>
    <t>dbrennan@mass.gov</t>
  </si>
  <si>
    <t>Christopher.Silva@mass.gov</t>
  </si>
  <si>
    <t>eric.knight@mass.gov</t>
  </si>
  <si>
    <t>Boudreau</t>
  </si>
  <si>
    <t>Leo</t>
  </si>
  <si>
    <t>617-635-1000 x2404</t>
  </si>
  <si>
    <t>lboudreau@scsdma.org</t>
  </si>
  <si>
    <t>Leo Boudreau</t>
  </si>
  <si>
    <t>MacDonald</t>
  </si>
  <si>
    <t>508-889-4926</t>
  </si>
  <si>
    <t>jlmacdonald@pcsdma.org</t>
  </si>
  <si>
    <t>Jim MacDonald</t>
  </si>
  <si>
    <t>Donadio</t>
  </si>
  <si>
    <t>Rick</t>
  </si>
  <si>
    <t xml:space="preserve">781-751-3370 </t>
  </si>
  <si>
    <t>781-799-6387</t>
  </si>
  <si>
    <t>rdonadio2@norfolksheriffma.org</t>
  </si>
  <si>
    <t>Rick Donadio</t>
  </si>
  <si>
    <t>Hairston</t>
  </si>
  <si>
    <t>George</t>
  </si>
  <si>
    <t>774-283-5189</t>
  </si>
  <si>
    <t>ghairston@Bsheriff.net</t>
  </si>
  <si>
    <t>George Hairston</t>
  </si>
  <si>
    <t>Low</t>
  </si>
  <si>
    <t>Noelle</t>
  </si>
  <si>
    <t>617-979-8429</t>
  </si>
  <si>
    <t>noelle.low@massgaming.gov</t>
  </si>
  <si>
    <t>Noelle Low</t>
  </si>
  <si>
    <t>Forsythe</t>
  </si>
  <si>
    <t>617-447-4074</t>
  </si>
  <si>
    <t>robert.forsythe@mass.gov</t>
  </si>
  <si>
    <t>Robert Forsythe</t>
  </si>
  <si>
    <t>Gribaudo</t>
  </si>
  <si>
    <t>781-437-0338</t>
  </si>
  <si>
    <t>774-737-6493</t>
  </si>
  <si>
    <t>james.gribaudo@mass.gov</t>
  </si>
  <si>
    <t>Jay Gribaudo</t>
  </si>
  <si>
    <t>Operations and Facilities Manager</t>
  </si>
  <si>
    <t>Detective Lieutenant</t>
  </si>
  <si>
    <t>Facilities Director</t>
  </si>
  <si>
    <t>Lieutenant</t>
  </si>
  <si>
    <t>anne.wong@mass.gov</t>
  </si>
  <si>
    <t>Wong</t>
  </si>
  <si>
    <t>Anne</t>
  </si>
  <si>
    <t>617-660-4669</t>
  </si>
  <si>
    <t>617-512-9228</t>
  </si>
  <si>
    <t>Anne Wong</t>
  </si>
  <si>
    <t>Dylan</t>
  </si>
  <si>
    <t>Lattimore</t>
  </si>
  <si>
    <t>dylan.lattimore@mass.gov</t>
  </si>
  <si>
    <t>1000 Washington Street</t>
  </si>
  <si>
    <t>Dylan Lattimore</t>
  </si>
  <si>
    <t>857-408-0675</t>
  </si>
  <si>
    <t>Plate currently doing job (if different)</t>
  </si>
  <si>
    <t>BSB: Bureau of the State House</t>
  </si>
  <si>
    <t>DOR: Department of Revenue</t>
  </si>
  <si>
    <t>DCP: Division of Capital Asset Management and Maintenance</t>
  </si>
  <si>
    <t>OSD: Operational Services Division</t>
  </si>
  <si>
    <t>EEC: Department of Early Education and Care</t>
  </si>
  <si>
    <t>DOE: Department of Elementary and Secondary Education</t>
  </si>
  <si>
    <t>RGT: Department of Higher Education</t>
  </si>
  <si>
    <t>EDU: Executive Office of Education</t>
  </si>
  <si>
    <t>AGR: Department of Agriculture Resources</t>
  </si>
  <si>
    <t>DCR: Department of Conservation and Recreation</t>
  </si>
  <si>
    <t>ENE: Department of Energy Resources</t>
  </si>
  <si>
    <t>EQE: Department of Environmental Protection</t>
  </si>
  <si>
    <t>FWE: Department of Fish and Game</t>
  </si>
  <si>
    <t>DPU: Department of Public Utilities</t>
  </si>
  <si>
    <t>ENV: Executive Office of Energy and Environmental Affairs</t>
  </si>
  <si>
    <t>SRB: State Reclamation Board</t>
  </si>
  <si>
    <t>DSS: Department of Children and Families</t>
  </si>
  <si>
    <t>DMR: Department of Developmental Services</t>
  </si>
  <si>
    <t>DMH: Department of Mental Health</t>
  </si>
  <si>
    <t>DPH: Department of Public Health Administration</t>
  </si>
  <si>
    <t>WEL: Department of Transitional Assistance</t>
  </si>
  <si>
    <t>DYS: Department of Youth Services</t>
  </si>
  <si>
    <t>EHS: Executive Office of Health and Human Services</t>
  </si>
  <si>
    <t>CHE: Soldier's Home Massachussetts, Chelsea</t>
  </si>
  <si>
    <t>HLY: Soldiers' Home, Holyoke</t>
  </si>
  <si>
    <t>OCD: Department of Housing and Community Development</t>
  </si>
  <si>
    <t>DOS: Division of Standards</t>
  </si>
  <si>
    <t>EED: Executive Office of Housing and Economic Development</t>
  </si>
  <si>
    <t>EOL: Executive Office of Labor and Workforce Development</t>
  </si>
  <si>
    <t>CME: Chief Medical Examiner</t>
  </si>
  <si>
    <t>CHS: Criminal History Systems Board / DCJIS</t>
  </si>
  <si>
    <t>DOC: Department of Correction</t>
  </si>
  <si>
    <t>DFS: Department of Fire Services</t>
  </si>
  <si>
    <t>CDA: Emergency Management Agency</t>
  </si>
  <si>
    <t>EPS: Executive Office of Public Safety and Security</t>
  </si>
  <si>
    <t>CJT: Municipal Police Training Committee</t>
  </si>
  <si>
    <t>PAR: Parole Board</t>
  </si>
  <si>
    <t>ITD: Executive Office of Technology Services and Security</t>
  </si>
  <si>
    <t>REG: Division of Occupational Licensure</t>
  </si>
  <si>
    <t>FY2024 Vehicle Acquisition Request and Fuel Efficiency Calculator</t>
  </si>
  <si>
    <t>Usage Characteristics 1</t>
  </si>
  <si>
    <t>Usage Characteristics 2</t>
  </si>
  <si>
    <t>FY2024 Vehicle Request and Fuel Efficiency Calculator</t>
  </si>
  <si>
    <t>Describe any added equipment or upfitting needed for the vehicle, such as built-in shelves, racks or bins, partitions, etc.</t>
  </si>
  <si>
    <t>Describe the business function which requires a vehicle to meet Agency obligations, and how the vehicle fulfills these obligations.
Be as detailed as possible.</t>
  </si>
  <si>
    <t>Are large items or amounts of material transported on a regular basis?</t>
  </si>
  <si>
    <t>How many passengers (including driver) are in the vehicle at once?</t>
  </si>
  <si>
    <t>What roads are typically (50% or more of time) traveled?</t>
  </si>
  <si>
    <t>Bradford</t>
  </si>
  <si>
    <t>Catrice Bradford</t>
  </si>
  <si>
    <t>catrice.c.bradford@mass.gov</t>
  </si>
  <si>
    <t>Corazzini</t>
  </si>
  <si>
    <t>Fred</t>
  </si>
  <si>
    <t>Fred Corazzini</t>
  </si>
  <si>
    <t>Director of Capital Asset Management</t>
  </si>
  <si>
    <t>978-567-3161</t>
  </si>
  <si>
    <t>774-573-5978</t>
  </si>
  <si>
    <t>frederic.corazzini@mass.gov</t>
  </si>
  <si>
    <t>Email Address</t>
  </si>
  <si>
    <t>secretariat level</t>
  </si>
  <si>
    <t>secretary</t>
  </si>
  <si>
    <t>college</t>
  </si>
  <si>
    <t>Craig Hall</t>
  </si>
  <si>
    <t>108  Myrtle Street, Suite 202</t>
  </si>
  <si>
    <t/>
  </si>
  <si>
    <t>02171</t>
  </si>
  <si>
    <t>617-770-7676 x106</t>
  </si>
  <si>
    <t>craig.hall@massmail.state.ma.us</t>
  </si>
  <si>
    <t>Executive</t>
  </si>
  <si>
    <t>Jason Green</t>
  </si>
  <si>
    <t>617-963-2010</t>
  </si>
  <si>
    <t>Bill.Green@state.ma.us</t>
  </si>
  <si>
    <t>Constitutional</t>
  </si>
  <si>
    <t>100 Cambridge St., Suite 900</t>
  </si>
  <si>
    <t>James Rooney</t>
  </si>
  <si>
    <t>Acting Chief Adminsistrative Magistrate</t>
  </si>
  <si>
    <t>One Congress Street,  11th Floor</t>
  </si>
  <si>
    <t>781-397-4700</t>
  </si>
  <si>
    <t>james.rooney@mass.gov</t>
  </si>
  <si>
    <t>Mr</t>
  </si>
  <si>
    <t>Mikulis</t>
  </si>
  <si>
    <t>Patrick Mikulis</t>
  </si>
  <si>
    <t>02133</t>
  </si>
  <si>
    <t>617-549-9326</t>
  </si>
  <si>
    <t>rick.mikulis@mass.gov</t>
  </si>
  <si>
    <t>Gina DeRossi</t>
  </si>
  <si>
    <t>617-725-8098</t>
  </si>
  <si>
    <t>Catherine</t>
  </si>
  <si>
    <t>Cheng-Anderson</t>
  </si>
  <si>
    <t>Catherine Cheng-Anderson</t>
  </si>
  <si>
    <t>Director of People and Culture</t>
  </si>
  <si>
    <t>10 St. James Avenue, #302</t>
  </si>
  <si>
    <t>02116</t>
  </si>
  <si>
    <t>617-858-2732</t>
  </si>
  <si>
    <t>catherine.cheng-anderson@mass.gov</t>
  </si>
  <si>
    <t>Independent</t>
  </si>
  <si>
    <t>Appellate Tax Board</t>
  </si>
  <si>
    <t>Stephanie Miller</t>
  </si>
  <si>
    <t>617-336-0309</t>
  </si>
  <si>
    <t>stephanie.b.miller@mass.gov</t>
  </si>
  <si>
    <t>Laura Colby</t>
  </si>
  <si>
    <t>Interim Executive Director</t>
  </si>
  <si>
    <t>617-482-4466</t>
  </si>
  <si>
    <t>Christina</t>
  </si>
  <si>
    <t>Wynn</t>
  </si>
  <si>
    <t>Christina Wynn</t>
  </si>
  <si>
    <t>Interim VP for Administration &amp; Finance</t>
  </si>
  <si>
    <t>01201</t>
  </si>
  <si>
    <t>413-236-2112</t>
  </si>
  <si>
    <t>cwynn@berkshirecc.edu</t>
  </si>
  <si>
    <t>Susan Morrison</t>
  </si>
  <si>
    <t>413-443-5951</t>
  </si>
  <si>
    <t>Susan.Morrison@mass.gov</t>
  </si>
  <si>
    <t>John Pitcher</t>
  </si>
  <si>
    <t>02129</t>
  </si>
  <si>
    <t>617-228-2208</t>
  </si>
  <si>
    <t>jkpitcher@bhcc.edu</t>
  </si>
  <si>
    <t>Tracey Dimant</t>
  </si>
  <si>
    <t>617-725-1860 x215</t>
  </si>
  <si>
    <t>Tracey.Dimant@state.ma.us</t>
  </si>
  <si>
    <t>Steven Kenyon</t>
  </si>
  <si>
    <t>02720</t>
  </si>
  <si>
    <t>774-357-2189</t>
  </si>
  <si>
    <t>Steve.kenyon@bristolcc.edu</t>
  </si>
  <si>
    <t>Megan Borges Beleda</t>
  </si>
  <si>
    <t>02721</t>
  </si>
  <si>
    <t>508-997-0711 x1804</t>
  </si>
  <si>
    <t>Christine</t>
  </si>
  <si>
    <t>Escott</t>
  </si>
  <si>
    <t>Christine Escott</t>
  </si>
  <si>
    <t>617-727-1100 x35521</t>
  </si>
  <si>
    <t>christine.escott2@mass.gov</t>
  </si>
  <si>
    <t>Douglas Shropshire</t>
  </si>
  <si>
    <t>02325</t>
  </si>
  <si>
    <t>508-531-1207</t>
  </si>
  <si>
    <t>Stull</t>
  </si>
  <si>
    <t>Jeremy Stull</t>
  </si>
  <si>
    <t>02747</t>
  </si>
  <si>
    <t>351-667-9791</t>
  </si>
  <si>
    <t>jeremystull@bcso-ma.org</t>
  </si>
  <si>
    <t>SHERIFF</t>
  </si>
  <si>
    <t>Michael Memmolo</t>
  </si>
  <si>
    <t>617-994-6124</t>
  </si>
  <si>
    <t>michael.memmolo@mass.gov</t>
  </si>
  <si>
    <t>Christopher Clark</t>
  </si>
  <si>
    <t>02668</t>
  </si>
  <si>
    <t>774-330-4303</t>
  </si>
  <si>
    <t>Claire F.</t>
  </si>
  <si>
    <t>Stewart</t>
  </si>
  <si>
    <t>Claire F. Stewart</t>
  </si>
  <si>
    <t>508-820-2095</t>
  </si>
  <si>
    <t>(508)820-2030</t>
  </si>
  <si>
    <t>Fay.Stewart@mass.gov</t>
  </si>
  <si>
    <t>Veterans’ Home in Chelsea</t>
  </si>
  <si>
    <t>John Couillard</t>
  </si>
  <si>
    <t>617-887-7103</t>
  </si>
  <si>
    <t>Jacquelyn Spataro</t>
  </si>
  <si>
    <t>617-725-8050</t>
  </si>
  <si>
    <t>Denise</t>
  </si>
  <si>
    <t>Mellon</t>
  </si>
  <si>
    <t>Denise Mellon</t>
  </si>
  <si>
    <t>42 Thomas Patten Dr.</t>
  </si>
  <si>
    <t>781-437-0304</t>
  </si>
  <si>
    <t>denise.mellon@mass.gov</t>
  </si>
  <si>
    <t>Joseph Finley</t>
  </si>
  <si>
    <t>857-377-2108</t>
  </si>
  <si>
    <t>Joseph.Finley@massmail.state.ma.us</t>
  </si>
  <si>
    <t>Danielle</t>
  </si>
  <si>
    <t>Dupont</t>
  </si>
  <si>
    <t>Danielle Dupont</t>
  </si>
  <si>
    <t>Fiscal Specialist</t>
  </si>
  <si>
    <t>774-415-0426</t>
  </si>
  <si>
    <t>danielle.dupont@cccmass.com</t>
  </si>
  <si>
    <t>Kevin Lucchetti</t>
  </si>
  <si>
    <t>75 Federal St., 6th Floor</t>
  </si>
  <si>
    <t>617-910-5706</t>
  </si>
  <si>
    <t>Klucchetti@publiccounsel.net</t>
  </si>
  <si>
    <t>Margaret Muise</t>
  </si>
  <si>
    <t>617-979-8300</t>
  </si>
  <si>
    <t>mmuise@cpf.state.ma.us</t>
  </si>
  <si>
    <t>Kelli-Ann McCabe</t>
  </si>
  <si>
    <t>02630</t>
  </si>
  <si>
    <t>508-362-8113</t>
  </si>
  <si>
    <t>Kelli-Ann.McCabe@mass.gov</t>
  </si>
  <si>
    <t>Christopher Bowman</t>
  </si>
  <si>
    <t>617-979-1902</t>
  </si>
  <si>
    <t>Christopher.Bowman@mass.gov</t>
  </si>
  <si>
    <t>Shaitia</t>
  </si>
  <si>
    <t>Spruell</t>
  </si>
  <si>
    <t>Shaitia Spruell</t>
  </si>
  <si>
    <t>One Ashburton Place, Room 1018A</t>
  </si>
  <si>
    <t>Shaitia.Spruell@mass.gov</t>
  </si>
  <si>
    <t>Thomas Smith-Vaughan</t>
  </si>
  <si>
    <t>617-973-2337</t>
  </si>
  <si>
    <t>Thomas.Smith-Vaughan@mass.gov</t>
  </si>
  <si>
    <t>Diane</t>
  </si>
  <si>
    <t>Perrier</t>
  </si>
  <si>
    <t>Diane Perrier</t>
  </si>
  <si>
    <t>617-305-7022</t>
  </si>
  <si>
    <t>diane.e.perrier@mass.gov</t>
  </si>
  <si>
    <t>Andrea Kenney</t>
  </si>
  <si>
    <t>02184</t>
  </si>
  <si>
    <t>857-403-0285</t>
  </si>
  <si>
    <t>andrea.kenney@mass.gov</t>
  </si>
  <si>
    <t>Englander</t>
  </si>
  <si>
    <t>Matthew Englander</t>
  </si>
  <si>
    <t>One Ashburton Place</t>
  </si>
  <si>
    <t>857-303-2400</t>
  </si>
  <si>
    <t>matthew.englander@mass.gov</t>
  </si>
  <si>
    <t>Max Tassinari</t>
  </si>
  <si>
    <t>State Transportation Building</t>
  </si>
  <si>
    <t>10 Park Plaza Suite 6620</t>
  </si>
  <si>
    <t>02116-2136</t>
  </si>
  <si>
    <t>617-626-1305</t>
  </si>
  <si>
    <t>Beth Hill</t>
  </si>
  <si>
    <t>01775</t>
  </si>
  <si>
    <t>978-567-3149</t>
  </si>
  <si>
    <t>Beth.Hill@state.ma.us</t>
  </si>
  <si>
    <t>Stephen Barnard</t>
  </si>
  <si>
    <t>617-626-8305</t>
  </si>
  <si>
    <t>Stephen.Barnard@mass.gov</t>
  </si>
  <si>
    <t>DeWitt</t>
  </si>
  <si>
    <t>Jennifer DeWitt</t>
  </si>
  <si>
    <t>Director of Administration and Training</t>
  </si>
  <si>
    <t>617-956-1549</t>
  </si>
  <si>
    <t>(617)368-2722</t>
  </si>
  <si>
    <t>Jennifer.DeWitt@mass.gov</t>
  </si>
  <si>
    <t>Thomas Preston</t>
  </si>
  <si>
    <t>01757</t>
  </si>
  <si>
    <t>508-422-3328</t>
  </si>
  <si>
    <t>Thomas.preston@doc.state.ma.us</t>
  </si>
  <si>
    <t>William Bell</t>
  </si>
  <si>
    <t>781-338-6528</t>
  </si>
  <si>
    <t>Dorothy Raymond, MCM</t>
  </si>
  <si>
    <t>617-521-7362</t>
  </si>
  <si>
    <t>Dorothy.K.Raymond@state.ma.us</t>
  </si>
  <si>
    <t>Timothy Rooney</t>
  </si>
  <si>
    <t>617-626-3515</t>
  </si>
  <si>
    <t>Goldberg</t>
  </si>
  <si>
    <t>Michael Goldberg</t>
  </si>
  <si>
    <t>857-286-5626</t>
  </si>
  <si>
    <t>michael.e.goldberg@mass.gov</t>
  </si>
  <si>
    <t>David Pottier</t>
  </si>
  <si>
    <t>857-368-9130</t>
  </si>
  <si>
    <t>David.Pottier@state.ma.us</t>
  </si>
  <si>
    <t>Matthew Courchene</t>
  </si>
  <si>
    <t>Chief Financial  Officer/Budget Directpr</t>
  </si>
  <si>
    <t>617-624-5309</t>
  </si>
  <si>
    <t>O'Connell</t>
  </si>
  <si>
    <t>Kathleen O'Connell</t>
  </si>
  <si>
    <t>1 South Station, 3rd Floor</t>
  </si>
  <si>
    <t>617-653-6045</t>
  </si>
  <si>
    <t>kathleen.oconnell3@mass.gov</t>
  </si>
  <si>
    <t>David O'Callaghan</t>
  </si>
  <si>
    <t>02111</t>
  </si>
  <si>
    <t>617-748-2068</t>
  </si>
  <si>
    <t>David.O'Callaghan@state.ma.us</t>
  </si>
  <si>
    <t>Funke</t>
  </si>
  <si>
    <t>Adenodi</t>
  </si>
  <si>
    <t>Funke Adenodi</t>
  </si>
  <si>
    <t>617-960-3283</t>
  </si>
  <si>
    <t>funke.adenodi@mass.gov</t>
  </si>
  <si>
    <t>Maureen Colby</t>
  </si>
  <si>
    <t>01970</t>
  </si>
  <si>
    <t>978-745-6610 x5042</t>
  </si>
  <si>
    <t>Maureen.Colby@massmail.state.ma.us</t>
  </si>
  <si>
    <t>Edith</t>
  </si>
  <si>
    <t>Kwok</t>
  </si>
  <si>
    <t>Edith Kwok</t>
  </si>
  <si>
    <t>One Ashburton Place, Room 1403</t>
  </si>
  <si>
    <t>781-338-6887</t>
  </si>
  <si>
    <t>edith.kwok2@mass.gov</t>
  </si>
  <si>
    <t>Amanda</t>
  </si>
  <si>
    <t>Sakaguchi</t>
  </si>
  <si>
    <t>Amanda Sakaguchi</t>
  </si>
  <si>
    <t>50 Milk Street, 14th floor</t>
  </si>
  <si>
    <t>02109</t>
  </si>
  <si>
    <t>617-988-6600</t>
  </si>
  <si>
    <t>amanda.sakaguchi@mass.gov</t>
  </si>
  <si>
    <t>Spencer</t>
  </si>
  <si>
    <t>Gurley-Green</t>
  </si>
  <si>
    <t>Spencer Gurley-Green</t>
  </si>
  <si>
    <t>617-595-5061</t>
  </si>
  <si>
    <t xml:space="preserve"> spencer.b.gurley-green@mass.gov</t>
  </si>
  <si>
    <t>Daniel Shark</t>
  </si>
  <si>
    <t>Assistant Secretary for ANF</t>
  </si>
  <si>
    <t>617-549-3172</t>
  </si>
  <si>
    <t>daniel.w.shark@mass.gov</t>
  </si>
  <si>
    <t>Aaron</t>
  </si>
  <si>
    <t>Beitman</t>
  </si>
  <si>
    <t>Aaron Beitman</t>
  </si>
  <si>
    <t>Director of Accounting &amp; Contracts</t>
  </si>
  <si>
    <t>573-242-8976</t>
  </si>
  <si>
    <t>aaron.beitman2@mass.gov</t>
  </si>
  <si>
    <t>Marcelle</t>
  </si>
  <si>
    <t>Payen</t>
  </si>
  <si>
    <t>Marcelle Payen</t>
  </si>
  <si>
    <t>617-626-1091</t>
  </si>
  <si>
    <t>Marcelle.T.Payen@mass.gov</t>
  </si>
  <si>
    <t>Olivia</t>
  </si>
  <si>
    <t>McCaffrey</t>
  </si>
  <si>
    <t>Olivia McCaffrey</t>
  </si>
  <si>
    <t>857-208-9178</t>
  </si>
  <si>
    <t>olivia.g.mccaffrey@mass.gov</t>
  </si>
  <si>
    <t>Mrs.</t>
  </si>
  <si>
    <t>Leon</t>
  </si>
  <si>
    <t>Adriana Leon</t>
  </si>
  <si>
    <t>617-626-7118</t>
  </si>
  <si>
    <t>adriana.leon3@mass.gov</t>
  </si>
  <si>
    <t>Joy Maffeo</t>
  </si>
  <si>
    <t>Emi Joy Maffeo</t>
  </si>
  <si>
    <t>617-274-5563</t>
  </si>
  <si>
    <t>emi.joy1@mass.gov</t>
  </si>
  <si>
    <t>Male</t>
  </si>
  <si>
    <t>Kamya</t>
  </si>
  <si>
    <t>Male Kamya</t>
  </si>
  <si>
    <t>100 Cambridge Street, Suite 800</t>
  </si>
  <si>
    <t>857-208-0202</t>
  </si>
  <si>
    <t>male.a.kamya@mass.gov</t>
  </si>
  <si>
    <t>Alice Wu</t>
  </si>
  <si>
    <t>617-371-9524</t>
  </si>
  <si>
    <t>Alice.Wu@state.ma.us</t>
  </si>
  <si>
    <t>Dale Hamel</t>
  </si>
  <si>
    <t>01701</t>
  </si>
  <si>
    <t>508-626-4580</t>
  </si>
  <si>
    <t>Jay Bry</t>
  </si>
  <si>
    <t>01420</t>
  </si>
  <si>
    <t>978-665-3298</t>
  </si>
  <si>
    <t>Brian Kelter</t>
  </si>
  <si>
    <t>100 Cambridge St, Suite 620</t>
  </si>
  <si>
    <t>617-626-1555</t>
  </si>
  <si>
    <t>Brian.Kelter@massmail.state.ma.us</t>
  </si>
  <si>
    <t>Karen Phillips</t>
  </si>
  <si>
    <t>01301</t>
  </si>
  <si>
    <t>413-775-1305</t>
  </si>
  <si>
    <t>Valerie McCarthy</t>
  </si>
  <si>
    <t>617-725-4015 x35566</t>
  </si>
  <si>
    <t>Valerie.J.McCarthy@mass.gov</t>
  </si>
  <si>
    <t>James Rust</t>
  </si>
  <si>
    <t>617-727-2310</t>
  </si>
  <si>
    <t>Alex</t>
  </si>
  <si>
    <t>Powell</t>
  </si>
  <si>
    <t>Alex Powell</t>
  </si>
  <si>
    <t>Program coordinator</t>
  </si>
  <si>
    <t>617-725-4000</t>
  </si>
  <si>
    <t>Alex.Powell@state.ma.us</t>
  </si>
  <si>
    <t>Narayan Sampath</t>
  </si>
  <si>
    <t>413-552-2200</t>
  </si>
  <si>
    <t>Bottari</t>
  </si>
  <si>
    <t>Maria Bottari</t>
  </si>
  <si>
    <t>maria.bottari@chiamass.gov</t>
  </si>
  <si>
    <t>Veterans’ Home in Holyoke</t>
  </si>
  <si>
    <t>Lynch</t>
  </si>
  <si>
    <t>Michael Lynch</t>
  </si>
  <si>
    <t>413-532-4751</t>
  </si>
  <si>
    <t>michael.lynch2@mass.gov</t>
  </si>
  <si>
    <t>Colleen McGonagle</t>
  </si>
  <si>
    <t>617-722-2840</t>
  </si>
  <si>
    <t>Colleen.McGonagle@mahouse.gov</t>
  </si>
  <si>
    <t>Yan</t>
  </si>
  <si>
    <t>Teresa Yan</t>
  </si>
  <si>
    <t>teresa.yan3@mass.gov</t>
  </si>
  <si>
    <t>Louis Chan</t>
  </si>
  <si>
    <t>617-878-9810</t>
  </si>
  <si>
    <t>Louis.Chan@mass.gov</t>
  </si>
  <si>
    <t>Patrick Cahillane</t>
  </si>
  <si>
    <t>01060</t>
  </si>
  <si>
    <t>413-584-5911 x268</t>
  </si>
  <si>
    <t>Patrick.Cahillane@hsd.state.ma.us</t>
  </si>
  <si>
    <t>Bramlage</t>
  </si>
  <si>
    <t>Kathleen Bramlage</t>
  </si>
  <si>
    <t>Senior Debt Analyst/Portfolio Manager</t>
  </si>
  <si>
    <t>Debt Management, Office of the State Treasurer</t>
  </si>
  <si>
    <t>Once Center Plaza, Suite 430</t>
  </si>
  <si>
    <t>617-367-9333 x494</t>
  </si>
  <si>
    <t>kbramlage@tre.state.ma.us</t>
  </si>
  <si>
    <t>Bosyon</t>
  </si>
  <si>
    <t>857-276-2443</t>
  </si>
  <si>
    <t>marcelle.payen2@mass.gov</t>
  </si>
  <si>
    <t>Tim Waitkevitch</t>
  </si>
  <si>
    <t>617-619-5640</t>
  </si>
  <si>
    <t>tim.waitkevitch@mass.gov</t>
  </si>
  <si>
    <t>Stacy</t>
  </si>
  <si>
    <t>DeBole</t>
  </si>
  <si>
    <t>Stacy DeBole</t>
  </si>
  <si>
    <t>24 Beacon Street</t>
  </si>
  <si>
    <t>stacy.r.debole@mass.gov</t>
  </si>
  <si>
    <t>Didier Bertola</t>
  </si>
  <si>
    <t>02125</t>
  </si>
  <si>
    <t>781-849-5522</t>
  </si>
  <si>
    <t>William Mitchell</t>
  </si>
  <si>
    <t>02302</t>
  </si>
  <si>
    <t>508-588-9100 x1510</t>
  </si>
  <si>
    <t>wamitchell@massasoit.mass.edu</t>
  </si>
  <si>
    <t>Marcus</t>
  </si>
  <si>
    <t>Marcus Edward</t>
  </si>
  <si>
    <t>02481</t>
  </si>
  <si>
    <t>781-239-2523</t>
  </si>
  <si>
    <t>medward@massbay.edu</t>
  </si>
  <si>
    <t>Mary Ann O'Hara</t>
  </si>
  <si>
    <t>maohara@mbta.com</t>
  </si>
  <si>
    <t>non-executive</t>
  </si>
  <si>
    <t>Robert Perry</t>
  </si>
  <si>
    <t>Vice President and CFO</t>
  </si>
  <si>
    <t>02115</t>
  </si>
  <si>
    <t>617-879-7269</t>
  </si>
  <si>
    <t>rperry@massart.edu</t>
  </si>
  <si>
    <t>Sheila Tunney</t>
  </si>
  <si>
    <t>781-571-6200</t>
  </si>
  <si>
    <t>sheila.tunney2@mass.gov</t>
  </si>
  <si>
    <t>Allison</t>
  </si>
  <si>
    <t>Chambers</t>
  </si>
  <si>
    <t>Allison Chambers</t>
  </si>
  <si>
    <t>VP of Finance &amp; CFO</t>
  </si>
  <si>
    <t>781-999-0131</t>
  </si>
  <si>
    <t>chambersa@middlesex.mass.edu</t>
  </si>
  <si>
    <t>Sehin Mekuria</t>
  </si>
  <si>
    <t>617-740-1630</t>
  </si>
  <si>
    <t>Sehin.Mekuria@mass.gov</t>
  </si>
  <si>
    <t>Derek Lennon</t>
  </si>
  <si>
    <t>617-979-8454</t>
  </si>
  <si>
    <t>Derek.Lennon@massgaming.gov</t>
  </si>
  <si>
    <t>Abigail Selter</t>
  </si>
  <si>
    <t>617-338-2345 x143</t>
  </si>
  <si>
    <t>Edward Kennedy</t>
  </si>
  <si>
    <t>01608</t>
  </si>
  <si>
    <t>508-368-7230</t>
  </si>
  <si>
    <t>Edward.Kennedy@massmail.state.ma.us</t>
  </si>
  <si>
    <t>Meng You</t>
  </si>
  <si>
    <t>339-202-3947</t>
  </si>
  <si>
    <t>meng.you3@mass.gov</t>
  </si>
  <si>
    <t>Rose Marie Cass</t>
  </si>
  <si>
    <t>Vice President of Finance</t>
  </si>
  <si>
    <t>02532</t>
  </si>
  <si>
    <t>508-830-5080</t>
  </si>
  <si>
    <t>Kate</t>
  </si>
  <si>
    <t>Fox</t>
  </si>
  <si>
    <t>Kate Fox</t>
  </si>
  <si>
    <t>136 Blackstone Street, 5th Floor</t>
  </si>
  <si>
    <t>617-699-2106</t>
  </si>
  <si>
    <t>kate.fox@mass.gov</t>
  </si>
  <si>
    <t>Mauricio Vasquez</t>
  </si>
  <si>
    <t>617-204-3792</t>
  </si>
  <si>
    <t>Mauricio.Vasquez@massmail.state.ma.us</t>
  </si>
  <si>
    <t>Sandra</t>
  </si>
  <si>
    <t>Quaye</t>
  </si>
  <si>
    <t>Sandra Quaye</t>
  </si>
  <si>
    <t>978-630-9272</t>
  </si>
  <si>
    <t>squaye1@mwcc.mass.edu</t>
  </si>
  <si>
    <t>DaSilva</t>
  </si>
  <si>
    <t>Joseph DaSilva</t>
  </si>
  <si>
    <t>01247</t>
  </si>
  <si>
    <t>413-662-5247</t>
  </si>
  <si>
    <t>Joseph.Dasilva@mcla.edu</t>
  </si>
  <si>
    <t>Michael McCarthy</t>
  </si>
  <si>
    <t>01830</t>
  </si>
  <si>
    <t>978-556-3933</t>
  </si>
  <si>
    <t>Kathleen Barnett</t>
  </si>
  <si>
    <t>02021</t>
  </si>
  <si>
    <t>781-830-4884</t>
  </si>
  <si>
    <t>kathleen.barnett@massmail.state.ma.us</t>
  </si>
  <si>
    <t>Regina Scalley</t>
  </si>
  <si>
    <t>01801</t>
  </si>
  <si>
    <t>781-897-8456</t>
  </si>
  <si>
    <t>Regina.A.Scalley@state.ma.us</t>
  </si>
  <si>
    <t>Janice Forsstrom</t>
  </si>
  <si>
    <t>01923</t>
  </si>
  <si>
    <t>978-762-4000 x4352</t>
  </si>
  <si>
    <t>James Perelman</t>
  </si>
  <si>
    <t>02554</t>
  </si>
  <si>
    <t>Donna Dudkiewicz</t>
  </si>
  <si>
    <t>413-586-9225 x5822</t>
  </si>
  <si>
    <t>Donna.M.Dudkiewicz@massmail.state.ma.us</t>
  </si>
  <si>
    <t>Arnold</t>
  </si>
  <si>
    <t>Daniel Arnold</t>
  </si>
  <si>
    <t>CFAO</t>
  </si>
  <si>
    <t>617-979-8376</t>
  </si>
  <si>
    <t>daniel.arnold2@mass.gov</t>
  </si>
  <si>
    <t>Bryan Adams</t>
  </si>
  <si>
    <t>617-573-1270</t>
  </si>
  <si>
    <t>Michael Dumont</t>
  </si>
  <si>
    <t>617-979-7304</t>
  </si>
  <si>
    <t>Michael.Dumont@mass.gov</t>
  </si>
  <si>
    <t>Office for Refugees and Immigrants</t>
  </si>
  <si>
    <t>Kelvin</t>
  </si>
  <si>
    <t>Kelvin Pham</t>
  </si>
  <si>
    <t>617-824-0045</t>
  </si>
  <si>
    <t>(617)727-1822</t>
  </si>
  <si>
    <t>kelvin.pham1@mass.gov</t>
  </si>
  <si>
    <t>Paskevich</t>
  </si>
  <si>
    <t>Laurie Paskevich</t>
  </si>
  <si>
    <t>Finance/Budget Supervisor</t>
  </si>
  <si>
    <t>617-720-3377</t>
  </si>
  <si>
    <t>laurie.e.paskevich@mass.gov</t>
  </si>
  <si>
    <t>Tina</t>
  </si>
  <si>
    <t>Hurley</t>
  </si>
  <si>
    <t>Tina Hurley</t>
  </si>
  <si>
    <t>Chair</t>
  </si>
  <si>
    <t>508-650-4509</t>
  </si>
  <si>
    <t>tina.hurley@mass.gov</t>
  </si>
  <si>
    <t>Virginia Barrows</t>
  </si>
  <si>
    <t>02145</t>
  </si>
  <si>
    <t>617-591-8925</t>
  </si>
  <si>
    <t>VIBarrows@per.state.ma.us</t>
  </si>
  <si>
    <t>Leslie Reid</t>
  </si>
  <si>
    <t>02301</t>
  </si>
  <si>
    <t>508-894-2612</t>
  </si>
  <si>
    <t>Leslie.Reid@massmail.state.ma.us</t>
  </si>
  <si>
    <t>Michelle Small</t>
  </si>
  <si>
    <t>508-820-2366</t>
  </si>
  <si>
    <t>michelle.e.small@POL.state.ma.us</t>
  </si>
  <si>
    <t>PST</t>
  </si>
  <si>
    <t>Massachusetts  Peace Officer Standards and Training</t>
  </si>
  <si>
    <t>Eric Rebello-Pradas</t>
  </si>
  <si>
    <t>Chief Financial and Administrative Officer</t>
  </si>
  <si>
    <t>100 Cambridge Street, 14th Floor</t>
  </si>
  <si>
    <t>617-701.8401</t>
  </si>
  <si>
    <t>Eric.Rebello-Pradas2@mass.gov</t>
  </si>
  <si>
    <t>Stephen Marini</t>
  </si>
  <si>
    <t>01606</t>
  </si>
  <si>
    <t>508-854-4272</t>
  </si>
  <si>
    <t>Andy</t>
  </si>
  <si>
    <t>Vidal</t>
  </si>
  <si>
    <t>Andy Vidal</t>
  </si>
  <si>
    <t>Vice President of Finance and Facilities</t>
  </si>
  <si>
    <t>02120</t>
  </si>
  <si>
    <t>857-701-1258</t>
  </si>
  <si>
    <t>(855)553-6928</t>
  </si>
  <si>
    <t>avidal@rcc.mass.edu</t>
  </si>
  <si>
    <t>Division of Occupational Licensure</t>
  </si>
  <si>
    <t>Sarah</t>
  </si>
  <si>
    <t>Wilkinson</t>
  </si>
  <si>
    <t>Sarah Wilkinson</t>
  </si>
  <si>
    <t>Commisioner</t>
  </si>
  <si>
    <t>617-701-8677</t>
  </si>
  <si>
    <t>Joe</t>
  </si>
  <si>
    <t>Wallerstein</t>
  </si>
  <si>
    <t>Joe Wallerstein</t>
  </si>
  <si>
    <t>Assistant Commissioner for Administration and Finance</t>
  </si>
  <si>
    <t>617-994-6965</t>
  </si>
  <si>
    <t>(617)727-6656</t>
  </si>
  <si>
    <t>jwallerstein@dhe.mass.edu</t>
  </si>
  <si>
    <t>Lisauskas</t>
  </si>
  <si>
    <t>Stephen Lisauskas</t>
  </si>
  <si>
    <t>Executive Deputy Auditor</t>
  </si>
  <si>
    <t>857-331-5398</t>
  </si>
  <si>
    <t>stephen.lisauskas@sao.state.ma.us</t>
  </si>
  <si>
    <t>Laura Guadagno</t>
  </si>
  <si>
    <t>617-720-4466</t>
  </si>
  <si>
    <t>laura.guadagno@massschoolbuildings.org</t>
  </si>
  <si>
    <t>Dianne Handrahan</t>
  </si>
  <si>
    <t>617-973-8705</t>
  </si>
  <si>
    <t>Carrie Hill, Esq.</t>
  </si>
  <si>
    <t>02155</t>
  </si>
  <si>
    <t>617-682-4857</t>
  </si>
  <si>
    <t>carrie.hill@massmail.state.ma.us</t>
  </si>
  <si>
    <t>Marianne Blanchet</t>
  </si>
  <si>
    <t>413-443-7220 x1109</t>
  </si>
  <si>
    <t>Jennifer Sheehan</t>
  </si>
  <si>
    <t>508-563-4310</t>
  </si>
  <si>
    <t>Peter Graczykowski</t>
  </si>
  <si>
    <t>02539</t>
  </si>
  <si>
    <t>508-815-5255</t>
  </si>
  <si>
    <t>PGraczykowski@dcsoma.org</t>
  </si>
  <si>
    <t>Kevin Sullivan</t>
  </si>
  <si>
    <t>01949</t>
  </si>
  <si>
    <t>978-750-1900 x3380</t>
  </si>
  <si>
    <t>Ksullivan@essexsheriffma.org</t>
  </si>
  <si>
    <t>Maureen Callahan</t>
  </si>
  <si>
    <t>413-774-4014 x2102</t>
  </si>
  <si>
    <t>Christopher Gelonese</t>
  </si>
  <si>
    <t>01056</t>
  </si>
  <si>
    <t>413-547-8000 x2117</t>
  </si>
  <si>
    <t>Bridget Cook</t>
  </si>
  <si>
    <t>12 Gill Street, Suite 4700</t>
  </si>
  <si>
    <t>781-960-2842</t>
  </si>
  <si>
    <t>bcook@sdm.state.ma.us</t>
  </si>
  <si>
    <t>Kristin Conley</t>
  </si>
  <si>
    <t>Director of Finance</t>
  </si>
  <si>
    <t>02027</t>
  </si>
  <si>
    <t>781-751-3316</t>
  </si>
  <si>
    <t>SDO</t>
  </si>
  <si>
    <t>Supplier Diversity Office</t>
  </si>
  <si>
    <t>Maryellen</t>
  </si>
  <si>
    <t>Osborne</t>
  </si>
  <si>
    <t>Maryellen Osborne</t>
  </si>
  <si>
    <t>CFO/COO</t>
  </si>
  <si>
    <t>857-286-8004</t>
  </si>
  <si>
    <t>maryellen.osborne4@mass.gov</t>
  </si>
  <si>
    <t>Julie</t>
  </si>
  <si>
    <t>O'Sullivan</t>
  </si>
  <si>
    <t>Julie O'Sullivan</t>
  </si>
  <si>
    <t>Deputy Director of Finance</t>
  </si>
  <si>
    <t>02360</t>
  </si>
  <si>
    <t>508-732-1854</t>
  </si>
  <si>
    <t>(508)830-6370</t>
  </si>
  <si>
    <t>josullivan@pcsdma.org</t>
  </si>
  <si>
    <t>Charles</t>
  </si>
  <si>
    <t>Charles Donovan</t>
  </si>
  <si>
    <t>617-704-6538</t>
  </si>
  <si>
    <t>cdonovan@scsdma.org</t>
  </si>
  <si>
    <t>Jason Rives</t>
  </si>
  <si>
    <t>01583</t>
  </si>
  <si>
    <t>508-854-1801</t>
  </si>
  <si>
    <t>Milano</t>
  </si>
  <si>
    <t>Peter Milano</t>
  </si>
  <si>
    <t>617-973-8600</t>
  </si>
  <si>
    <t>Peter.Milano@mass.gov</t>
  </si>
  <si>
    <t>Paul McCarthy</t>
  </si>
  <si>
    <t>PMcCarthy@sec.state.ma.us</t>
  </si>
  <si>
    <t>William Rinaldi</t>
  </si>
  <si>
    <t>617-722-1511</t>
  </si>
  <si>
    <t>William.Rinaldi@masenate.gov</t>
  </si>
  <si>
    <t>Sean Reynolds</t>
  </si>
  <si>
    <t>617-557-1070</t>
  </si>
  <si>
    <t>sean.reynolds@jud.state.ma.us</t>
  </si>
  <si>
    <t>Laurie Myers</t>
  </si>
  <si>
    <t xml:space="preserve"> 01862</t>
  </si>
  <si>
    <t>978-740-6450</t>
  </si>
  <si>
    <t>Laurie.Myers@massmail.state.ma.us</t>
  </si>
  <si>
    <t>SPD</t>
  </si>
  <si>
    <t>Commission on the Status of Persons with Disabilities </t>
  </si>
  <si>
    <t>Imene</t>
  </si>
  <si>
    <t>Bouziane Saidi</t>
  </si>
  <si>
    <t>Imene Bouziane Saidi</t>
  </si>
  <si>
    <t>Program Director</t>
  </si>
  <si>
    <t>PO Box 34</t>
  </si>
  <si>
    <t>617-470-6003</t>
  </si>
  <si>
    <t>imene.bouzianesaidi@mass.gov</t>
  </si>
  <si>
    <t>Ngoc Nu Nguyen</t>
  </si>
  <si>
    <t>617-626-1708</t>
  </si>
  <si>
    <t>Ngoc-Nu.Nguyen@state.ma.us</t>
  </si>
  <si>
    <t>Karen House</t>
  </si>
  <si>
    <t>978-542-6120</t>
  </si>
  <si>
    <t>Khouse@salemstate.edu</t>
  </si>
  <si>
    <t>Nathanson</t>
  </si>
  <si>
    <t>Andrea Nathanson</t>
  </si>
  <si>
    <t>VP Administration/CFO</t>
  </si>
  <si>
    <t>01101</t>
  </si>
  <si>
    <t>413-755-4889</t>
  </si>
  <si>
    <t>(413)755-6306</t>
  </si>
  <si>
    <t>anathanson@stcc.edu</t>
  </si>
  <si>
    <t>Paul Garrity</t>
  </si>
  <si>
    <t>617-619-4000</t>
  </si>
  <si>
    <t>paul.j.garrity2@mass.gov</t>
  </si>
  <si>
    <t>Andrea Nixon</t>
  </si>
  <si>
    <t>617-305-3580</t>
  </si>
  <si>
    <t>Andrea.Nixon@state.ma.us</t>
  </si>
  <si>
    <t>Sean Neilon</t>
  </si>
  <si>
    <t>617-679-6889</t>
  </si>
  <si>
    <t>Thomas Simard</t>
  </si>
  <si>
    <t>John Adams Courthouse,  Room 1M</t>
  </si>
  <si>
    <t>617-878-0307</t>
  </si>
  <si>
    <t>Thomas.Simard@jud.state.ma.us</t>
  </si>
  <si>
    <t>Minot Powers</t>
  </si>
  <si>
    <t>617-367-9333 x510</t>
  </si>
  <si>
    <t>mpowers@tre.state.ma.us</t>
  </si>
  <si>
    <t>Lisa Calise</t>
  </si>
  <si>
    <t>617-287-7187</t>
  </si>
  <si>
    <t>Executive Office of Veterans’ Services</t>
  </si>
  <si>
    <t>Kerry</t>
  </si>
  <si>
    <t>Lubin</t>
  </si>
  <si>
    <t>Kerry Lubin</t>
  </si>
  <si>
    <t>Assistant Secretary of A&amp;F</t>
  </si>
  <si>
    <t>857-303-2634</t>
  </si>
  <si>
    <t>kerry.lubin3@mass.gov</t>
  </si>
  <si>
    <t>Randall Lui</t>
  </si>
  <si>
    <t>617-586-1359</t>
  </si>
  <si>
    <t>Randall.Lui@mass.gov</t>
  </si>
  <si>
    <t>Rachel Goldstein</t>
  </si>
  <si>
    <t>857-278-1042</t>
  </si>
  <si>
    <t>Rachel.L.Goldstein2@mass.gov</t>
  </si>
  <si>
    <t>Joan O'Brien</t>
  </si>
  <si>
    <t>1500 Main Street</t>
  </si>
  <si>
    <t>PO Box 15327</t>
  </si>
  <si>
    <t>01115</t>
  </si>
  <si>
    <t>413-505-5671</t>
  </si>
  <si>
    <t>joan.obrien@state.ma.us</t>
  </si>
  <si>
    <t>Kathleen Eichelroth</t>
  </si>
  <si>
    <t>508-929-8098</t>
  </si>
  <si>
    <t>Keichelroth@worcester.edu</t>
  </si>
  <si>
    <t>Stephen Taksar</t>
  </si>
  <si>
    <t>01086</t>
  </si>
  <si>
    <t>413-572-8241</t>
  </si>
  <si>
    <t>Executive Office of Veterans' Services</t>
  </si>
  <si>
    <t>Massachusetts Veterans' Home in Chelsea</t>
  </si>
  <si>
    <t>Massachusetts Veterans' Home in Holyoke</t>
  </si>
  <si>
    <t>Department of Veterans' Services</t>
  </si>
  <si>
    <t>VET: Department of Veterans' Services</t>
  </si>
  <si>
    <t>Shields</t>
  </si>
  <si>
    <t>Joanna</t>
  </si>
  <si>
    <t>508-964-1850</t>
  </si>
  <si>
    <t>joanna.shields@mass.gov</t>
  </si>
  <si>
    <t>Southborough</t>
  </si>
  <si>
    <t>Giannantonio</t>
  </si>
  <si>
    <t>857-286-7572</t>
  </si>
  <si>
    <t>alex.g.giannantonio@mass.gov</t>
  </si>
  <si>
    <t>225 Turnpike Road</t>
  </si>
  <si>
    <t>Iovanni</t>
  </si>
  <si>
    <t>617-748-2199</t>
  </si>
  <si>
    <t>michael.iovanni@massmail.state.ma.us</t>
  </si>
  <si>
    <t>Howard</t>
  </si>
  <si>
    <t>Kris</t>
  </si>
  <si>
    <t>978-967-5765</t>
  </si>
  <si>
    <t>Human Service Transportation</t>
  </si>
  <si>
    <t>Small-Borsellino</t>
  </si>
  <si>
    <t>Sharna</t>
  </si>
  <si>
    <t>781-710-9165 (personal cell)</t>
  </si>
  <si>
    <t>617-223-1702</t>
  </si>
  <si>
    <t>sharna.small-borsellino@mass.gov</t>
  </si>
  <si>
    <t>100 Hancock Street, 8th Floor</t>
  </si>
  <si>
    <t>Fydenkevez</t>
  </si>
  <si>
    <t>413-552-4748</t>
  </si>
  <si>
    <t>413-427-7322</t>
  </si>
  <si>
    <t>john.fydenkevez@mass.gov</t>
  </si>
  <si>
    <t>Jacquet</t>
  </si>
  <si>
    <t>Gregory</t>
  </si>
  <si>
    <t>857-262-2194</t>
  </si>
  <si>
    <t>gregory.jacquet@mass.gov</t>
  </si>
  <si>
    <t>Harriman</t>
  </si>
  <si>
    <t>Gary</t>
  </si>
  <si>
    <t>617-720-3361</t>
  </si>
  <si>
    <t>gary.harriman@mass.gov</t>
  </si>
  <si>
    <t>Ahern</t>
  </si>
  <si>
    <t>T. Michael</t>
  </si>
  <si>
    <t>508-820-2270</t>
  </si>
  <si>
    <t>508-326-9019</t>
  </si>
  <si>
    <t>timothy.ahern@pol.state.ma.us</t>
  </si>
  <si>
    <t>Hindle</t>
  </si>
  <si>
    <t>Lori</t>
  </si>
  <si>
    <t>617-826-5267</t>
  </si>
  <si>
    <t>857-286-5598</t>
  </si>
  <si>
    <t>lori.d.hindle@mass.gov</t>
  </si>
  <si>
    <t>Chief Operational Officer</t>
  </si>
  <si>
    <t>1000 Washington St</t>
  </si>
  <si>
    <t>Travers</t>
  </si>
  <si>
    <t>Jeffrey</t>
  </si>
  <si>
    <t>617-878-0745</t>
  </si>
  <si>
    <t>617-669-0776</t>
  </si>
  <si>
    <t>jeffrey.travers@jud.state.ma.us</t>
  </si>
  <si>
    <t>First Deputy CIO</t>
  </si>
  <si>
    <t>Joanna Shields</t>
  </si>
  <si>
    <t>Michael Iovanni</t>
  </si>
  <si>
    <t>Matt Englander</t>
  </si>
  <si>
    <t>Kris Howard</t>
  </si>
  <si>
    <t>kristopher.b.howard@mass.gov</t>
  </si>
  <si>
    <t>John Moore</t>
  </si>
  <si>
    <t>moorewj@dor.state.ma.us</t>
  </si>
  <si>
    <t>617-388-1728</t>
  </si>
  <si>
    <t>Moore</t>
  </si>
  <si>
    <t>Sharna Small-Borsellino</t>
  </si>
  <si>
    <t>John Fydenkevez</t>
  </si>
  <si>
    <t>Greg Jacquet</t>
  </si>
  <si>
    <t>Gary Harriman</t>
  </si>
  <si>
    <t>200 Arlington St.</t>
  </si>
  <si>
    <t>Mike Ahearn</t>
  </si>
  <si>
    <t>Lori Hindle</t>
  </si>
  <si>
    <t>State Reclamation Board (Mosquito Control)</t>
  </si>
  <si>
    <t>Alex Giannantonio</t>
  </si>
  <si>
    <t>Jeff Travers</t>
  </si>
  <si>
    <t>Secrt</t>
  </si>
  <si>
    <t>2SWR25</t>
  </si>
  <si>
    <t>2EJK37</t>
  </si>
  <si>
    <t>45K530</t>
  </si>
  <si>
    <t>EP93</t>
  </si>
  <si>
    <t>0000242</t>
  </si>
  <si>
    <t>73WG90</t>
  </si>
  <si>
    <t>1FAFP53U47A168171</t>
  </si>
  <si>
    <t>218MJ5</t>
  </si>
  <si>
    <t>83RD81</t>
  </si>
  <si>
    <t>STN659</t>
  </si>
  <si>
    <t>STN660</t>
  </si>
  <si>
    <t>0000349</t>
  </si>
  <si>
    <t>EP112</t>
  </si>
  <si>
    <t>1FMJU1J5XCEF67201</t>
  </si>
  <si>
    <t>MPF990</t>
  </si>
  <si>
    <t>STP407</t>
  </si>
  <si>
    <t>3DGW68</t>
  </si>
  <si>
    <t>4LWB71</t>
  </si>
  <si>
    <t>2SWR85</t>
  </si>
  <si>
    <t>STL963</t>
  </si>
  <si>
    <t>0000481</t>
  </si>
  <si>
    <t>133GEA</t>
  </si>
  <si>
    <t>1FTNE14W27DA08499</t>
  </si>
  <si>
    <t>STP175</t>
  </si>
  <si>
    <t>M99478</t>
  </si>
  <si>
    <t>0000577</t>
  </si>
  <si>
    <t>M80460</t>
  </si>
  <si>
    <t>1FBSS31L17DB40546</t>
  </si>
  <si>
    <t>M97777</t>
  </si>
  <si>
    <t>M97792</t>
  </si>
  <si>
    <t>0000765</t>
  </si>
  <si>
    <t>MP393G</t>
  </si>
  <si>
    <t>1FBSS31L01HB53241</t>
  </si>
  <si>
    <t>2SMH75</t>
  </si>
  <si>
    <t>4EKC14</t>
  </si>
  <si>
    <t>0000831</t>
  </si>
  <si>
    <t>MP516G</t>
  </si>
  <si>
    <t>1FBSS31L86HA96682</t>
  </si>
  <si>
    <t>2SMH95</t>
  </si>
  <si>
    <t>N80413</t>
  </si>
  <si>
    <t>MP6220</t>
  </si>
  <si>
    <t>2SMH85</t>
  </si>
  <si>
    <t>0001021</t>
  </si>
  <si>
    <t>MP7025</t>
  </si>
  <si>
    <t>2FAFP71W63X126411</t>
  </si>
  <si>
    <t>M99091</t>
  </si>
  <si>
    <t>2SMJ75</t>
  </si>
  <si>
    <t>0001136</t>
  </si>
  <si>
    <t>MP8955</t>
  </si>
  <si>
    <t>1FTSS3EL1ADA56739</t>
  </si>
  <si>
    <t>0001169</t>
  </si>
  <si>
    <t>MP9671</t>
  </si>
  <si>
    <t>1FBSS31L19DA53538</t>
  </si>
  <si>
    <t>MPF757</t>
  </si>
  <si>
    <t>685MJ6</t>
  </si>
  <si>
    <t>MPF989</t>
  </si>
  <si>
    <t>MPF988</t>
  </si>
  <si>
    <t>MPH910</t>
  </si>
  <si>
    <t>MPH909</t>
  </si>
  <si>
    <t>STP215</t>
  </si>
  <si>
    <t>0001703</t>
  </si>
  <si>
    <t>7HZ170</t>
  </si>
  <si>
    <t>1FAFP53255A267268</t>
  </si>
  <si>
    <t>0001708</t>
  </si>
  <si>
    <t>ST120L</t>
  </si>
  <si>
    <t>1FDWF375X6EA59642</t>
  </si>
  <si>
    <t>8420</t>
  </si>
  <si>
    <t>0001850</t>
  </si>
  <si>
    <t>ST138R</t>
  </si>
  <si>
    <t>2FZAAWDC37AY19028</t>
  </si>
  <si>
    <t>0001851</t>
  </si>
  <si>
    <t>ST138S</t>
  </si>
  <si>
    <t>2FZAAWDC17AY19027</t>
  </si>
  <si>
    <t>0001852</t>
  </si>
  <si>
    <t>ST138T</t>
  </si>
  <si>
    <t>2FZAAWDCX7AY19026</t>
  </si>
  <si>
    <t>8450</t>
  </si>
  <si>
    <t>8460</t>
  </si>
  <si>
    <t>0002060</t>
  </si>
  <si>
    <t>ST156M</t>
  </si>
  <si>
    <t>1FAHP34N98W223089</t>
  </si>
  <si>
    <t>7130</t>
  </si>
  <si>
    <t>2SZA65</t>
  </si>
  <si>
    <t>0002351</t>
  </si>
  <si>
    <t>ST1875</t>
  </si>
  <si>
    <t>2FAFP71W87X116162</t>
  </si>
  <si>
    <t>0002418</t>
  </si>
  <si>
    <t>ST1952</t>
  </si>
  <si>
    <t>SN80028238754838</t>
  </si>
  <si>
    <t>0002428</t>
  </si>
  <si>
    <t>ST196E</t>
  </si>
  <si>
    <t>2NPLHM8X59M775689</t>
  </si>
  <si>
    <t>0002601</t>
  </si>
  <si>
    <t>ST240E</t>
  </si>
  <si>
    <t>1FTYR15EX8PA53052</t>
  </si>
  <si>
    <t>0002602</t>
  </si>
  <si>
    <t>ST240F</t>
  </si>
  <si>
    <t>1FTYR15E38PA53071</t>
  </si>
  <si>
    <t>0002639</t>
  </si>
  <si>
    <t>ST2641</t>
  </si>
  <si>
    <t>S10</t>
  </si>
  <si>
    <t>1GCCS14Z5S8219577</t>
  </si>
  <si>
    <t>0002824</t>
  </si>
  <si>
    <t>ST362K</t>
  </si>
  <si>
    <t>1GCEK14V35Z263937</t>
  </si>
  <si>
    <t>*ST47</t>
  </si>
  <si>
    <t>0003116</t>
  </si>
  <si>
    <t>ST476K</t>
  </si>
  <si>
    <t>1GCFG15T151215161</t>
  </si>
  <si>
    <t>0003871</t>
  </si>
  <si>
    <t>ST793F</t>
  </si>
  <si>
    <t>1GCGD34JAGF376697</t>
  </si>
  <si>
    <t>0004101</t>
  </si>
  <si>
    <t>ST939L</t>
  </si>
  <si>
    <t>1FAFP53U17A168175</t>
  </si>
  <si>
    <t>0004215</t>
  </si>
  <si>
    <t>15ZG86</t>
  </si>
  <si>
    <t>2B3KA43H58H285012</t>
  </si>
  <si>
    <t>MPF774</t>
  </si>
  <si>
    <t>1WT225</t>
  </si>
  <si>
    <t>STR217</t>
  </si>
  <si>
    <t>0005700</t>
  </si>
  <si>
    <t>STA410</t>
  </si>
  <si>
    <t>1FTMF1EW8AKE17990</t>
  </si>
  <si>
    <t>STL951</t>
  </si>
  <si>
    <t>0006056</t>
  </si>
  <si>
    <t>STB708</t>
  </si>
  <si>
    <t>1FTLR4FEXAPA43220</t>
  </si>
  <si>
    <t>0006095</t>
  </si>
  <si>
    <t>STB787</t>
  </si>
  <si>
    <t>1FMCU5K31CKB20562</t>
  </si>
  <si>
    <t>STP898</t>
  </si>
  <si>
    <t>0006184</t>
  </si>
  <si>
    <t>STC228</t>
  </si>
  <si>
    <t>2FAFP71W13X204559</t>
  </si>
  <si>
    <t>0006198</t>
  </si>
  <si>
    <t>STC274</t>
  </si>
  <si>
    <t>1HTSDAARXXH690581</t>
  </si>
  <si>
    <t>STP698</t>
  </si>
  <si>
    <t>M99476</t>
  </si>
  <si>
    <t>MPF991</t>
  </si>
  <si>
    <t>0006766</t>
  </si>
  <si>
    <t>STE230</t>
  </si>
  <si>
    <t>1FTBF2B68EEA27123</t>
  </si>
  <si>
    <t>STP590</t>
  </si>
  <si>
    <t>9HS779</t>
  </si>
  <si>
    <t>0007062</t>
  </si>
  <si>
    <t>STE986</t>
  </si>
  <si>
    <t>DAE0793CR110</t>
  </si>
  <si>
    <t>MPF756</t>
  </si>
  <si>
    <t>STP588</t>
  </si>
  <si>
    <t>2EJK57</t>
  </si>
  <si>
    <t>STN252</t>
  </si>
  <si>
    <t>0007682</t>
  </si>
  <si>
    <t>STH155</t>
  </si>
  <si>
    <t>1FAHP27127G127672</t>
  </si>
  <si>
    <t>0019059</t>
  </si>
  <si>
    <t>STG117</t>
  </si>
  <si>
    <t>2FAFP71W87X115741</t>
  </si>
  <si>
    <t>8430</t>
  </si>
  <si>
    <t>STP624</t>
  </si>
  <si>
    <t>STP219</t>
  </si>
  <si>
    <t>STP218</t>
  </si>
  <si>
    <t>MP643S</t>
  </si>
  <si>
    <t>STP586</t>
  </si>
  <si>
    <t>STP104</t>
  </si>
  <si>
    <t>4SDJ18</t>
  </si>
  <si>
    <t>HP1204</t>
  </si>
  <si>
    <t>HP1210</t>
  </si>
  <si>
    <t>*2SMG15</t>
  </si>
  <si>
    <t>6XF147</t>
  </si>
  <si>
    <t>0024839</t>
  </si>
  <si>
    <t>STL725</t>
  </si>
  <si>
    <t>KNMAT2MV2JP585928</t>
  </si>
  <si>
    <t>2DJX94</t>
  </si>
  <si>
    <t>STP292</t>
  </si>
  <si>
    <t>5LZE59</t>
  </si>
  <si>
    <t>STN250</t>
  </si>
  <si>
    <t>0025778</t>
  </si>
  <si>
    <t>6KY973</t>
  </si>
  <si>
    <t>1FMCU9GD0KUB11170</t>
  </si>
  <si>
    <t>STN262</t>
  </si>
  <si>
    <t>00000000000353011</t>
  </si>
  <si>
    <t>2LFN37</t>
  </si>
  <si>
    <t>6VJ246</t>
  </si>
  <si>
    <t>8TG567</t>
  </si>
  <si>
    <t>2ZCS97</t>
  </si>
  <si>
    <t>1PMS92</t>
  </si>
  <si>
    <t>2JWG54</t>
  </si>
  <si>
    <t>1XZC93</t>
  </si>
  <si>
    <t>2DWN76</t>
  </si>
  <si>
    <t>2XTA35</t>
  </si>
  <si>
    <t>MPH913</t>
  </si>
  <si>
    <t>STN668</t>
  </si>
  <si>
    <t>STN337</t>
  </si>
  <si>
    <t>STL950</t>
  </si>
  <si>
    <t>0025999</t>
  </si>
  <si>
    <t>2SMG85</t>
  </si>
  <si>
    <t>1G1ZC5ST6NF161503</t>
  </si>
  <si>
    <t>0026000</t>
  </si>
  <si>
    <t>2SMG95</t>
  </si>
  <si>
    <t>1G1ZC5ST6NF161758</t>
  </si>
  <si>
    <t>0026001</t>
  </si>
  <si>
    <t>2SMH15</t>
  </si>
  <si>
    <t>1G1ZC5ST0NF161657</t>
  </si>
  <si>
    <t>0026002</t>
  </si>
  <si>
    <t>2SMH25</t>
  </si>
  <si>
    <t>1G1ZC5ST0NF161612</t>
  </si>
  <si>
    <t>0026003</t>
  </si>
  <si>
    <t>2SMH35</t>
  </si>
  <si>
    <t>1G1ZC5ST9NF161575</t>
  </si>
  <si>
    <t>0026004</t>
  </si>
  <si>
    <t>2SMH45</t>
  </si>
  <si>
    <t>1G1ZC5ST9NF161530</t>
  </si>
  <si>
    <t>0026013</t>
  </si>
  <si>
    <t>STP207</t>
  </si>
  <si>
    <t>1FBAX9Y82NKA59064</t>
  </si>
  <si>
    <t>0026014</t>
  </si>
  <si>
    <t>STP208</t>
  </si>
  <si>
    <t>1FBAX9Y80NKA59600</t>
  </si>
  <si>
    <t>0026015</t>
  </si>
  <si>
    <t>STP209</t>
  </si>
  <si>
    <t>1FBAX9Y80NKA59242</t>
  </si>
  <si>
    <t>0026016</t>
  </si>
  <si>
    <t>STP202</t>
  </si>
  <si>
    <t>1FBAX9Y82NKA59078</t>
  </si>
  <si>
    <t>0026017</t>
  </si>
  <si>
    <t>STP203</t>
  </si>
  <si>
    <t>1FBAX9Y83NKA59400</t>
  </si>
  <si>
    <t>0026018</t>
  </si>
  <si>
    <t>STP204</t>
  </si>
  <si>
    <t>1FBAX9Y89NKA59241</t>
  </si>
  <si>
    <t>0026019</t>
  </si>
  <si>
    <t>STP205</t>
  </si>
  <si>
    <t>1FBAX9Y89NKA59322</t>
  </si>
  <si>
    <t>0026020</t>
  </si>
  <si>
    <t>STP206</t>
  </si>
  <si>
    <t>1FBAX9Y82NKA59436</t>
  </si>
  <si>
    <t>0026080</t>
  </si>
  <si>
    <t>STM886</t>
  </si>
  <si>
    <t>1GNSKLED3MR319773</t>
  </si>
  <si>
    <t>0026081</t>
  </si>
  <si>
    <t>STM887</t>
  </si>
  <si>
    <t>1GNSKLED5MR320116</t>
  </si>
  <si>
    <t>0026092</t>
  </si>
  <si>
    <t>STM855</t>
  </si>
  <si>
    <t>1G1FY6S02L4145498</t>
  </si>
  <si>
    <t>0026093</t>
  </si>
  <si>
    <t>STM856</t>
  </si>
  <si>
    <t>1G1FY6S0XL4149976</t>
  </si>
  <si>
    <t>0026101</t>
  </si>
  <si>
    <t>STM853</t>
  </si>
  <si>
    <t>1GNSKLEDXMR320306</t>
  </si>
  <si>
    <t>MFD109</t>
  </si>
  <si>
    <t>MFD768</t>
  </si>
  <si>
    <t>0026525</t>
  </si>
  <si>
    <t>2SWR45</t>
  </si>
  <si>
    <t>1FMCU9BZ9NUA64728</t>
  </si>
  <si>
    <t>0026584</t>
  </si>
  <si>
    <t>2SMG45</t>
  </si>
  <si>
    <t>1FM5K8AW7NNA03906</t>
  </si>
  <si>
    <t>0026585</t>
  </si>
  <si>
    <t>2SMG55</t>
  </si>
  <si>
    <t>1FM5K8AW5NNA04035</t>
  </si>
  <si>
    <t>0026586</t>
  </si>
  <si>
    <t>2SMG65</t>
  </si>
  <si>
    <t>1FM5K8AW8NNA03879</t>
  </si>
  <si>
    <t>0026587</t>
  </si>
  <si>
    <t>2SMG75</t>
  </si>
  <si>
    <t>1FM5K8AWXNNA03916</t>
  </si>
  <si>
    <t>0026588</t>
  </si>
  <si>
    <t>2SMJ25</t>
  </si>
  <si>
    <t>1FM5K8AW1NNA04033</t>
  </si>
  <si>
    <t>0026589</t>
  </si>
  <si>
    <t>2SMJ35</t>
  </si>
  <si>
    <t>1FM5K8AW0NNA03925</t>
  </si>
  <si>
    <t>0026590</t>
  </si>
  <si>
    <t>STN254</t>
  </si>
  <si>
    <t>TRANSIT T150 CARGO</t>
  </si>
  <si>
    <t>1FTYE1C89NKA06810</t>
  </si>
  <si>
    <t>0026591</t>
  </si>
  <si>
    <t>STN260</t>
  </si>
  <si>
    <t>1FTYE1C80NKA06811</t>
  </si>
  <si>
    <t>0026592</t>
  </si>
  <si>
    <t>STM250</t>
  </si>
  <si>
    <t>BBCV</t>
  </si>
  <si>
    <t>1BAKJCSA8PF391722</t>
  </si>
  <si>
    <t>0026593</t>
  </si>
  <si>
    <t>STM252</t>
  </si>
  <si>
    <t>1BAKJCSAXPF391723</t>
  </si>
  <si>
    <t>0026594</t>
  </si>
  <si>
    <t>STM253</t>
  </si>
  <si>
    <t>1BAKJCSA1PF391724</t>
  </si>
  <si>
    <t>0026595</t>
  </si>
  <si>
    <t>STN271</t>
  </si>
  <si>
    <t>3ALACWFCXPDUG1367</t>
  </si>
  <si>
    <t>0026596</t>
  </si>
  <si>
    <t>STM255</t>
  </si>
  <si>
    <t>1GCHTBEA6N1168685</t>
  </si>
  <si>
    <t>0026597</t>
  </si>
  <si>
    <t>STM256</t>
  </si>
  <si>
    <t>1GCHTBEA8N1168686</t>
  </si>
  <si>
    <t>0026598</t>
  </si>
  <si>
    <t>STM257</t>
  </si>
  <si>
    <t>1GCHTBEAXN1168737</t>
  </si>
  <si>
    <t>0026599</t>
  </si>
  <si>
    <t>STM258</t>
  </si>
  <si>
    <t>1GCHTBEA6N1168749</t>
  </si>
  <si>
    <t>0026601</t>
  </si>
  <si>
    <t>STM260</t>
  </si>
  <si>
    <t>1GCHTBEA4N1168801</t>
  </si>
  <si>
    <t>0026602</t>
  </si>
  <si>
    <t>STM261</t>
  </si>
  <si>
    <t>1GCHTBEAXN1168866</t>
  </si>
  <si>
    <t>0026603</t>
  </si>
  <si>
    <t>STM262</t>
  </si>
  <si>
    <t>1GCHTBEA7N1168839</t>
  </si>
  <si>
    <t>0026605</t>
  </si>
  <si>
    <t>STN674</t>
  </si>
  <si>
    <t>F150 HYBRID</t>
  </si>
  <si>
    <t>1FTFW1ED5NFB37904</t>
  </si>
  <si>
    <t>0026609</t>
  </si>
  <si>
    <t>STN283</t>
  </si>
  <si>
    <t>1GCHTBEN7N1237984</t>
  </si>
  <si>
    <t>0026610</t>
  </si>
  <si>
    <t>STL743</t>
  </si>
  <si>
    <t>1GCHTBEA2N1154184</t>
  </si>
  <si>
    <t>0026611</t>
  </si>
  <si>
    <t>STP895</t>
  </si>
  <si>
    <t>SILVERADO 1500 LTD</t>
  </si>
  <si>
    <t>1GCRDAEK3PZ202848</t>
  </si>
  <si>
    <t>0026612</t>
  </si>
  <si>
    <t>STP896</t>
  </si>
  <si>
    <t>1GCRDAEK0PZ203827</t>
  </si>
  <si>
    <t>0026613</t>
  </si>
  <si>
    <t>STP112</t>
  </si>
  <si>
    <t>2300</t>
  </si>
  <si>
    <t>1FTBF2B68NEF61853</t>
  </si>
  <si>
    <t>0026615</t>
  </si>
  <si>
    <t>STN663</t>
  </si>
  <si>
    <t>1FMJK1GT2NEA20390</t>
  </si>
  <si>
    <t>0026616</t>
  </si>
  <si>
    <t>STN664</t>
  </si>
  <si>
    <t>1FMJK1GT6NEA20389</t>
  </si>
  <si>
    <t>0026662</t>
  </si>
  <si>
    <t>STM259</t>
  </si>
  <si>
    <t>1GCHTBEA7N1168789</t>
  </si>
  <si>
    <t>0026663</t>
  </si>
  <si>
    <t>STM263</t>
  </si>
  <si>
    <t>1GCGTCEN7N1158901</t>
  </si>
  <si>
    <t>0026695</t>
  </si>
  <si>
    <t>1FM5K8FWXNNA10941</t>
  </si>
  <si>
    <t>0026696</t>
  </si>
  <si>
    <t>STP108</t>
  </si>
  <si>
    <t>1FTFW1ED8NFC20386</t>
  </si>
  <si>
    <t>0026697</t>
  </si>
  <si>
    <t>STP109</t>
  </si>
  <si>
    <t>1FTFW1ED8NFC19965</t>
  </si>
  <si>
    <t>0026698</t>
  </si>
  <si>
    <t>STP193</t>
  </si>
  <si>
    <t>1FTFW1ED2NFC20450</t>
  </si>
  <si>
    <t>0026699</t>
  </si>
  <si>
    <t>STP194</t>
  </si>
  <si>
    <t>1FTFW1ED3NFC19968</t>
  </si>
  <si>
    <t>0026700</t>
  </si>
  <si>
    <t>STP195</t>
  </si>
  <si>
    <t>1FTFW1ED7NFC19911</t>
  </si>
  <si>
    <t>0026701</t>
  </si>
  <si>
    <t>STP297</t>
  </si>
  <si>
    <t>SILVERADO 3500HD CC</t>
  </si>
  <si>
    <t>1GB3YSE71PF216605</t>
  </si>
  <si>
    <t>0026702</t>
  </si>
  <si>
    <t>STP133</t>
  </si>
  <si>
    <t>1GB3YSE75PF224724</t>
  </si>
  <si>
    <t>0026703</t>
  </si>
  <si>
    <t>STP134</t>
  </si>
  <si>
    <t>1GB3YSE75PF224707</t>
  </si>
  <si>
    <t>0026704</t>
  </si>
  <si>
    <t>STP135</t>
  </si>
  <si>
    <t>1GB3YSE73PF224690</t>
  </si>
  <si>
    <t>0026705</t>
  </si>
  <si>
    <t>STP405</t>
  </si>
  <si>
    <t>1GB3YSE78PF216259</t>
  </si>
  <si>
    <t>0026706</t>
  </si>
  <si>
    <t>STP136</t>
  </si>
  <si>
    <t>1GB3YSE7XPF224718</t>
  </si>
  <si>
    <t>0026707</t>
  </si>
  <si>
    <t>MPH714</t>
  </si>
  <si>
    <t>1FM5K8AW6MNA08576</t>
  </si>
  <si>
    <t>0026708</t>
  </si>
  <si>
    <t>2TMC43</t>
  </si>
  <si>
    <t>RAV4 PRIME</t>
  </si>
  <si>
    <t>JTMCB3FV9PD125545</t>
  </si>
  <si>
    <t>0026709</t>
  </si>
  <si>
    <t>1ZPS12</t>
  </si>
  <si>
    <t>JTMCB3FV1PD125801</t>
  </si>
  <si>
    <t>0026710</t>
  </si>
  <si>
    <t>STN995</t>
  </si>
  <si>
    <t>5TDBBRCH3NS559068</t>
  </si>
  <si>
    <t>0026711</t>
  </si>
  <si>
    <t>STN996</t>
  </si>
  <si>
    <t>5TDBBRCH5NS559105</t>
  </si>
  <si>
    <t>0026712</t>
  </si>
  <si>
    <t>STN991</t>
  </si>
  <si>
    <t>5TDKSKFC2NS070278</t>
  </si>
  <si>
    <t>0026713</t>
  </si>
  <si>
    <t>STN992</t>
  </si>
  <si>
    <t>5TDKSKFC5NS070596</t>
  </si>
  <si>
    <t>0026714</t>
  </si>
  <si>
    <t>STN993</t>
  </si>
  <si>
    <t>5TDKSKFC7NS070552</t>
  </si>
  <si>
    <t>0026715</t>
  </si>
  <si>
    <t>STN994</t>
  </si>
  <si>
    <t>5TDKSKFC9NS070407</t>
  </si>
  <si>
    <t>0026716</t>
  </si>
  <si>
    <t>STP213</t>
  </si>
  <si>
    <t>8240</t>
  </si>
  <si>
    <t>5TDKSKFC6NS070834</t>
  </si>
  <si>
    <t>0026717</t>
  </si>
  <si>
    <t>STP223</t>
  </si>
  <si>
    <t>5TDKSKFC2NS070703</t>
  </si>
  <si>
    <t>0026719</t>
  </si>
  <si>
    <t>MPG884</t>
  </si>
  <si>
    <t>1FM5K8AWXLGA83929</t>
  </si>
  <si>
    <t>0026720</t>
  </si>
  <si>
    <t>1EZV43</t>
  </si>
  <si>
    <t>INFINITI</t>
  </si>
  <si>
    <t>M35 - SEDAN</t>
  </si>
  <si>
    <t>JNKAY01F57M459431</t>
  </si>
  <si>
    <t>0026722</t>
  </si>
  <si>
    <t>STM265</t>
  </si>
  <si>
    <t>2007</t>
  </si>
  <si>
    <t>5FNRL6H70MB018377</t>
  </si>
  <si>
    <t>0026723</t>
  </si>
  <si>
    <t>STP281</t>
  </si>
  <si>
    <t>1FVACXFE2RHUW6698</t>
  </si>
  <si>
    <t>0026724</t>
  </si>
  <si>
    <t>2SWR35</t>
  </si>
  <si>
    <t>1FMCU9G63NUA16933</t>
  </si>
  <si>
    <t>0026725</t>
  </si>
  <si>
    <t>MPG879</t>
  </si>
  <si>
    <t>1FM5K8AB3NGA27332</t>
  </si>
  <si>
    <t>0026726</t>
  </si>
  <si>
    <t>MPG880</t>
  </si>
  <si>
    <t>1GNSKLED4MR282541</t>
  </si>
  <si>
    <t>0026732</t>
  </si>
  <si>
    <t>STN275</t>
  </si>
  <si>
    <t>1FM5K8AWXNNA02880</t>
  </si>
  <si>
    <t>0026733</t>
  </si>
  <si>
    <t>STN276</t>
  </si>
  <si>
    <t>1FM5K8AW7NNA02805</t>
  </si>
  <si>
    <t>0026734</t>
  </si>
  <si>
    <t>STN277</t>
  </si>
  <si>
    <t>1FM5K8AW9NNA02756</t>
  </si>
  <si>
    <t>0026735</t>
  </si>
  <si>
    <t>STN278</t>
  </si>
  <si>
    <t>1FM5K8AW0NNA02774</t>
  </si>
  <si>
    <t>0026736</t>
  </si>
  <si>
    <t>STN279</t>
  </si>
  <si>
    <t>1FM5K8AW3NNA02798</t>
  </si>
  <si>
    <t>0026737</t>
  </si>
  <si>
    <t>MPG877</t>
  </si>
  <si>
    <t>1FM5K8AB6MGC25224</t>
  </si>
  <si>
    <t>0026739</t>
  </si>
  <si>
    <t>STN251</t>
  </si>
  <si>
    <t>1FMSK8DH7NGB03928</t>
  </si>
  <si>
    <t>0026740</t>
  </si>
  <si>
    <t>STP294</t>
  </si>
  <si>
    <t>SILVERADO 2500HD CC</t>
  </si>
  <si>
    <t>1GC3YLE75PF222215</t>
  </si>
  <si>
    <t>0026741</t>
  </si>
  <si>
    <t>STP295</t>
  </si>
  <si>
    <t>1GC3YLE79PF222220</t>
  </si>
  <si>
    <t>0026742</t>
  </si>
  <si>
    <t>STP296</t>
  </si>
  <si>
    <t>1GC3YLE76PF233031</t>
  </si>
  <si>
    <t>0026745</t>
  </si>
  <si>
    <t>MPG895</t>
  </si>
  <si>
    <t>1FTFW1P89NKD03588</t>
  </si>
  <si>
    <t>0026746</t>
  </si>
  <si>
    <t>MPG896</t>
  </si>
  <si>
    <t>1FTFW1P80NKD03589</t>
  </si>
  <si>
    <t>0026749</t>
  </si>
  <si>
    <t>STN261</t>
  </si>
  <si>
    <t>1FDEE3FL2EDA52347</t>
  </si>
  <si>
    <t>0026750</t>
  </si>
  <si>
    <t>2SWR95</t>
  </si>
  <si>
    <t>1FMCU9G64NUA16990</t>
  </si>
  <si>
    <t>0026760</t>
  </si>
  <si>
    <t>M99085</t>
  </si>
  <si>
    <t>54DC4W1D5NS202586</t>
  </si>
  <si>
    <t>0026762</t>
  </si>
  <si>
    <t>2SMH55</t>
  </si>
  <si>
    <t>1FM5K8AW8LGC63118</t>
  </si>
  <si>
    <t>0026763</t>
  </si>
  <si>
    <t>2SMH65</t>
  </si>
  <si>
    <t>1FMCU9F61LUB73438</t>
  </si>
  <si>
    <t>0026768</t>
  </si>
  <si>
    <t>2SZA75</t>
  </si>
  <si>
    <t>1FMCU9F66NUB12167</t>
  </si>
  <si>
    <t>0026771</t>
  </si>
  <si>
    <t>STN326</t>
  </si>
  <si>
    <t>GEM EIXD DISTANCE AGM</t>
  </si>
  <si>
    <t>7SXG2DEA0N5505528</t>
  </si>
  <si>
    <t>0026772</t>
  </si>
  <si>
    <t>STN328</t>
  </si>
  <si>
    <t>7SXG2DEA6N5505548</t>
  </si>
  <si>
    <t>0026773</t>
  </si>
  <si>
    <t>STN327</t>
  </si>
  <si>
    <t>7SXG2DEA6N5505517</t>
  </si>
  <si>
    <t>0026774</t>
  </si>
  <si>
    <t>STN571</t>
  </si>
  <si>
    <t>7SXG2DEA0N5505660</t>
  </si>
  <si>
    <t>0026775</t>
  </si>
  <si>
    <t>STN325</t>
  </si>
  <si>
    <t>GEM E6 DISTANCE AGM</t>
  </si>
  <si>
    <t>7SXG6AEA9N5505675</t>
  </si>
  <si>
    <t>0026776</t>
  </si>
  <si>
    <t>STL730</t>
  </si>
  <si>
    <t>3FMTK1RM9NMA39298</t>
  </si>
  <si>
    <t>0026777</t>
  </si>
  <si>
    <t>STL973</t>
  </si>
  <si>
    <t>3FMTK1RM4NMA39239</t>
  </si>
  <si>
    <t>0026778</t>
  </si>
  <si>
    <t>STN554</t>
  </si>
  <si>
    <t>3FMTK1SS2NMA35263</t>
  </si>
  <si>
    <t>0026779</t>
  </si>
  <si>
    <t>STN555</t>
  </si>
  <si>
    <t>3FMTK1SS4NMA35863</t>
  </si>
  <si>
    <t>0026780</t>
  </si>
  <si>
    <t>STN556</t>
  </si>
  <si>
    <t>3FMTK1SS7NMA35890</t>
  </si>
  <si>
    <t>0026781</t>
  </si>
  <si>
    <t>STN560</t>
  </si>
  <si>
    <t>3FMTK1SS1NMA35609</t>
  </si>
  <si>
    <t>0026782</t>
  </si>
  <si>
    <t>HP1376</t>
  </si>
  <si>
    <t>3FMTK1SS1NMA35271</t>
  </si>
  <si>
    <t>0026783</t>
  </si>
  <si>
    <t>STN550</t>
  </si>
  <si>
    <t>3FMTK1SS8NMA35431</t>
  </si>
  <si>
    <t>0026784</t>
  </si>
  <si>
    <t>STN552</t>
  </si>
  <si>
    <t>3FMTK1SS9NMA35423</t>
  </si>
  <si>
    <t>0026785</t>
  </si>
  <si>
    <t>STN558</t>
  </si>
  <si>
    <t>3FMTK1SS9NMA35938</t>
  </si>
  <si>
    <t>0026786</t>
  </si>
  <si>
    <t>STN559</t>
  </si>
  <si>
    <t>3FMTK1SS6NMA35704</t>
  </si>
  <si>
    <t>0026787</t>
  </si>
  <si>
    <t>STN563</t>
  </si>
  <si>
    <t>3FMTK1SS3NMA35613</t>
  </si>
  <si>
    <t>0026788</t>
  </si>
  <si>
    <t>STN551</t>
  </si>
  <si>
    <t>3FMTK1SS8NMA35848</t>
  </si>
  <si>
    <t>0026789</t>
  </si>
  <si>
    <t>STN553</t>
  </si>
  <si>
    <t>3FMTK1SS4NMA35782</t>
  </si>
  <si>
    <t>0026790</t>
  </si>
  <si>
    <t>5PBV49</t>
  </si>
  <si>
    <t>3FMTK1SS6NMA35346</t>
  </si>
  <si>
    <t>0026791</t>
  </si>
  <si>
    <t>STN561</t>
  </si>
  <si>
    <t>3FMTK1SS8NMA35459</t>
  </si>
  <si>
    <t>0026792</t>
  </si>
  <si>
    <t>STN562</t>
  </si>
  <si>
    <t>3FMTK1SS0NMA35617</t>
  </si>
  <si>
    <t>0026793</t>
  </si>
  <si>
    <t>STN569</t>
  </si>
  <si>
    <t>3FMTK1RM3NMA39782</t>
  </si>
  <si>
    <t>0026794</t>
  </si>
  <si>
    <t>STN570</t>
  </si>
  <si>
    <t>3FMTK1RMXNMA39231</t>
  </si>
  <si>
    <t>0026796</t>
  </si>
  <si>
    <t>STN979</t>
  </si>
  <si>
    <t>F150 LIGHTNING</t>
  </si>
  <si>
    <t>1FTVW1EL8NWG11458</t>
  </si>
  <si>
    <t>0026797</t>
  </si>
  <si>
    <t>STN980</t>
  </si>
  <si>
    <t>1FTVW1EL6NWG11443</t>
  </si>
  <si>
    <t>0026798</t>
  </si>
  <si>
    <t>STN981</t>
  </si>
  <si>
    <t>1FTVW1EL5NWG11515</t>
  </si>
  <si>
    <t>0026804</t>
  </si>
  <si>
    <t>MPH907</t>
  </si>
  <si>
    <t>1FMSK8DH1NGA19149</t>
  </si>
  <si>
    <t>0026805</t>
  </si>
  <si>
    <t>MPH908</t>
  </si>
  <si>
    <t>1FMSK8DHXNGA15228</t>
  </si>
  <si>
    <t>0026819</t>
  </si>
  <si>
    <t>STN272</t>
  </si>
  <si>
    <t>2C4RC1DG7MR545328</t>
  </si>
  <si>
    <t>0026838</t>
  </si>
  <si>
    <t>MPH300</t>
  </si>
  <si>
    <t>1FT7X2B68MED50055</t>
  </si>
  <si>
    <t>0026844</t>
  </si>
  <si>
    <t>STN990</t>
  </si>
  <si>
    <t>1FMCU9BZ3NUB46342</t>
  </si>
  <si>
    <t>0026845</t>
  </si>
  <si>
    <t>STN989</t>
  </si>
  <si>
    <t>1FMCU9BZ9NUB46474</t>
  </si>
  <si>
    <t>0026846</t>
  </si>
  <si>
    <t>STN988</t>
  </si>
  <si>
    <t>1FMCU9BZ8NUB46806</t>
  </si>
  <si>
    <t>0026847</t>
  </si>
  <si>
    <t>STN987</t>
  </si>
  <si>
    <t>1FMCU9BZ8NUB46949</t>
  </si>
  <si>
    <t>0026848</t>
  </si>
  <si>
    <t>STN986</t>
  </si>
  <si>
    <t>1FMCU9BZ0NUB46539</t>
  </si>
  <si>
    <t>0026849</t>
  </si>
  <si>
    <t>STN985</t>
  </si>
  <si>
    <t>1FMCU9BZ8NUB46935</t>
  </si>
  <si>
    <t>0026851</t>
  </si>
  <si>
    <t>STN997</t>
  </si>
  <si>
    <t>1FM5K8AW0NNA07229</t>
  </si>
  <si>
    <t>0026852</t>
  </si>
  <si>
    <t>STN998</t>
  </si>
  <si>
    <t>1FM5K8AW1NNA07255</t>
  </si>
  <si>
    <t>0026853</t>
  </si>
  <si>
    <t>STN999</t>
  </si>
  <si>
    <t>1FM5K8AW5NNA07226</t>
  </si>
  <si>
    <t>0026854</t>
  </si>
  <si>
    <t>STP200</t>
  </si>
  <si>
    <t>1FM5K8AW7NNA07177</t>
  </si>
  <si>
    <t>0026858</t>
  </si>
  <si>
    <t>STN982</t>
  </si>
  <si>
    <t>1FTVW1ELXNWG11428</t>
  </si>
  <si>
    <t>0026859</t>
  </si>
  <si>
    <t>STN978</t>
  </si>
  <si>
    <t>1FTVW1EL3NWG11478</t>
  </si>
  <si>
    <t>0026863</t>
  </si>
  <si>
    <t>EP94</t>
  </si>
  <si>
    <t>1FTFW1P82NKE01264</t>
  </si>
  <si>
    <t>0026864</t>
  </si>
  <si>
    <t>1FTFW1P84NKE01265</t>
  </si>
  <si>
    <t>0026865</t>
  </si>
  <si>
    <t>EP91</t>
  </si>
  <si>
    <t>1FTFW1P80NKE01263</t>
  </si>
  <si>
    <t>0026866</t>
  </si>
  <si>
    <t>EP90</t>
  </si>
  <si>
    <t>1FTFW1P89NKE01262</t>
  </si>
  <si>
    <t>0026869</t>
  </si>
  <si>
    <t>STP212</t>
  </si>
  <si>
    <t>1HTEUTAR1NH686750</t>
  </si>
  <si>
    <t>0026870</t>
  </si>
  <si>
    <t>2SMJ45</t>
  </si>
  <si>
    <t>1FM5K8FW0NNA00693</t>
  </si>
  <si>
    <t>0026871</t>
  </si>
  <si>
    <t>MPG878</t>
  </si>
  <si>
    <t>1FMSK8DH3NGA19556</t>
  </si>
  <si>
    <t>0026872</t>
  </si>
  <si>
    <t>EP66</t>
  </si>
  <si>
    <t>1FTFW1P83NKE01256</t>
  </si>
  <si>
    <t>0026873</t>
  </si>
  <si>
    <t>EP68</t>
  </si>
  <si>
    <t>1FTFW1P85NKE01257</t>
  </si>
  <si>
    <t>0026874</t>
  </si>
  <si>
    <t>EP70</t>
  </si>
  <si>
    <t>1FTFW1P87NKE01258</t>
  </si>
  <si>
    <t>0026875</t>
  </si>
  <si>
    <t>EP72</t>
  </si>
  <si>
    <t>1FTFW1P89NKE01259</t>
  </si>
  <si>
    <t>0026876</t>
  </si>
  <si>
    <t>EP79</t>
  </si>
  <si>
    <t>1FTFW1P87NKE01261</t>
  </si>
  <si>
    <t>0026877</t>
  </si>
  <si>
    <t>EP74</t>
  </si>
  <si>
    <t>1FTFW1P85NKE01260</t>
  </si>
  <si>
    <t>0026890</t>
  </si>
  <si>
    <t>STN650</t>
  </si>
  <si>
    <t>E-TRANSIT</t>
  </si>
  <si>
    <t>1FTBW1YK7PKA10414</t>
  </si>
  <si>
    <t>0026891</t>
  </si>
  <si>
    <t>STN651</t>
  </si>
  <si>
    <t>1FTBW1YK7PKA09389</t>
  </si>
  <si>
    <t>0026892</t>
  </si>
  <si>
    <t>STN652</t>
  </si>
  <si>
    <t>1FTBW1YK2PKA09736</t>
  </si>
  <si>
    <t>0026893</t>
  </si>
  <si>
    <t>STN653</t>
  </si>
  <si>
    <t>1FTBW1YK4PKA10077</t>
  </si>
  <si>
    <t>0026894</t>
  </si>
  <si>
    <t>STN654</t>
  </si>
  <si>
    <t>1FTBW1YK0PKA09928</t>
  </si>
  <si>
    <t>0026897</t>
  </si>
  <si>
    <t>STP137</t>
  </si>
  <si>
    <t>1FTBF2BA3PEC10825</t>
  </si>
  <si>
    <t>0026898</t>
  </si>
  <si>
    <t>STP138</t>
  </si>
  <si>
    <t>1FTBF2BA5PEC10826</t>
  </si>
  <si>
    <t>0026899</t>
  </si>
  <si>
    <t>STP411</t>
  </si>
  <si>
    <t>1FTBF2BA7PEC10827</t>
  </si>
  <si>
    <t>0026903</t>
  </si>
  <si>
    <t>2SWR75</t>
  </si>
  <si>
    <t>1FMCU9F6XNUB08235</t>
  </si>
  <si>
    <t>0026905</t>
  </si>
  <si>
    <t>STP217</t>
  </si>
  <si>
    <t>1FTRF3DN9NEF07308</t>
  </si>
  <si>
    <t>0026909</t>
  </si>
  <si>
    <t>MPH918</t>
  </si>
  <si>
    <t>3FDXF75H7YMA22537</t>
  </si>
  <si>
    <t>0026910</t>
  </si>
  <si>
    <t>MPH924</t>
  </si>
  <si>
    <t>1FM5K8AR2HGA24648</t>
  </si>
  <si>
    <t>0026911</t>
  </si>
  <si>
    <t>MPH923</t>
  </si>
  <si>
    <t>1FM5K8AR8GGA47320</t>
  </si>
  <si>
    <t>0026912</t>
  </si>
  <si>
    <t>MPH917</t>
  </si>
  <si>
    <t>1FD4E45S88DA09128</t>
  </si>
  <si>
    <t>0026915</t>
  </si>
  <si>
    <t>2SMJ55</t>
  </si>
  <si>
    <t>1FMSK8DH1NGC14135</t>
  </si>
  <si>
    <t>0026916</t>
  </si>
  <si>
    <t>2SMJ65</t>
  </si>
  <si>
    <t>1FMSK8DH0NGC14112</t>
  </si>
  <si>
    <t>0026920</t>
  </si>
  <si>
    <t>STP116</t>
  </si>
  <si>
    <t>1FTBW1YK6PKA09769</t>
  </si>
  <si>
    <t>0026921</t>
  </si>
  <si>
    <t>STL759</t>
  </si>
  <si>
    <t>NM0LS7S27P1557066</t>
  </si>
  <si>
    <t>0026922</t>
  </si>
  <si>
    <t>STP695</t>
  </si>
  <si>
    <t>NM0LS7S25P1557065</t>
  </si>
  <si>
    <t>0026923</t>
  </si>
  <si>
    <t>STP220</t>
  </si>
  <si>
    <t>1HTEUTAR7NH686753</t>
  </si>
  <si>
    <t>0026925</t>
  </si>
  <si>
    <t>MPF750</t>
  </si>
  <si>
    <t>1FM5K8AB4NGA91945</t>
  </si>
  <si>
    <t>0026926</t>
  </si>
  <si>
    <t>MPF751</t>
  </si>
  <si>
    <t>1FM5K8AB7NGA40343</t>
  </si>
  <si>
    <t>0026927</t>
  </si>
  <si>
    <t>MPF752</t>
  </si>
  <si>
    <t>1FM5K8AB1NGA40340</t>
  </si>
  <si>
    <t>0026929</t>
  </si>
  <si>
    <t>STP123</t>
  </si>
  <si>
    <t>1FBAX2C87PKA40656</t>
  </si>
  <si>
    <t>0026930</t>
  </si>
  <si>
    <t>STP122</t>
  </si>
  <si>
    <t>1FBAX2C83PKA40881</t>
  </si>
  <si>
    <t>0026931</t>
  </si>
  <si>
    <t>STP121</t>
  </si>
  <si>
    <t>1FBAX2C88PKA40665</t>
  </si>
  <si>
    <t>0026932</t>
  </si>
  <si>
    <t>STP120</t>
  </si>
  <si>
    <t>1FBAX2C85PKA40610</t>
  </si>
  <si>
    <t>0026933</t>
  </si>
  <si>
    <t>STP119</t>
  </si>
  <si>
    <t>1FBAX2C81PKA40720</t>
  </si>
  <si>
    <t>0026934</t>
  </si>
  <si>
    <t>STP118</t>
  </si>
  <si>
    <t>1FBAX2C8XPKA40392</t>
  </si>
  <si>
    <t>0026939</t>
  </si>
  <si>
    <t>STP890</t>
  </si>
  <si>
    <t>E-TRANSIT T350</t>
  </si>
  <si>
    <t>1FTBW1YK8NKA80694</t>
  </si>
  <si>
    <t>0026940</t>
  </si>
  <si>
    <t>STP891</t>
  </si>
  <si>
    <t>1FTBW9CK9NKA80807</t>
  </si>
  <si>
    <t>0026941</t>
  </si>
  <si>
    <t>STN665</t>
  </si>
  <si>
    <t>1FBAX2C84PKA40923</t>
  </si>
  <si>
    <t>0026942</t>
  </si>
  <si>
    <t>STN666</t>
  </si>
  <si>
    <t>1FBAX2C85PKA41028</t>
  </si>
  <si>
    <t>0026943</t>
  </si>
  <si>
    <t>STN667</t>
  </si>
  <si>
    <t>1FBAX2C87PKA40804</t>
  </si>
  <si>
    <t>0026944</t>
  </si>
  <si>
    <t>STN658</t>
  </si>
  <si>
    <t>1FMJU1J57EEF07623</t>
  </si>
  <si>
    <t>0026947</t>
  </si>
  <si>
    <t>MPG125</t>
  </si>
  <si>
    <t>1FMFU165X9LA10968</t>
  </si>
  <si>
    <t>0026948</t>
  </si>
  <si>
    <t>MPG126</t>
  </si>
  <si>
    <t>1FM5K8ARXFGA15967</t>
  </si>
  <si>
    <t>0026949</t>
  </si>
  <si>
    <t>STP424</t>
  </si>
  <si>
    <t>108SD</t>
  </si>
  <si>
    <t>1FVAG0FE4RHUW6701</t>
  </si>
  <si>
    <t>0026952</t>
  </si>
  <si>
    <t>MPG141</t>
  </si>
  <si>
    <t>1FM5K8AW2NNA01786</t>
  </si>
  <si>
    <t>0026953</t>
  </si>
  <si>
    <t>MPG142</t>
  </si>
  <si>
    <t>1FM5K8AW4NNA01787</t>
  </si>
  <si>
    <t>0026954</t>
  </si>
  <si>
    <t>2DJX54</t>
  </si>
  <si>
    <t>1FM5K8AW5PNA02448</t>
  </si>
  <si>
    <t>0026955</t>
  </si>
  <si>
    <t>2DJX74</t>
  </si>
  <si>
    <t>1FM5K8AW0PNA02390</t>
  </si>
  <si>
    <t>0026956</t>
  </si>
  <si>
    <t>2DJX14</t>
  </si>
  <si>
    <t>1FM5K8AW2PNA02438</t>
  </si>
  <si>
    <t>0026957</t>
  </si>
  <si>
    <t>2DJX34</t>
  </si>
  <si>
    <t>1FM5K8AW4PNA02344</t>
  </si>
  <si>
    <t>0026958</t>
  </si>
  <si>
    <t>2DJX84</t>
  </si>
  <si>
    <t>1FM5K8AW1PNA02432</t>
  </si>
  <si>
    <t>0026959</t>
  </si>
  <si>
    <t>STP734</t>
  </si>
  <si>
    <t>F550 XL CC</t>
  </si>
  <si>
    <t>1FDUF5HT8NDA13327</t>
  </si>
  <si>
    <t>0026960</t>
  </si>
  <si>
    <t>STP188</t>
  </si>
  <si>
    <t>KM8K23AGXPU171742</t>
  </si>
  <si>
    <t>0026961</t>
  </si>
  <si>
    <t>STP189</t>
  </si>
  <si>
    <t>KM8K23AG4PU174166</t>
  </si>
  <si>
    <t>0026962</t>
  </si>
  <si>
    <t>STP186</t>
  </si>
  <si>
    <t>IONIQ 5</t>
  </si>
  <si>
    <t>KM8KMDAF4PU134905</t>
  </si>
  <si>
    <t>0026963</t>
  </si>
  <si>
    <t>STP187</t>
  </si>
  <si>
    <t>KM8KMDAF5PU135514</t>
  </si>
  <si>
    <t>0026964</t>
  </si>
  <si>
    <t>KM8KM4AE5PU137481</t>
  </si>
  <si>
    <t>0026965</t>
  </si>
  <si>
    <t>STP197</t>
  </si>
  <si>
    <t>2T3P1RFV6PC333510</t>
  </si>
  <si>
    <t>0026966</t>
  </si>
  <si>
    <t>STP198</t>
  </si>
  <si>
    <t>2T3P1RFV7PC333581</t>
  </si>
  <si>
    <t>0026967</t>
  </si>
  <si>
    <t>STP199</t>
  </si>
  <si>
    <t>2T3P1RFV8PC333587</t>
  </si>
  <si>
    <t>0026968</t>
  </si>
  <si>
    <t>STR200</t>
  </si>
  <si>
    <t>2T3P1RFV7PC333774</t>
  </si>
  <si>
    <t>0026969</t>
  </si>
  <si>
    <t>STR201</t>
  </si>
  <si>
    <t>2T3P1RFV6PC334169</t>
  </si>
  <si>
    <t>0026970</t>
  </si>
  <si>
    <t>STR202</t>
  </si>
  <si>
    <t>2T3P1RFV5PC333658</t>
  </si>
  <si>
    <t>0026971</t>
  </si>
  <si>
    <t>STR203</t>
  </si>
  <si>
    <t>2T3P1RFV0PC332823</t>
  </si>
  <si>
    <t>0026972</t>
  </si>
  <si>
    <t>STR204</t>
  </si>
  <si>
    <t>2T3P1RFV6PC333071</t>
  </si>
  <si>
    <t>0026973</t>
  </si>
  <si>
    <t>STR205</t>
  </si>
  <si>
    <t>2T3P1RFV6PC334236</t>
  </si>
  <si>
    <t>0026974</t>
  </si>
  <si>
    <t>STP182</t>
  </si>
  <si>
    <t>3FMTK1SS8NMA42816</t>
  </si>
  <si>
    <t>0026975</t>
  </si>
  <si>
    <t>STP183</t>
  </si>
  <si>
    <t>3FMTK1SSXNMA32109</t>
  </si>
  <si>
    <t>0026976</t>
  </si>
  <si>
    <t>STP184</t>
  </si>
  <si>
    <t>3FMTK1SS1NMA31544</t>
  </si>
  <si>
    <t>0026977</t>
  </si>
  <si>
    <t>STN669</t>
  </si>
  <si>
    <t>1FMCU0EZXNUB90328</t>
  </si>
  <si>
    <t>0026978</t>
  </si>
  <si>
    <t>STP181</t>
  </si>
  <si>
    <t>1FMCU0EZXNUB90071</t>
  </si>
  <si>
    <t>0026979</t>
  </si>
  <si>
    <t>STR209</t>
  </si>
  <si>
    <t>5TDKSKFCXPS075375</t>
  </si>
  <si>
    <t>0026980</t>
  </si>
  <si>
    <t>STR208</t>
  </si>
  <si>
    <t>5TDKSKFC6PS077432</t>
  </si>
  <si>
    <t>0026981</t>
  </si>
  <si>
    <t>STR207</t>
  </si>
  <si>
    <t>5TDKSKFC5PS075333</t>
  </si>
  <si>
    <t>0026982</t>
  </si>
  <si>
    <t>MPG143</t>
  </si>
  <si>
    <t>1FTBW1YG6NKA58575</t>
  </si>
  <si>
    <t>0026983</t>
  </si>
  <si>
    <t>MPG144</t>
  </si>
  <si>
    <t>1FTBW2YG8NKA58468</t>
  </si>
  <si>
    <t>0026984</t>
  </si>
  <si>
    <t>MPG145</t>
  </si>
  <si>
    <t>1FTBW2YG5NKA58668</t>
  </si>
  <si>
    <t>0026985</t>
  </si>
  <si>
    <t>MPG146</t>
  </si>
  <si>
    <t>1FBAX9YG2NKA58584</t>
  </si>
  <si>
    <t>0026986</t>
  </si>
  <si>
    <t>STP192</t>
  </si>
  <si>
    <t>1HGCV3F26NA046864</t>
  </si>
  <si>
    <t>0026987</t>
  </si>
  <si>
    <t>STP190</t>
  </si>
  <si>
    <t>1FM5K8FW9NNA12292</t>
  </si>
  <si>
    <t>0026988</t>
  </si>
  <si>
    <t>STP191</t>
  </si>
  <si>
    <t>1FM5K8FWXNNA12186</t>
  </si>
  <si>
    <t>0026989</t>
  </si>
  <si>
    <t>STR206</t>
  </si>
  <si>
    <t>5TDKSKFC4PS075369</t>
  </si>
  <si>
    <t>0026992</t>
  </si>
  <si>
    <t>STR219</t>
  </si>
  <si>
    <t>2C4RC1S72PR506573</t>
  </si>
  <si>
    <t>0026993</t>
  </si>
  <si>
    <t>STR221</t>
  </si>
  <si>
    <t>2C4RC1S79PR506571</t>
  </si>
  <si>
    <t>0026994</t>
  </si>
  <si>
    <t>STR220</t>
  </si>
  <si>
    <t>2C4RC1S76PR506575</t>
  </si>
  <si>
    <t>0026995</t>
  </si>
  <si>
    <t>MPG147</t>
  </si>
  <si>
    <t>1FM5K8AB2NGB49602</t>
  </si>
  <si>
    <t>0026996</t>
  </si>
  <si>
    <t>STR222</t>
  </si>
  <si>
    <t>2C4RC1S74PR506574</t>
  </si>
  <si>
    <t>0026997</t>
  </si>
  <si>
    <t>STP727</t>
  </si>
  <si>
    <t>2C4RC1L71NR236621</t>
  </si>
  <si>
    <t>0026998</t>
  </si>
  <si>
    <t>STP728</t>
  </si>
  <si>
    <t>2C4RC1L76PR506512</t>
  </si>
  <si>
    <t>0026999</t>
  </si>
  <si>
    <t>STP412</t>
  </si>
  <si>
    <t>4T1C11BK4PU105475</t>
  </si>
  <si>
    <t>0027000</t>
  </si>
  <si>
    <t>STP607</t>
  </si>
  <si>
    <t>4T1C11BK3PU105371</t>
  </si>
  <si>
    <t>0027001</t>
  </si>
  <si>
    <t>STP608</t>
  </si>
  <si>
    <t>4T1C11BK5PU105808</t>
  </si>
  <si>
    <t>0027002</t>
  </si>
  <si>
    <t>STP609</t>
  </si>
  <si>
    <t>4T1C11BK3PU105581</t>
  </si>
  <si>
    <t>0027003</t>
  </si>
  <si>
    <t>STP603</t>
  </si>
  <si>
    <t>4T1C11BK3PU105614</t>
  </si>
  <si>
    <t>0027004</t>
  </si>
  <si>
    <t>STP605</t>
  </si>
  <si>
    <t>4T1C11BK4PU105489</t>
  </si>
  <si>
    <t>0027005</t>
  </si>
  <si>
    <t>STP606</t>
  </si>
  <si>
    <t>4T1C11BK1PU105708</t>
  </si>
  <si>
    <t>0027006</t>
  </si>
  <si>
    <t>STP600</t>
  </si>
  <si>
    <t>4T1C11BK9PU105732</t>
  </si>
  <si>
    <t>0027007</t>
  </si>
  <si>
    <t>STP601</t>
  </si>
  <si>
    <t>4T1C11BK8PU105849</t>
  </si>
  <si>
    <t>0027008</t>
  </si>
  <si>
    <t>STP602</t>
  </si>
  <si>
    <t>4T1C11BK5PU105341</t>
  </si>
  <si>
    <t>0027009</t>
  </si>
  <si>
    <t>STP676</t>
  </si>
  <si>
    <t>2T3G1RFV4PC385850</t>
  </si>
  <si>
    <t>0027010</t>
  </si>
  <si>
    <t>STP677</t>
  </si>
  <si>
    <t>2T3G1RFV4PC386691</t>
  </si>
  <si>
    <t>0027011</t>
  </si>
  <si>
    <t>STP675</t>
  </si>
  <si>
    <t>2T3G1RFVXPC386646</t>
  </si>
  <si>
    <t>0027012</t>
  </si>
  <si>
    <t>STP693</t>
  </si>
  <si>
    <t>2T3G1RFV8PC386239</t>
  </si>
  <si>
    <t>0027013</t>
  </si>
  <si>
    <t>STP692</t>
  </si>
  <si>
    <t>2T3G1RFV0PC386638</t>
  </si>
  <si>
    <t>0027015</t>
  </si>
  <si>
    <t>STP298</t>
  </si>
  <si>
    <t>1FT7W2BA6PEC90904</t>
  </si>
  <si>
    <t>0027018</t>
  </si>
  <si>
    <t>STP299</t>
  </si>
  <si>
    <t>1FT7W2BA8PEC90905</t>
  </si>
  <si>
    <t>0027019</t>
  </si>
  <si>
    <t>STL755</t>
  </si>
  <si>
    <t>1FT7W2BA4PEC90903</t>
  </si>
  <si>
    <t>0027020</t>
  </si>
  <si>
    <t>STL756</t>
  </si>
  <si>
    <t>1FT7X2BA5PED26286</t>
  </si>
  <si>
    <t>0027021</t>
  </si>
  <si>
    <t>STL757</t>
  </si>
  <si>
    <t>1FT7W2BA2PEC90902</t>
  </si>
  <si>
    <t>0027022</t>
  </si>
  <si>
    <t>STL758</t>
  </si>
  <si>
    <t>1FTBF2BA8PEC90753</t>
  </si>
  <si>
    <t>0027023</t>
  </si>
  <si>
    <t>STP899</t>
  </si>
  <si>
    <t>1FTBF2BA6PEC90752</t>
  </si>
  <si>
    <t>0027024</t>
  </si>
  <si>
    <t>STP733</t>
  </si>
  <si>
    <t>1GC3YSE76PF228633</t>
  </si>
  <si>
    <t>0027030</t>
  </si>
  <si>
    <t>3PKB65</t>
  </si>
  <si>
    <t>NM0LS6S26P1548093</t>
  </si>
  <si>
    <t>0027037</t>
  </si>
  <si>
    <t>STP277</t>
  </si>
  <si>
    <t>1FTEW1EP2PKD77346</t>
  </si>
  <si>
    <t>0027038</t>
  </si>
  <si>
    <t>STP278</t>
  </si>
  <si>
    <t>1FTEW1EP1PKD76477</t>
  </si>
  <si>
    <t>0027039</t>
  </si>
  <si>
    <t>STP279</t>
  </si>
  <si>
    <t>1FTEW1EP0PFA95053</t>
  </si>
  <si>
    <t>0027041</t>
  </si>
  <si>
    <t>MPF755</t>
  </si>
  <si>
    <t>1FM5K8AB8NGC36467</t>
  </si>
  <si>
    <t>0027044</t>
  </si>
  <si>
    <t>STP289</t>
  </si>
  <si>
    <t>1FM5K8AW6PNA01728</t>
  </si>
  <si>
    <t>0027045</t>
  </si>
  <si>
    <t>STP288</t>
  </si>
  <si>
    <t>1FM5K8AW5PNA01719</t>
  </si>
  <si>
    <t>0027046</t>
  </si>
  <si>
    <t>STP287</t>
  </si>
  <si>
    <t>1FM5K8AW5PNA01722</t>
  </si>
  <si>
    <t>0027047</t>
  </si>
  <si>
    <t>STP286</t>
  </si>
  <si>
    <t>1FM5K8AW3PNA01718</t>
  </si>
  <si>
    <t>0027048</t>
  </si>
  <si>
    <t>STP285</t>
  </si>
  <si>
    <t>1FM5K8AW4PNA01713</t>
  </si>
  <si>
    <t>0027049</t>
  </si>
  <si>
    <t>STP284</t>
  </si>
  <si>
    <t>1FM5K8AW2PNA01712</t>
  </si>
  <si>
    <t>0027050</t>
  </si>
  <si>
    <t>STR223</t>
  </si>
  <si>
    <t>1G1FW6S07P4143211</t>
  </si>
  <si>
    <t>0027051</t>
  </si>
  <si>
    <t>STP744</t>
  </si>
  <si>
    <t>1G1FW6S01P4143222</t>
  </si>
  <si>
    <t>0027052</t>
  </si>
  <si>
    <t>STP742</t>
  </si>
  <si>
    <t>1G1FW6S0XP4143140</t>
  </si>
  <si>
    <t>0027053</t>
  </si>
  <si>
    <t>STP743</t>
  </si>
  <si>
    <t>1G1FW6S06P4143104</t>
  </si>
  <si>
    <t>0027054</t>
  </si>
  <si>
    <t>STP745</t>
  </si>
  <si>
    <t>1G1FW6S08P4142875</t>
  </si>
  <si>
    <t>0027056</t>
  </si>
  <si>
    <t>STP731</t>
  </si>
  <si>
    <t>1FTBF2BAXPEC90754</t>
  </si>
  <si>
    <t>0027057</t>
  </si>
  <si>
    <t>STP732</t>
  </si>
  <si>
    <t>1FT8X3DA4PEC90906</t>
  </si>
  <si>
    <t>0027058</t>
  </si>
  <si>
    <t>3MVR79</t>
  </si>
  <si>
    <t>4T1C31AK9PU617194</t>
  </si>
  <si>
    <t>0027059</t>
  </si>
  <si>
    <t>3ZAL34</t>
  </si>
  <si>
    <t>4T1C31AK5PU056752</t>
  </si>
  <si>
    <t>0027062</t>
  </si>
  <si>
    <t>STP423</t>
  </si>
  <si>
    <t>2C4RC1L7XPR569807</t>
  </si>
  <si>
    <t>0027063</t>
  </si>
  <si>
    <t>STP422</t>
  </si>
  <si>
    <t>2C4RC1L7XPR569810</t>
  </si>
  <si>
    <t>0027065</t>
  </si>
  <si>
    <t>TP19YNJ</t>
  </si>
  <si>
    <t>1FM5K8AB6PGA06039</t>
  </si>
  <si>
    <t>0027066</t>
  </si>
  <si>
    <t>3FZM15</t>
  </si>
  <si>
    <t>1FMSK8DH4NGC14498</t>
  </si>
  <si>
    <t>0027067</t>
  </si>
  <si>
    <t>MPF979</t>
  </si>
  <si>
    <t>1GNSKLED0PR309545</t>
  </si>
  <si>
    <t>0027068</t>
  </si>
  <si>
    <t>MPF978</t>
  </si>
  <si>
    <t>1GNSKLED2PR288911</t>
  </si>
  <si>
    <t>0027071</t>
  </si>
  <si>
    <t>STP408</t>
  </si>
  <si>
    <t>KM8KNDAF3PU186670</t>
  </si>
  <si>
    <t>0027072</t>
  </si>
  <si>
    <t>STP409</t>
  </si>
  <si>
    <t>KM8KNDAF4PU151023</t>
  </si>
  <si>
    <t>0027074</t>
  </si>
  <si>
    <t>STP128</t>
  </si>
  <si>
    <t>3FMTK1SS0PMA43297</t>
  </si>
  <si>
    <t>0027075</t>
  </si>
  <si>
    <t>STP129</t>
  </si>
  <si>
    <t>3FMTK1SS3PMA42869</t>
  </si>
  <si>
    <t>0027076</t>
  </si>
  <si>
    <t>STP130</t>
  </si>
  <si>
    <t>3FMTK1SS2PMA42801</t>
  </si>
  <si>
    <t>0027077</t>
  </si>
  <si>
    <t>STP131</t>
  </si>
  <si>
    <t>3FMTK1SS3PMA42998</t>
  </si>
  <si>
    <t>0027081</t>
  </si>
  <si>
    <t>STP143</t>
  </si>
  <si>
    <t>1FBAX2C80PKB13172</t>
  </si>
  <si>
    <t>0027083</t>
  </si>
  <si>
    <t>MPF980</t>
  </si>
  <si>
    <t>1FMJU1G82PEA03548</t>
  </si>
  <si>
    <t>0027084</t>
  </si>
  <si>
    <t>STP149</t>
  </si>
  <si>
    <t>MT55</t>
  </si>
  <si>
    <t>4UZAARFD6LCLZ9883</t>
  </si>
  <si>
    <t>0027088</t>
  </si>
  <si>
    <t>STP126</t>
  </si>
  <si>
    <t>1M2MDBAB3PS072631</t>
  </si>
  <si>
    <t>0027089</t>
  </si>
  <si>
    <t>STP619</t>
  </si>
  <si>
    <t>BZ4X</t>
  </si>
  <si>
    <t>JTMABACA1PA025423</t>
  </si>
  <si>
    <t>0027090</t>
  </si>
  <si>
    <t>STP620</t>
  </si>
  <si>
    <t>JTMABACA9PA025654</t>
  </si>
  <si>
    <t>0027091</t>
  </si>
  <si>
    <t>STP621</t>
  </si>
  <si>
    <t>JTMABACA6PA025773</t>
  </si>
  <si>
    <t>0027092</t>
  </si>
  <si>
    <t>STP622</t>
  </si>
  <si>
    <t>JTMABACA0PA025994</t>
  </si>
  <si>
    <t>0027093</t>
  </si>
  <si>
    <t>STP623</t>
  </si>
  <si>
    <t>JTMABACAXPA026179</t>
  </si>
  <si>
    <t>0027094</t>
  </si>
  <si>
    <t>STP616</t>
  </si>
  <si>
    <t>JTMABACA7PA025846</t>
  </si>
  <si>
    <t>0027095</t>
  </si>
  <si>
    <t>STP617</t>
  </si>
  <si>
    <t>JTMABACA2PA026032</t>
  </si>
  <si>
    <t>0027096</t>
  </si>
  <si>
    <t>STP618</t>
  </si>
  <si>
    <t>JTMABACA9PA026044</t>
  </si>
  <si>
    <t>0027097</t>
  </si>
  <si>
    <t>STP610</t>
  </si>
  <si>
    <t>JTMABACAXPA025503</t>
  </si>
  <si>
    <t>0027098</t>
  </si>
  <si>
    <t>STP611</t>
  </si>
  <si>
    <t>JTMABACA6PA025871</t>
  </si>
  <si>
    <t>0027099</t>
  </si>
  <si>
    <t>STP612</t>
  </si>
  <si>
    <t>JTMABACA2PA025849</t>
  </si>
  <si>
    <t>0027100</t>
  </si>
  <si>
    <t>STP614</t>
  </si>
  <si>
    <t>JTMABACA5PA026137</t>
  </si>
  <si>
    <t>0027101</t>
  </si>
  <si>
    <t>STP615</t>
  </si>
  <si>
    <t>JTMABACA8PA026214</t>
  </si>
  <si>
    <t>0027107</t>
  </si>
  <si>
    <t>MPD732</t>
  </si>
  <si>
    <t>1GNSKDKC5JR221289</t>
  </si>
  <si>
    <t>0027111</t>
  </si>
  <si>
    <t>STP879</t>
  </si>
  <si>
    <t>1GCWGAFP8P1165427</t>
  </si>
  <si>
    <t>0027112</t>
  </si>
  <si>
    <t>STP413</t>
  </si>
  <si>
    <t>BOLT EUV</t>
  </si>
  <si>
    <t>1G1FY6S09P4169626</t>
  </si>
  <si>
    <t>0027113</t>
  </si>
  <si>
    <t>STP878</t>
  </si>
  <si>
    <t>1G1FY6S03P4169654</t>
  </si>
  <si>
    <t>0027114</t>
  </si>
  <si>
    <t>STP877</t>
  </si>
  <si>
    <t>1G1FY6S05P4169817</t>
  </si>
  <si>
    <t>0027115</t>
  </si>
  <si>
    <t>STP876</t>
  </si>
  <si>
    <t>1G1FY6S05P4169848</t>
  </si>
  <si>
    <t>0027116</t>
  </si>
  <si>
    <t>STP875</t>
  </si>
  <si>
    <t>1G1FY6S02P4169905</t>
  </si>
  <si>
    <t>0027119</t>
  </si>
  <si>
    <t>2TMC63</t>
  </si>
  <si>
    <t>4T1C31AKXPU056875</t>
  </si>
  <si>
    <t>0027120</t>
  </si>
  <si>
    <t>4LWA11</t>
  </si>
  <si>
    <t>4T1C31AK6PU056906</t>
  </si>
  <si>
    <t>0027121</t>
  </si>
  <si>
    <t>STP892</t>
  </si>
  <si>
    <t>1GCUDDED5PZ260070</t>
  </si>
  <si>
    <t>0027122</t>
  </si>
  <si>
    <t>MFD108</t>
  </si>
  <si>
    <t>1FTFW1P89PKD58643</t>
  </si>
  <si>
    <t>0027124</t>
  </si>
  <si>
    <t>MPF982</t>
  </si>
  <si>
    <t>1FM5K8AB0PGA04187</t>
  </si>
  <si>
    <t>0027125</t>
  </si>
  <si>
    <t>MPF983</t>
  </si>
  <si>
    <t>1FM5K8ABXPGA05850</t>
  </si>
  <si>
    <t>0027126</t>
  </si>
  <si>
    <t>MPF984</t>
  </si>
  <si>
    <t>1FM5K8AB6PGA05859</t>
  </si>
  <si>
    <t>0027127</t>
  </si>
  <si>
    <t>MPF985</t>
  </si>
  <si>
    <t>1FM5K8AB8PGA05863</t>
  </si>
  <si>
    <t>0027128</t>
  </si>
  <si>
    <t>MPF986</t>
  </si>
  <si>
    <t>1FM5K8AB3PGA17385</t>
  </si>
  <si>
    <t>0027129</t>
  </si>
  <si>
    <t>MPF987</t>
  </si>
  <si>
    <t>1FM5K8AB0PGA05856</t>
  </si>
  <si>
    <t>0027130</t>
  </si>
  <si>
    <t>2XAK28</t>
  </si>
  <si>
    <t>4T1C31AK5PU617130</t>
  </si>
  <si>
    <t>0027131</t>
  </si>
  <si>
    <t>2EZA76</t>
  </si>
  <si>
    <t>4T1C31AK9PU616935</t>
  </si>
  <si>
    <t>0027132</t>
  </si>
  <si>
    <t>MPC472</t>
  </si>
  <si>
    <t>2FAFP71W11X197335</t>
  </si>
  <si>
    <t>0027133</t>
  </si>
  <si>
    <t>M97797</t>
  </si>
  <si>
    <t>1FDWF37S01EC59783</t>
  </si>
  <si>
    <t>0027134</t>
  </si>
  <si>
    <t>STL751</t>
  </si>
  <si>
    <t>JTMABACA7PA026334</t>
  </si>
  <si>
    <t>0027135</t>
  </si>
  <si>
    <t>STL752</t>
  </si>
  <si>
    <t>JTMABACA9PA026321</t>
  </si>
  <si>
    <t>0027136</t>
  </si>
  <si>
    <t>STL753</t>
  </si>
  <si>
    <t>5TDKSKFCXPS099174</t>
  </si>
  <si>
    <t>0027137</t>
  </si>
  <si>
    <t>STL754</t>
  </si>
  <si>
    <t>5TDKSKFC5PS099275</t>
  </si>
  <si>
    <t>0027138</t>
  </si>
  <si>
    <t>2EJJ27</t>
  </si>
  <si>
    <t>1FMSK8DH0NGB19355</t>
  </si>
  <si>
    <t>0027148</t>
  </si>
  <si>
    <t>MPF994</t>
  </si>
  <si>
    <t>1FM5K8AR5EGB02464</t>
  </si>
  <si>
    <t>0027151</t>
  </si>
  <si>
    <t>STP593</t>
  </si>
  <si>
    <t>5TDKSKFC2PS099525</t>
  </si>
  <si>
    <t>0027152</t>
  </si>
  <si>
    <t>STP594</t>
  </si>
  <si>
    <t>5TDKSKFC4PS099249</t>
  </si>
  <si>
    <t>0027153</t>
  </si>
  <si>
    <t>STP595</t>
  </si>
  <si>
    <t>5TDKSKFC0PS099345</t>
  </si>
  <si>
    <t>0027154</t>
  </si>
  <si>
    <t>STP596</t>
  </si>
  <si>
    <t>5TDKSKFC3PS099419</t>
  </si>
  <si>
    <t>0027155</t>
  </si>
  <si>
    <t>STP597</t>
  </si>
  <si>
    <t>5TDKSKFC4PS099431</t>
  </si>
  <si>
    <t>0027156</t>
  </si>
  <si>
    <t>STP598</t>
  </si>
  <si>
    <t>5TDKSKFC2PS099508</t>
  </si>
  <si>
    <t>0027157</t>
  </si>
  <si>
    <t>STP599</t>
  </si>
  <si>
    <t>5TDKSKFC0PS099510</t>
  </si>
  <si>
    <t>0027158</t>
  </si>
  <si>
    <t>2XAK78</t>
  </si>
  <si>
    <t>4T1C31AK4PU057021</t>
  </si>
  <si>
    <t>0027159</t>
  </si>
  <si>
    <t>3AAR76</t>
  </si>
  <si>
    <t>JTMCB3FV7PD144224</t>
  </si>
  <si>
    <t>0027160</t>
  </si>
  <si>
    <t>3MVP89</t>
  </si>
  <si>
    <t>1GNSKSKD8PR166391</t>
  </si>
  <si>
    <t>0027161</t>
  </si>
  <si>
    <t>STP589</t>
  </si>
  <si>
    <t>2C4RC1L76PR622731</t>
  </si>
  <si>
    <t>0027162</t>
  </si>
  <si>
    <t>MPF995</t>
  </si>
  <si>
    <t>NM0GE9E20N1531728</t>
  </si>
  <si>
    <t>0027163</t>
  </si>
  <si>
    <t>STP691</t>
  </si>
  <si>
    <t>JTMCB3FV5PD155254</t>
  </si>
  <si>
    <t>0027165</t>
  </si>
  <si>
    <t>MPG201</t>
  </si>
  <si>
    <t>1FMSK8DH0PGB46512</t>
  </si>
  <si>
    <t>0027166</t>
  </si>
  <si>
    <t>MPG202</t>
  </si>
  <si>
    <t>1FMSK8DH5PGB73253</t>
  </si>
  <si>
    <t>0027167</t>
  </si>
  <si>
    <t>STP678</t>
  </si>
  <si>
    <t>JTMCB3FV0PD154979</t>
  </si>
  <si>
    <t>0027168</t>
  </si>
  <si>
    <t>STP679</t>
  </si>
  <si>
    <t>JTMCB3FV8PD156009</t>
  </si>
  <si>
    <t>0027169</t>
  </si>
  <si>
    <t>STP680</t>
  </si>
  <si>
    <t>JTMCB3FV2PD154966</t>
  </si>
  <si>
    <t>0027170</t>
  </si>
  <si>
    <t>STP681</t>
  </si>
  <si>
    <t>JTMCB3FV0PD155338</t>
  </si>
  <si>
    <t>0027171</t>
  </si>
  <si>
    <t>M97786</t>
  </si>
  <si>
    <t>BRONCO</t>
  </si>
  <si>
    <t>3FMCR9B65PRD40453</t>
  </si>
  <si>
    <t>0027189</t>
  </si>
  <si>
    <t>5PBR19</t>
  </si>
  <si>
    <t>1G1ZB5ST6HF201182</t>
  </si>
  <si>
    <t>0027190</t>
  </si>
  <si>
    <t>MPG206</t>
  </si>
  <si>
    <t>1500 CLASSIC</t>
  </si>
  <si>
    <t>1C6RR7XTXPS587450</t>
  </si>
  <si>
    <t>0027191</t>
  </si>
  <si>
    <t>M97780</t>
  </si>
  <si>
    <t>2C4RC1BG8PR611439</t>
  </si>
  <si>
    <t>0027192</t>
  </si>
  <si>
    <t>STR282</t>
  </si>
  <si>
    <t>2C4RC1L78PR542749</t>
  </si>
  <si>
    <t>0027193</t>
  </si>
  <si>
    <t>STR283</t>
  </si>
  <si>
    <t>1FBAX2C81PKB13410</t>
  </si>
  <si>
    <t>Executive Office of Housing and Livable Communities</t>
  </si>
  <si>
    <t>72.8 kWh</t>
  </si>
  <si>
    <t>TOY-BZ4X-XLE-AWD-72.8 kWh-214-2872-XLEBHEV-112.2-N/A</t>
  </si>
  <si>
    <t>BZ4X-001</t>
  </si>
  <si>
    <t>BEV-TOY-BZ4X-001-04</t>
  </si>
  <si>
    <t>Agency-Funded Purchase</t>
  </si>
  <si>
    <t>Finance via OVM Lease</t>
  </si>
  <si>
    <t>2800</t>
  </si>
  <si>
    <t>6500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</si>
</sst>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quot;#,##0.00"/>
    <numFmt numFmtId="165" formatCode="_(* #,##0_);_(* \(#,##0\);_(* &quot;-&quot;??_);_(@_)"/>
    <numFmt numFmtId="166" formatCode="[$-F800]dddd\,\ mmmm\ dd\,\ yyyy"/>
    <numFmt numFmtId="167" formatCode="00000"/>
    <numFmt numFmtId="168" formatCode="0000"/>
  </numFmts>
  <fonts count="50" x14ac:knownFonts="1">
    <font>
      <sz val="11"/>
      <color theme="1"/>
      <name val="Calibri"/>
      <family val="2"/>
      <scheme val="minor"/>
    </font>
    <font>
      <sz val="11"/>
      <color theme="1"/>
      <name val="Calibri"/>
      <family val="2"/>
      <scheme val="minor"/>
    </font>
    <font>
      <sz val="11"/>
      <color theme="0"/>
      <name val="Calibri"/>
      <family val="2"/>
      <scheme val="minor"/>
    </font>
    <font>
      <sz val="18"/>
      <color theme="1"/>
      <name val="Calibri"/>
      <family val="2"/>
      <scheme val="minor"/>
    </font>
    <font>
      <b/>
      <sz val="10"/>
      <color theme="0"/>
      <name val="Calibri"/>
      <family val="2"/>
      <scheme val="minor"/>
    </font>
    <font>
      <sz val="10"/>
      <color theme="1"/>
      <name val="Calibri"/>
      <family val="2"/>
      <scheme val="minor"/>
    </font>
    <font>
      <u/>
      <sz val="11"/>
      <color theme="10"/>
      <name val="Calibri"/>
      <family val="2"/>
    </font>
    <font>
      <b/>
      <sz val="10"/>
      <color theme="1"/>
      <name val="Calibri"/>
      <family val="2"/>
      <scheme val="minor"/>
    </font>
    <font>
      <sz val="10"/>
      <name val="Calibri"/>
      <family val="2"/>
      <scheme val="minor"/>
    </font>
    <font>
      <sz val="11"/>
      <name val="Calibri"/>
      <family val="2"/>
      <scheme val="minor"/>
    </font>
    <font>
      <b/>
      <sz val="14"/>
      <color theme="1"/>
      <name val="Calibri"/>
      <family val="2"/>
      <scheme val="minor"/>
    </font>
    <font>
      <b/>
      <sz val="18"/>
      <color theme="1"/>
      <name val="Calibri"/>
      <family val="2"/>
      <scheme val="minor"/>
    </font>
    <font>
      <sz val="14"/>
      <color theme="1"/>
      <name val="Calibri"/>
      <family val="2"/>
      <scheme val="minor"/>
    </font>
    <font>
      <sz val="10"/>
      <name val="Arial"/>
      <family val="2"/>
    </font>
    <font>
      <b/>
      <sz val="11"/>
      <color theme="0"/>
      <name val="Calibri"/>
      <family val="2"/>
      <scheme val="minor"/>
    </font>
    <font>
      <b/>
      <sz val="11"/>
      <color theme="1"/>
      <name val="Calibri"/>
      <family val="2"/>
      <scheme val="minor"/>
    </font>
    <font>
      <b/>
      <i/>
      <u/>
      <sz val="11"/>
      <color theme="1"/>
      <name val="Calibri"/>
      <family val="2"/>
      <scheme val="minor"/>
    </font>
    <font>
      <u/>
      <sz val="11"/>
      <color theme="10"/>
      <name val="Calibri"/>
      <family val="2"/>
      <scheme val="minor"/>
    </font>
    <font>
      <sz val="11"/>
      <color theme="1"/>
      <name val="Calibri"/>
      <family val="2"/>
    </font>
    <font>
      <sz val="11"/>
      <color rgb="FFFF0000"/>
      <name val="Wingdings"/>
      <charset val="2"/>
    </font>
    <font>
      <b/>
      <sz val="12"/>
      <color theme="1"/>
      <name val="Calibri"/>
      <family val="2"/>
      <scheme val="minor"/>
    </font>
    <font>
      <sz val="11"/>
      <color rgb="FFFF0000"/>
      <name val="Calibri"/>
      <family val="2"/>
      <scheme val="minor"/>
    </font>
    <font>
      <b/>
      <sz val="11"/>
      <color rgb="FFFF0000"/>
      <name val="Calibri"/>
      <family val="2"/>
      <scheme val="minor"/>
    </font>
    <font>
      <b/>
      <sz val="10"/>
      <name val="Calibri"/>
      <family val="2"/>
      <scheme val="minor"/>
    </font>
    <font>
      <b/>
      <sz val="11"/>
      <name val="Calibri"/>
      <family val="2"/>
      <scheme val="minor"/>
    </font>
    <font>
      <i/>
      <sz val="10"/>
      <color theme="1"/>
      <name val="Calibri"/>
      <family val="2"/>
      <scheme val="minor"/>
    </font>
    <font>
      <i/>
      <sz val="14"/>
      <color theme="1"/>
      <name val="Calibri"/>
      <family val="2"/>
      <scheme val="minor"/>
    </font>
    <font>
      <sz val="10"/>
      <color indexed="8"/>
      <name val="Calibri"/>
      <family val="2"/>
      <scheme val="minor"/>
    </font>
    <font>
      <u/>
      <sz val="10"/>
      <color indexed="12"/>
      <name val="Arial"/>
      <family val="2"/>
    </font>
    <font>
      <b/>
      <sz val="10"/>
      <color rgb="FFFF0000"/>
      <name val="Calibri"/>
      <family val="2"/>
      <scheme val="minor"/>
    </font>
    <font>
      <sz val="9"/>
      <name val="Calibri"/>
      <family val="2"/>
      <scheme val="minor"/>
    </font>
    <font>
      <sz val="10"/>
      <color rgb="FF1F497D"/>
      <name val="Calibri"/>
      <family val="2"/>
      <scheme val="minor"/>
    </font>
    <font>
      <sz val="11"/>
      <color rgb="FF000000"/>
      <name val="Calibri"/>
      <family val="2"/>
      <scheme val="minor"/>
    </font>
    <font>
      <sz val="8"/>
      <name val="Calibri"/>
      <family val="2"/>
      <scheme val="minor"/>
    </font>
    <font>
      <b/>
      <i/>
      <u/>
      <sz val="14"/>
      <color theme="1"/>
      <name val="Calibri"/>
      <family val="2"/>
      <scheme val="minor"/>
    </font>
    <font>
      <sz val="10"/>
      <color rgb="FF000000"/>
      <name val="Calibri"/>
      <family val="2"/>
      <scheme val="minor"/>
    </font>
    <font>
      <b/>
      <i/>
      <sz val="11"/>
      <color theme="1"/>
      <name val="Calibri"/>
      <family val="2"/>
      <scheme val="minor"/>
    </font>
    <font>
      <i/>
      <sz val="11"/>
      <color theme="1"/>
      <name val="Calibri"/>
      <family val="2"/>
      <scheme val="minor"/>
    </font>
    <font>
      <sz val="11"/>
      <color rgb="FF9C5700"/>
      <name val="Calibri"/>
      <family val="2"/>
      <scheme val="minor"/>
    </font>
    <font>
      <i/>
      <sz val="10"/>
      <color theme="1" tint="0.499984740745262"/>
      <name val="Calibri"/>
      <family val="2"/>
      <scheme val="minor"/>
    </font>
    <font>
      <sz val="11"/>
      <color indexed="8"/>
      <name val="Calibri"/>
      <family val="2"/>
      <scheme val="minor"/>
    </font>
    <font>
      <sz val="8"/>
      <color theme="1"/>
      <name val="Calibri"/>
      <family val="2"/>
    </font>
    <font>
      <sz val="11"/>
      <color rgb="FFCCECFF"/>
      <name val="Calibri"/>
      <family val="2"/>
      <scheme val="minor"/>
    </font>
    <font>
      <sz val="11"/>
      <color rgb="FFFFFFCC"/>
      <name val="Calibri"/>
      <family val="2"/>
      <scheme val="minor"/>
    </font>
    <font>
      <sz val="11"/>
      <color theme="4" tint="0.79998168889431442"/>
      <name val="Calibri"/>
      <family val="2"/>
      <scheme val="minor"/>
    </font>
    <font>
      <u/>
      <sz val="10"/>
      <name val="Calibri"/>
      <family val="2"/>
      <scheme val="minor"/>
    </font>
    <font>
      <sz val="11"/>
      <color indexed="8"/>
      <name val="Calibri"/>
      <family val="2"/>
    </font>
    <font>
      <sz val="8"/>
      <color theme="1"/>
      <name val="Calibri"/>
      <family val="2"/>
      <scheme val="minor"/>
    </font>
    <font>
      <sz val="10"/>
      <color indexed="8"/>
      <name val="Arial"/>
      <family val="2"/>
    </font>
    <font>
      <b/>
      <sz val="11"/>
      <color indexed="8"/>
      <name val="Calibri"/>
      <family val="2"/>
    </font>
  </fonts>
  <fills count="30">
    <fill>
      <patternFill patternType="none"/>
    </fill>
    <fill>
      <patternFill patternType="gray125"/>
    </fill>
    <fill>
      <patternFill patternType="solid">
        <fgColor theme="0"/>
        <bgColor indexed="64"/>
      </patternFill>
    </fill>
    <fill>
      <patternFill patternType="solid">
        <fgColor rgb="FFCCECFF"/>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5"/>
        <bgColor indexed="64"/>
      </patternFill>
    </fill>
    <fill>
      <patternFill patternType="solid">
        <fgColor rgb="FF0070C0"/>
        <bgColor indexed="64"/>
      </patternFill>
    </fill>
    <fill>
      <patternFill patternType="solid">
        <fgColor theme="9"/>
        <bgColor indexed="64"/>
      </patternFill>
    </fill>
    <fill>
      <patternFill patternType="solid">
        <fgColor rgb="FF00B0F0"/>
        <bgColor indexed="64"/>
      </patternFill>
    </fill>
    <fill>
      <patternFill patternType="solid">
        <fgColor rgb="FFFCE4D6"/>
        <bgColor rgb="FF000000"/>
      </patternFill>
    </fill>
    <fill>
      <patternFill patternType="solid">
        <fgColor rgb="FF92D050"/>
        <bgColor indexed="64"/>
      </patternFill>
    </fill>
    <fill>
      <patternFill patternType="solid">
        <fgColor theme="6" tint="0.59996337778862885"/>
        <bgColor indexed="64"/>
      </patternFill>
    </fill>
    <fill>
      <patternFill patternType="solid">
        <fgColor rgb="FFFFCCFF"/>
        <bgColor indexed="64"/>
      </patternFill>
    </fill>
    <fill>
      <patternFill patternType="solid">
        <fgColor theme="7" tint="0.39997558519241921"/>
        <bgColor indexed="64"/>
      </patternFill>
    </fill>
    <fill>
      <patternFill patternType="solid">
        <fgColor rgb="FFFFEB9C"/>
      </patternFill>
    </fill>
    <fill>
      <patternFill patternType="solid">
        <fgColor theme="8" tint="0.59999389629810485"/>
        <bgColor indexed="64"/>
      </patternFill>
    </fill>
    <fill>
      <patternFill patternType="solid">
        <fgColor rgb="FFE6B8B7"/>
        <bgColor rgb="FF000000"/>
      </patternFill>
    </fill>
    <fill>
      <patternFill patternType="solid">
        <fgColor rgb="FFFCFCFC"/>
        <bgColor indexed="64"/>
      </patternFill>
    </fill>
    <fill>
      <patternFill patternType="solid">
        <fgColor indexed="22"/>
        <bgColor indexed="0"/>
      </patternFill>
    </fill>
  </fills>
  <borders count="5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bottom/>
      <diagonal/>
    </border>
    <border>
      <left/>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style="dashed">
        <color indexed="64"/>
      </bottom>
      <diagonal/>
    </border>
    <border>
      <left/>
      <right/>
      <top style="dashed">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s>
  <cellStyleXfs count="19">
    <xf numFmtId="0" fontId="0" fillId="0" borderId="0"/>
    <xf numFmtId="43" fontId="1" fillId="0" borderId="0" applyFont="0" applyFill="0" applyBorder="0" applyAlignment="0" applyProtection="0"/>
    <xf numFmtId="44" fontId="1" fillId="0" borderId="0" applyFont="0" applyFill="0" applyBorder="0" applyAlignment="0" applyProtection="0"/>
    <xf numFmtId="0" fontId="6" fillId="0" borderId="0" applyNumberFormat="0" applyFill="0" applyBorder="0" applyAlignment="0" applyProtection="0">
      <alignment vertical="top"/>
      <protection locked="0"/>
    </xf>
    <xf numFmtId="0" fontId="13" fillId="0" borderId="0"/>
    <xf numFmtId="44" fontId="13" fillId="0" borderId="0" applyFont="0" applyFill="0" applyBorder="0" applyAlignment="0" applyProtection="0"/>
    <xf numFmtId="9" fontId="1" fillId="0" borderId="0" applyFont="0" applyFill="0" applyBorder="0" applyAlignment="0" applyProtection="0"/>
    <xf numFmtId="0" fontId="38" fillId="25"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28" fillId="0" borderId="0" applyNumberFormat="0" applyFill="0" applyBorder="0" applyAlignment="0" applyProtection="0">
      <alignment vertical="top"/>
      <protection locked="0"/>
    </xf>
  </cellStyleXfs>
  <cellXfs count="799">
    <xf numFmtId="0" fontId="0" fillId="0" borderId="0" xfId="0"/>
    <xf numFmtId="0" fontId="0" fillId="2" borderId="0" xfId="0" applyFill="1" applyAlignment="1">
      <alignment wrapText="1"/>
    </xf>
    <xf numFmtId="0" fontId="0" fillId="2" borderId="0" xfId="0" applyFill="1" applyAlignment="1">
      <alignment vertical="center" wrapText="1"/>
    </xf>
    <xf numFmtId="0" fontId="5" fillId="0" borderId="0" xfId="0" applyFont="1" applyAlignment="1">
      <alignment wrapText="1"/>
    </xf>
    <xf numFmtId="0" fontId="0" fillId="0" borderId="0" xfId="0" applyAlignment="1">
      <alignment horizontal="center" vertical="center"/>
    </xf>
    <xf numFmtId="0" fontId="0" fillId="11" borderId="17" xfId="0" applyFill="1" applyBorder="1" applyAlignment="1">
      <alignment horizontal="center" vertical="center"/>
    </xf>
    <xf numFmtId="0" fontId="0" fillId="11" borderId="0" xfId="0" applyFill="1" applyAlignment="1">
      <alignment horizontal="center" vertical="center"/>
    </xf>
    <xf numFmtId="0" fontId="0" fillId="0" borderId="30" xfId="0" applyBorder="1" applyAlignment="1">
      <alignment horizontal="center" vertical="center"/>
    </xf>
    <xf numFmtId="0" fontId="0" fillId="13" borderId="30" xfId="0" applyFill="1" applyBorder="1" applyAlignment="1">
      <alignment horizontal="center" vertical="center"/>
    </xf>
    <xf numFmtId="0" fontId="0" fillId="13" borderId="31" xfId="0" applyFill="1" applyBorder="1" applyAlignment="1">
      <alignment horizontal="center" vertical="center"/>
    </xf>
    <xf numFmtId="0" fontId="12" fillId="0" borderId="0" xfId="0" applyFont="1" applyAlignment="1">
      <alignment horizontal="center" vertical="center"/>
    </xf>
    <xf numFmtId="0" fontId="3" fillId="0" borderId="0" xfId="0" applyFont="1" applyAlignment="1">
      <alignment horizontal="center" vertical="center"/>
    </xf>
    <xf numFmtId="0" fontId="0" fillId="3" borderId="23" xfId="0" applyFill="1" applyBorder="1" applyAlignment="1">
      <alignment horizontal="center" vertical="center"/>
    </xf>
    <xf numFmtId="0" fontId="0" fillId="3" borderId="0" xfId="0" applyFill="1" applyAlignment="1">
      <alignment horizontal="center" vertical="center"/>
    </xf>
    <xf numFmtId="0" fontId="0" fillId="3" borderId="17" xfId="0" applyFill="1" applyBorder="1" applyAlignment="1">
      <alignment horizontal="center" vertical="center"/>
    </xf>
    <xf numFmtId="0" fontId="0" fillId="7" borderId="23" xfId="0" applyFill="1" applyBorder="1" applyAlignment="1">
      <alignment horizontal="center" vertical="center"/>
    </xf>
    <xf numFmtId="0" fontId="0" fillId="7" borderId="0" xfId="0" applyFill="1" applyAlignment="1">
      <alignment horizontal="center" vertical="center"/>
    </xf>
    <xf numFmtId="0" fontId="0" fillId="7" borderId="17" xfId="0" applyFill="1" applyBorder="1" applyAlignment="1">
      <alignment horizontal="center" vertical="center"/>
    </xf>
    <xf numFmtId="0" fontId="0" fillId="11" borderId="24" xfId="0" applyFill="1" applyBorder="1" applyAlignment="1">
      <alignment horizontal="center" vertical="center"/>
    </xf>
    <xf numFmtId="0" fontId="0" fillId="11" borderId="9" xfId="0" applyFill="1" applyBorder="1" applyAlignment="1">
      <alignment horizontal="center" vertical="center"/>
    </xf>
    <xf numFmtId="0" fontId="19" fillId="11" borderId="0" xfId="0" applyFont="1" applyFill="1" applyAlignment="1">
      <alignment horizontal="right" vertical="center"/>
    </xf>
    <xf numFmtId="0" fontId="19" fillId="11" borderId="0" xfId="0" applyFont="1" applyFill="1" applyAlignment="1">
      <alignment horizontal="left" vertical="center"/>
    </xf>
    <xf numFmtId="0" fontId="0" fillId="11" borderId="13" xfId="0" applyFill="1" applyBorder="1" applyAlignment="1">
      <alignment horizontal="center" vertical="center"/>
    </xf>
    <xf numFmtId="0" fontId="0" fillId="11" borderId="26" xfId="0" applyFill="1" applyBorder="1" applyAlignment="1">
      <alignment horizontal="center" vertical="center"/>
    </xf>
    <xf numFmtId="0" fontId="0" fillId="6" borderId="22" xfId="0" applyFill="1" applyBorder="1" applyAlignment="1">
      <alignment horizontal="center" vertical="center"/>
    </xf>
    <xf numFmtId="0" fontId="0" fillId="6" borderId="5" xfId="0" applyFill="1" applyBorder="1" applyAlignment="1">
      <alignment horizontal="center" vertical="center"/>
    </xf>
    <xf numFmtId="0" fontId="0" fillId="6" borderId="27" xfId="0" applyFill="1" applyBorder="1" applyAlignment="1">
      <alignment horizontal="center" vertical="center"/>
    </xf>
    <xf numFmtId="0" fontId="0" fillId="6" borderId="23" xfId="0" applyFill="1" applyBorder="1" applyAlignment="1">
      <alignment horizontal="center" vertical="center"/>
    </xf>
    <xf numFmtId="0" fontId="0" fillId="6" borderId="17" xfId="0" applyFill="1" applyBorder="1" applyAlignment="1">
      <alignment horizontal="center" vertical="center"/>
    </xf>
    <xf numFmtId="0" fontId="0" fillId="6" borderId="25" xfId="0" applyFill="1" applyBorder="1" applyAlignment="1">
      <alignment horizontal="center" vertical="center"/>
    </xf>
    <xf numFmtId="0" fontId="0" fillId="6" borderId="13" xfId="0" applyFill="1" applyBorder="1" applyAlignment="1">
      <alignment horizontal="center" vertical="center"/>
    </xf>
    <xf numFmtId="0" fontId="0" fillId="6" borderId="26" xfId="0" applyFill="1" applyBorder="1" applyAlignment="1">
      <alignment horizontal="center" vertical="center"/>
    </xf>
    <xf numFmtId="0" fontId="0" fillId="3" borderId="22" xfId="0" applyFill="1" applyBorder="1" applyAlignment="1">
      <alignment horizontal="center" vertical="center"/>
    </xf>
    <xf numFmtId="0" fontId="0" fillId="3" borderId="27" xfId="0" applyFill="1" applyBorder="1" applyAlignment="1">
      <alignment horizontal="center" vertical="center"/>
    </xf>
    <xf numFmtId="0" fontId="15" fillId="13" borderId="30" xfId="0" applyFont="1" applyFill="1" applyBorder="1" applyAlignment="1">
      <alignment horizontal="center" vertical="center"/>
    </xf>
    <xf numFmtId="0" fontId="0" fillId="3" borderId="25" xfId="0" applyFill="1" applyBorder="1" applyAlignment="1">
      <alignment horizontal="center" vertical="center"/>
    </xf>
    <xf numFmtId="0" fontId="0" fillId="3" borderId="13" xfId="0" applyFill="1" applyBorder="1" applyAlignment="1">
      <alignment horizontal="center" vertical="center"/>
    </xf>
    <xf numFmtId="0" fontId="0" fillId="3" borderId="26" xfId="0" applyFill="1" applyBorder="1" applyAlignment="1">
      <alignment horizontal="center" vertical="center"/>
    </xf>
    <xf numFmtId="0" fontId="0" fillId="7" borderId="25" xfId="0" applyFill="1" applyBorder="1" applyAlignment="1">
      <alignment horizontal="center" vertical="center"/>
    </xf>
    <xf numFmtId="0" fontId="0" fillId="7" borderId="13" xfId="0" applyFill="1" applyBorder="1" applyAlignment="1">
      <alignment horizontal="center" vertical="center"/>
    </xf>
    <xf numFmtId="0" fontId="0" fillId="7" borderId="26" xfId="0" applyFill="1" applyBorder="1" applyAlignment="1">
      <alignment horizontal="center" vertical="center"/>
    </xf>
    <xf numFmtId="0" fontId="0" fillId="11" borderId="33" xfId="0" applyFill="1" applyBorder="1" applyAlignment="1">
      <alignment horizontal="center" vertical="center"/>
    </xf>
    <xf numFmtId="0" fontId="0" fillId="11" borderId="34" xfId="0" applyFill="1" applyBorder="1" applyAlignment="1">
      <alignment horizontal="center" vertical="center"/>
    </xf>
    <xf numFmtId="0" fontId="0" fillId="11" borderId="4" xfId="0" applyFill="1" applyBorder="1" applyAlignment="1">
      <alignment horizontal="center" vertical="center"/>
    </xf>
    <xf numFmtId="0" fontId="0" fillId="11" borderId="6" xfId="0" applyFill="1" applyBorder="1" applyAlignment="1">
      <alignment horizontal="center" vertical="center"/>
    </xf>
    <xf numFmtId="0" fontId="0" fillId="11" borderId="12" xfId="0" applyFill="1" applyBorder="1" applyAlignment="1">
      <alignment horizontal="center" vertical="center"/>
    </xf>
    <xf numFmtId="0" fontId="0" fillId="11" borderId="14" xfId="0" applyFill="1" applyBorder="1" applyAlignment="1">
      <alignment horizontal="center" vertical="center"/>
    </xf>
    <xf numFmtId="0" fontId="0" fillId="3" borderId="4" xfId="0" applyFill="1" applyBorder="1" applyAlignment="1">
      <alignment horizontal="center" vertical="center"/>
    </xf>
    <xf numFmtId="0" fontId="0" fillId="3" borderId="6" xfId="0" applyFill="1" applyBorder="1" applyAlignment="1">
      <alignment horizontal="center" vertical="center"/>
    </xf>
    <xf numFmtId="0" fontId="0" fillId="3" borderId="4" xfId="0" applyFill="1" applyBorder="1" applyAlignment="1">
      <alignment horizontal="right" vertical="center"/>
    </xf>
    <xf numFmtId="0" fontId="0" fillId="3" borderId="12" xfId="0" applyFill="1" applyBorder="1" applyAlignment="1">
      <alignment horizontal="center" vertical="center"/>
    </xf>
    <xf numFmtId="0" fontId="0" fillId="3" borderId="14" xfId="0" applyFill="1" applyBorder="1" applyAlignment="1">
      <alignment horizontal="center" vertical="center"/>
    </xf>
    <xf numFmtId="0" fontId="0" fillId="7" borderId="4" xfId="0" applyFill="1" applyBorder="1" applyAlignment="1">
      <alignment horizontal="center" vertical="center"/>
    </xf>
    <xf numFmtId="0" fontId="0" fillId="7" borderId="6" xfId="0" applyFill="1" applyBorder="1" applyAlignment="1">
      <alignment horizontal="center" vertical="center"/>
    </xf>
    <xf numFmtId="0" fontId="0" fillId="7" borderId="4" xfId="0" applyFill="1" applyBorder="1" applyAlignment="1">
      <alignment horizontal="right" vertical="center"/>
    </xf>
    <xf numFmtId="0" fontId="0" fillId="7" borderId="12" xfId="0" applyFill="1" applyBorder="1" applyAlignment="1">
      <alignment horizontal="center" vertical="center"/>
    </xf>
    <xf numFmtId="0" fontId="0" fillId="7" borderId="14" xfId="0" applyFill="1" applyBorder="1" applyAlignment="1">
      <alignment horizontal="center" vertical="center"/>
    </xf>
    <xf numFmtId="0" fontId="11" fillId="6" borderId="38"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3" fillId="11" borderId="3"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0" fillId="11" borderId="21" xfId="0" applyFill="1" applyBorder="1"/>
    <xf numFmtId="0" fontId="15" fillId="2" borderId="0" xfId="0" applyFont="1" applyFill="1"/>
    <xf numFmtId="0" fontId="0" fillId="2" borderId="0" xfId="0" applyFill="1"/>
    <xf numFmtId="0" fontId="15" fillId="12" borderId="21" xfId="0" applyFont="1" applyFill="1" applyBorder="1"/>
    <xf numFmtId="0" fontId="0" fillId="12" borderId="21" xfId="0" applyFill="1" applyBorder="1"/>
    <xf numFmtId="0" fontId="15" fillId="15" borderId="21" xfId="0" applyFont="1" applyFill="1" applyBorder="1"/>
    <xf numFmtId="0" fontId="0" fillId="15" borderId="21" xfId="0" applyFill="1" applyBorder="1"/>
    <xf numFmtId="0" fontId="20" fillId="11" borderId="21" xfId="0" applyFont="1" applyFill="1" applyBorder="1"/>
    <xf numFmtId="0" fontId="20" fillId="2" borderId="0" xfId="0" applyFont="1" applyFill="1"/>
    <xf numFmtId="0" fontId="20" fillId="12" borderId="21" xfId="0" applyFont="1" applyFill="1" applyBorder="1"/>
    <xf numFmtId="0" fontId="20" fillId="15" borderId="21" xfId="0" applyFont="1" applyFill="1" applyBorder="1"/>
    <xf numFmtId="0" fontId="0" fillId="0" borderId="21" xfId="0" applyBorder="1"/>
    <xf numFmtId="0" fontId="0" fillId="14" borderId="19" xfId="0" applyFill="1" applyBorder="1" applyAlignment="1">
      <alignment horizontal="center" vertical="center" wrapText="1"/>
    </xf>
    <xf numFmtId="0" fontId="11" fillId="11" borderId="2" xfId="0" applyFont="1" applyFill="1" applyBorder="1" applyAlignment="1">
      <alignment horizontal="center" vertical="center" wrapText="1"/>
    </xf>
    <xf numFmtId="0" fontId="21" fillId="3" borderId="0" xfId="0" applyFont="1" applyFill="1" applyAlignment="1">
      <alignment horizontal="left" vertical="center"/>
    </xf>
    <xf numFmtId="0" fontId="12" fillId="11" borderId="15" xfId="0" applyFont="1" applyFill="1" applyBorder="1" applyAlignment="1">
      <alignment horizontal="center" vertical="center" wrapText="1"/>
    </xf>
    <xf numFmtId="0" fontId="12" fillId="11" borderId="16" xfId="0" applyFont="1" applyFill="1" applyBorder="1" applyAlignment="1">
      <alignment horizontal="center" vertical="center" wrapText="1"/>
    </xf>
    <xf numFmtId="0" fontId="11" fillId="11" borderId="12" xfId="0" applyFont="1" applyFill="1" applyBorder="1" applyAlignment="1">
      <alignment horizontal="center" vertical="center" wrapText="1"/>
    </xf>
    <xf numFmtId="0" fontId="3" fillId="11" borderId="14" xfId="0" applyFont="1" applyFill="1" applyBorder="1" applyAlignment="1">
      <alignment horizontal="center" vertical="center" wrapText="1"/>
    </xf>
    <xf numFmtId="0" fontId="11" fillId="11" borderId="1" xfId="0" applyFont="1" applyFill="1" applyBorder="1" applyAlignment="1">
      <alignment horizontal="center" vertical="center" wrapText="1"/>
    </xf>
    <xf numFmtId="0" fontId="4" fillId="17" borderId="18"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0" fillId="11" borderId="15" xfId="0" applyFill="1" applyBorder="1" applyAlignment="1">
      <alignment horizontal="center" vertical="center"/>
    </xf>
    <xf numFmtId="0" fontId="0" fillId="11" borderId="5" xfId="0" applyFill="1" applyBorder="1" applyAlignment="1">
      <alignment horizontal="center" vertical="center"/>
    </xf>
    <xf numFmtId="0" fontId="0" fillId="11" borderId="16" xfId="0" applyFill="1" applyBorder="1" applyAlignment="1">
      <alignment horizontal="center" vertical="center"/>
    </xf>
    <xf numFmtId="0" fontId="0" fillId="3" borderId="8" xfId="0" applyFill="1" applyBorder="1" applyAlignment="1">
      <alignment horizontal="center" vertical="center"/>
    </xf>
    <xf numFmtId="0" fontId="0" fillId="3" borderId="24" xfId="0" applyFill="1" applyBorder="1" applyAlignment="1">
      <alignment horizontal="center" vertical="center"/>
    </xf>
    <xf numFmtId="0" fontId="0" fillId="3" borderId="9" xfId="0" applyFill="1" applyBorder="1" applyAlignment="1">
      <alignment horizontal="center" vertical="center"/>
    </xf>
    <xf numFmtId="0" fontId="0" fillId="7" borderId="8" xfId="0" applyFill="1" applyBorder="1" applyAlignment="1">
      <alignment horizontal="center" vertical="center"/>
    </xf>
    <xf numFmtId="0" fontId="0" fillId="7" borderId="24" xfId="0" applyFill="1" applyBorder="1" applyAlignment="1">
      <alignment horizontal="center" vertical="center"/>
    </xf>
    <xf numFmtId="0" fontId="0" fillId="7" borderId="24" xfId="0" applyFill="1" applyBorder="1"/>
    <xf numFmtId="0" fontId="0" fillId="7" borderId="9" xfId="0" applyFill="1" applyBorder="1" applyAlignment="1">
      <alignment horizontal="center" vertical="center"/>
    </xf>
    <xf numFmtId="0" fontId="23" fillId="5" borderId="18" xfId="0" applyFont="1" applyFill="1" applyBorder="1" applyAlignment="1">
      <alignment horizontal="center" vertical="center" wrapText="1"/>
    </xf>
    <xf numFmtId="0" fontId="0" fillId="3" borderId="39" xfId="0" applyFill="1" applyBorder="1" applyAlignment="1">
      <alignment horizontal="center" vertical="center" wrapText="1"/>
    </xf>
    <xf numFmtId="0" fontId="0" fillId="7" borderId="39" xfId="0" applyFill="1" applyBorder="1" applyAlignment="1">
      <alignment horizontal="center" vertical="center" wrapText="1"/>
    </xf>
    <xf numFmtId="0" fontId="0" fillId="3" borderId="23" xfId="0" applyFill="1" applyBorder="1" applyAlignment="1">
      <alignment horizontal="right" vertical="center"/>
    </xf>
    <xf numFmtId="0" fontId="0" fillId="3" borderId="39" xfId="0" applyFill="1" applyBorder="1" applyAlignment="1">
      <alignment horizontal="right" vertical="center"/>
    </xf>
    <xf numFmtId="0" fontId="0" fillId="7" borderId="39" xfId="0" applyFill="1" applyBorder="1" applyAlignment="1">
      <alignment horizontal="right" vertical="center"/>
    </xf>
    <xf numFmtId="0" fontId="0" fillId="7" borderId="23" xfId="0" applyFill="1" applyBorder="1" applyAlignment="1">
      <alignment horizontal="right" vertical="center"/>
    </xf>
    <xf numFmtId="0" fontId="0" fillId="3" borderId="10" xfId="0" applyFill="1" applyBorder="1" applyAlignment="1">
      <alignment horizontal="center" vertical="center"/>
    </xf>
    <xf numFmtId="0" fontId="0" fillId="3" borderId="7" xfId="0" applyFill="1" applyBorder="1" applyAlignment="1">
      <alignment horizontal="center" vertical="center"/>
    </xf>
    <xf numFmtId="0" fontId="0" fillId="3" borderId="11" xfId="0" applyFill="1" applyBorder="1" applyAlignment="1">
      <alignment horizontal="center" vertical="center"/>
    </xf>
    <xf numFmtId="0" fontId="0" fillId="7" borderId="10" xfId="0" applyFill="1" applyBorder="1" applyAlignment="1">
      <alignment horizontal="center" vertical="center"/>
    </xf>
    <xf numFmtId="0" fontId="0" fillId="7" borderId="7" xfId="0" applyFill="1" applyBorder="1" applyAlignment="1">
      <alignment horizontal="center" vertical="center"/>
    </xf>
    <xf numFmtId="0" fontId="0" fillId="7" borderId="7" xfId="0" applyFill="1" applyBorder="1"/>
    <xf numFmtId="0" fontId="0" fillId="7" borderId="11" xfId="0" applyFill="1" applyBorder="1" applyAlignment="1">
      <alignment horizontal="center" vertical="center"/>
    </xf>
    <xf numFmtId="0" fontId="0" fillId="14" borderId="28" xfId="0" applyFill="1" applyBorder="1" applyAlignment="1">
      <alignment horizontal="center" vertical="center" wrapText="1"/>
    </xf>
    <xf numFmtId="0" fontId="0" fillId="14" borderId="29" xfId="0" applyFill="1" applyBorder="1" applyAlignment="1">
      <alignment horizontal="center" vertical="center" wrapText="1"/>
    </xf>
    <xf numFmtId="0" fontId="0" fillId="6" borderId="0" xfId="0" applyFill="1"/>
    <xf numFmtId="0" fontId="0" fillId="6" borderId="19" xfId="0" applyFill="1" applyBorder="1"/>
    <xf numFmtId="0" fontId="11" fillId="6" borderId="15" xfId="0" applyFont="1" applyFill="1" applyBorder="1" applyAlignment="1">
      <alignment horizontal="center" vertical="center" wrapText="1"/>
    </xf>
    <xf numFmtId="0" fontId="3" fillId="6" borderId="16" xfId="0" applyFont="1" applyFill="1" applyBorder="1" applyAlignment="1">
      <alignment horizontal="center" vertical="center" wrapText="1"/>
    </xf>
    <xf numFmtId="0" fontId="0" fillId="6" borderId="4" xfId="0" applyFill="1" applyBorder="1" applyAlignment="1">
      <alignment horizontal="center" vertical="center"/>
    </xf>
    <xf numFmtId="0" fontId="0" fillId="6" borderId="6" xfId="0" applyFill="1" applyBorder="1" applyAlignment="1">
      <alignment horizontal="center" vertical="center"/>
    </xf>
    <xf numFmtId="0" fontId="0" fillId="6" borderId="4" xfId="0" applyFill="1" applyBorder="1"/>
    <xf numFmtId="0" fontId="0" fillId="6" borderId="6" xfId="0" applyFill="1" applyBorder="1"/>
    <xf numFmtId="0" fontId="0" fillId="6" borderId="12" xfId="0" applyFill="1" applyBorder="1"/>
    <xf numFmtId="0" fontId="0" fillId="6" borderId="13" xfId="0" applyFill="1" applyBorder="1"/>
    <xf numFmtId="0" fontId="0" fillId="6" borderId="14" xfId="0" applyFill="1" applyBorder="1"/>
    <xf numFmtId="0" fontId="0" fillId="6" borderId="12" xfId="0" applyFill="1" applyBorder="1" applyAlignment="1">
      <alignment horizontal="center" vertical="center"/>
    </xf>
    <xf numFmtId="0" fontId="0" fillId="6" borderId="14" xfId="0" applyFill="1" applyBorder="1" applyAlignment="1">
      <alignment horizontal="center" vertical="center"/>
    </xf>
    <xf numFmtId="0" fontId="0" fillId="3" borderId="15" xfId="0" applyFill="1" applyBorder="1" applyAlignment="1">
      <alignment horizontal="center" vertical="center"/>
    </xf>
    <xf numFmtId="0" fontId="0" fillId="3" borderId="5" xfId="0" applyFill="1" applyBorder="1" applyAlignment="1">
      <alignment horizontal="center" vertical="center"/>
    </xf>
    <xf numFmtId="0" fontId="0" fillId="7" borderId="22" xfId="0" applyFill="1" applyBorder="1" applyAlignment="1">
      <alignment horizontal="center" vertical="center"/>
    </xf>
    <xf numFmtId="0" fontId="0" fillId="7" borderId="5" xfId="0" applyFill="1" applyBorder="1" applyAlignment="1">
      <alignment horizontal="center" vertical="center"/>
    </xf>
    <xf numFmtId="0" fontId="0" fillId="7" borderId="5" xfId="0" applyFill="1" applyBorder="1"/>
    <xf numFmtId="0" fontId="0" fillId="7" borderId="27" xfId="0" applyFill="1" applyBorder="1" applyAlignment="1">
      <alignment horizontal="center" vertical="center"/>
    </xf>
    <xf numFmtId="0" fontId="0" fillId="3" borderId="16" xfId="0" applyFill="1" applyBorder="1"/>
    <xf numFmtId="0" fontId="0" fillId="3" borderId="6" xfId="0" applyFill="1" applyBorder="1"/>
    <xf numFmtId="0" fontId="0" fillId="3" borderId="35" xfId="0" applyFill="1" applyBorder="1" applyAlignment="1">
      <alignment horizontal="center" vertical="center"/>
    </xf>
    <xf numFmtId="0" fontId="0" fillId="3" borderId="36" xfId="0" applyFill="1" applyBorder="1"/>
    <xf numFmtId="0" fontId="0" fillId="7" borderId="33" xfId="0" applyFill="1" applyBorder="1" applyAlignment="1">
      <alignment horizontal="center" vertical="center"/>
    </xf>
    <xf numFmtId="0" fontId="0" fillId="7" borderId="34" xfId="0" applyFill="1" applyBorder="1"/>
    <xf numFmtId="0" fontId="0" fillId="7" borderId="40" xfId="0" applyFill="1" applyBorder="1" applyAlignment="1">
      <alignment horizontal="center" vertical="center" wrapText="1"/>
    </xf>
    <xf numFmtId="0" fontId="0" fillId="7" borderId="6" xfId="0" applyFill="1" applyBorder="1"/>
    <xf numFmtId="0" fontId="0" fillId="7" borderId="40" xfId="0" applyFill="1" applyBorder="1" applyAlignment="1">
      <alignment horizontal="right" vertical="center"/>
    </xf>
    <xf numFmtId="0" fontId="0" fillId="7" borderId="13" xfId="0" applyFill="1" applyBorder="1"/>
    <xf numFmtId="0" fontId="0" fillId="7" borderId="14" xfId="0" applyFill="1" applyBorder="1"/>
    <xf numFmtId="0" fontId="0" fillId="11" borderId="0" xfId="0" applyFill="1" applyAlignment="1">
      <alignment horizontal="left" vertical="center" wrapText="1"/>
    </xf>
    <xf numFmtId="0" fontId="26" fillId="11" borderId="4" xfId="0" applyFont="1" applyFill="1" applyBorder="1" applyAlignment="1">
      <alignment horizontal="center" vertical="center"/>
    </xf>
    <xf numFmtId="0" fontId="26" fillId="11" borderId="0" xfId="0" applyFont="1" applyFill="1" applyAlignment="1">
      <alignment horizontal="center" vertical="center"/>
    </xf>
    <xf numFmtId="0" fontId="26" fillId="11" borderId="6" xfId="0" applyFont="1" applyFill="1" applyBorder="1" applyAlignment="1">
      <alignment horizontal="center" vertical="center"/>
    </xf>
    <xf numFmtId="0" fontId="26" fillId="0" borderId="0" xfId="0" applyFont="1" applyAlignment="1">
      <alignment horizontal="center" vertical="center"/>
    </xf>
    <xf numFmtId="0" fontId="0" fillId="11" borderId="23" xfId="0" applyFill="1" applyBorder="1"/>
    <xf numFmtId="0" fontId="0" fillId="11" borderId="0" xfId="0" applyFill="1" applyAlignment="1">
      <alignment horizontal="right"/>
    </xf>
    <xf numFmtId="0" fontId="26" fillId="11" borderId="39" xfId="0" applyFont="1" applyFill="1" applyBorder="1" applyAlignment="1">
      <alignment horizontal="center"/>
    </xf>
    <xf numFmtId="0" fontId="0" fillId="11" borderId="39" xfId="0" applyFill="1" applyBorder="1" applyAlignment="1">
      <alignment horizontal="center"/>
    </xf>
    <xf numFmtId="0" fontId="0" fillId="11" borderId="23" xfId="0" applyFill="1" applyBorder="1" applyAlignment="1">
      <alignment horizontal="left" vertical="center" wrapText="1"/>
    </xf>
    <xf numFmtId="0" fontId="0" fillId="11" borderId="17" xfId="0" applyFill="1" applyBorder="1" applyAlignment="1">
      <alignment horizontal="left" vertical="center" wrapText="1"/>
    </xf>
    <xf numFmtId="0" fontId="4" fillId="17" borderId="19" xfId="0" applyFont="1" applyFill="1" applyBorder="1" applyAlignment="1">
      <alignment horizontal="center" vertical="center" wrapText="1"/>
    </xf>
    <xf numFmtId="0" fontId="7" fillId="5" borderId="19" xfId="0" applyFont="1" applyFill="1" applyBorder="1" applyAlignment="1">
      <alignment horizontal="center" vertical="center" wrapText="1"/>
    </xf>
    <xf numFmtId="0" fontId="23" fillId="0" borderId="0" xfId="0" applyFont="1" applyAlignment="1">
      <alignment horizontal="left"/>
    </xf>
    <xf numFmtId="0" fontId="8" fillId="0" borderId="0" xfId="0" applyFont="1" applyAlignment="1">
      <alignment horizontal="center"/>
    </xf>
    <xf numFmtId="0" fontId="27" fillId="0" borderId="0" xfId="0" applyFont="1" applyAlignment="1">
      <alignment wrapText="1"/>
    </xf>
    <xf numFmtId="0" fontId="8" fillId="0" borderId="0" xfId="0" applyFont="1"/>
    <xf numFmtId="0" fontId="6" fillId="0" borderId="0" xfId="3" applyFill="1" applyBorder="1" applyAlignment="1" applyProtection="1"/>
    <xf numFmtId="0" fontId="27" fillId="0" borderId="0" xfId="0" applyFont="1" applyAlignment="1">
      <alignment horizontal="center" wrapText="1"/>
    </xf>
    <xf numFmtId="0" fontId="8" fillId="0" borderId="0" xfId="0" applyFont="1" applyAlignment="1">
      <alignment horizontal="left"/>
    </xf>
    <xf numFmtId="167" fontId="8" fillId="0" borderId="0" xfId="0" applyNumberFormat="1" applyFont="1" applyAlignment="1">
      <alignment horizontal="center"/>
    </xf>
    <xf numFmtId="0" fontId="8" fillId="0" borderId="0" xfId="0" applyFont="1" applyAlignment="1">
      <alignment wrapText="1"/>
    </xf>
    <xf numFmtId="0" fontId="6" fillId="0" borderId="0" xfId="3" applyFill="1" applyBorder="1" applyAlignment="1" applyProtection="1">
      <alignment horizontal="left"/>
    </xf>
    <xf numFmtId="0" fontId="8" fillId="0" borderId="0" xfId="0" applyFont="1" applyAlignment="1">
      <alignment horizontal="center" wrapText="1"/>
    </xf>
    <xf numFmtId="0" fontId="28" fillId="0" borderId="0" xfId="3" applyFont="1" applyFill="1" applyBorder="1" applyAlignment="1" applyProtection="1">
      <alignment horizontal="left"/>
    </xf>
    <xf numFmtId="168" fontId="8" fillId="0" borderId="0" xfId="0" applyNumberFormat="1" applyFont="1" applyAlignment="1">
      <alignment horizontal="center"/>
    </xf>
    <xf numFmtId="0" fontId="23" fillId="0" borderId="0" xfId="0" applyFont="1"/>
    <xf numFmtId="0" fontId="23" fillId="8" borderId="0" xfId="0" applyFont="1" applyFill="1" applyAlignment="1">
      <alignment horizontal="left"/>
    </xf>
    <xf numFmtId="0" fontId="8" fillId="8" borderId="0" xfId="0" applyFont="1" applyFill="1" applyAlignment="1">
      <alignment horizontal="center"/>
    </xf>
    <xf numFmtId="0" fontId="27" fillId="8" borderId="0" xfId="0" applyFont="1" applyFill="1" applyAlignment="1">
      <alignment wrapText="1"/>
    </xf>
    <xf numFmtId="0" fontId="8" fillId="8" borderId="0" xfId="0" applyFont="1" applyFill="1" applyAlignment="1">
      <alignment horizontal="left"/>
    </xf>
    <xf numFmtId="0" fontId="28" fillId="8" borderId="0" xfId="3" applyFont="1" applyFill="1" applyBorder="1" applyAlignment="1" applyProtection="1">
      <alignment horizontal="left"/>
    </xf>
    <xf numFmtId="0" fontId="27" fillId="8" borderId="0" xfId="0" applyFont="1" applyFill="1" applyAlignment="1">
      <alignment horizontal="center" wrapText="1"/>
    </xf>
    <xf numFmtId="167" fontId="8" fillId="8" borderId="0" xfId="0" applyNumberFormat="1" applyFont="1" applyFill="1" applyAlignment="1">
      <alignment horizontal="center"/>
    </xf>
    <xf numFmtId="0" fontId="23" fillId="0" borderId="0" xfId="0" applyFont="1" applyAlignment="1">
      <alignment horizontal="left" vertical="center"/>
    </xf>
    <xf numFmtId="0" fontId="8" fillId="0" borderId="0" xfId="0" applyFont="1" applyAlignment="1">
      <alignment horizontal="center" vertical="center"/>
    </xf>
    <xf numFmtId="0" fontId="29" fillId="0" borderId="0" xfId="0" applyFont="1" applyAlignment="1">
      <alignment wrapText="1"/>
    </xf>
    <xf numFmtId="0" fontId="29" fillId="0" borderId="0" xfId="0" applyFont="1" applyAlignment="1">
      <alignment horizontal="left"/>
    </xf>
    <xf numFmtId="0" fontId="8" fillId="0" borderId="0" xfId="0" applyFont="1" applyAlignment="1">
      <alignment vertical="center"/>
    </xf>
    <xf numFmtId="0" fontId="8" fillId="8" borderId="0" xfId="0" applyFont="1" applyFill="1" applyAlignment="1">
      <alignment wrapText="1"/>
    </xf>
    <xf numFmtId="0" fontId="8" fillId="8" borderId="0" xfId="0" applyFont="1" applyFill="1" applyAlignment="1">
      <alignment horizontal="center" wrapText="1"/>
    </xf>
    <xf numFmtId="0" fontId="6" fillId="8" borderId="0" xfId="3" applyFill="1" applyBorder="1" applyAlignment="1" applyProtection="1">
      <alignment horizontal="left"/>
    </xf>
    <xf numFmtId="167" fontId="8" fillId="0" borderId="0" xfId="0" applyNumberFormat="1" applyFont="1" applyAlignment="1" applyProtection="1">
      <alignment horizontal="center"/>
      <protection locked="0"/>
    </xf>
    <xf numFmtId="0" fontId="6" fillId="0" borderId="0" xfId="3" applyNumberFormat="1" applyFill="1" applyBorder="1" applyAlignment="1" applyProtection="1"/>
    <xf numFmtId="0" fontId="27" fillId="0" borderId="0" xfId="0" applyFont="1"/>
    <xf numFmtId="0" fontId="31" fillId="0" borderId="0" xfId="0" applyFont="1" applyAlignment="1">
      <alignment vertical="center"/>
    </xf>
    <xf numFmtId="0" fontId="29" fillId="8" borderId="0" xfId="0" applyFont="1" applyFill="1" applyAlignment="1">
      <alignment wrapText="1"/>
    </xf>
    <xf numFmtId="0" fontId="12" fillId="0" borderId="0" xfId="0" applyFont="1" applyAlignment="1" applyProtection="1">
      <alignment horizontal="center" vertical="center"/>
      <protection locked="0"/>
    </xf>
    <xf numFmtId="0" fontId="3" fillId="0" borderId="0" xfId="0" applyFont="1" applyAlignment="1" applyProtection="1">
      <alignment horizontal="center" vertical="center"/>
      <protection locked="0"/>
    </xf>
    <xf numFmtId="0" fontId="0" fillId="11" borderId="33" xfId="0" applyFill="1" applyBorder="1" applyAlignment="1" applyProtection="1">
      <alignment horizontal="center" vertical="center"/>
      <protection locked="0"/>
    </xf>
    <xf numFmtId="0" fontId="0" fillId="11" borderId="24" xfId="0" applyFill="1" applyBorder="1" applyAlignment="1" applyProtection="1">
      <alignment horizontal="center" vertical="center"/>
      <protection locked="0"/>
    </xf>
    <xf numFmtId="0" fontId="0" fillId="11" borderId="34" xfId="0" applyFill="1"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11" borderId="4" xfId="0" applyFill="1" applyBorder="1" applyAlignment="1" applyProtection="1">
      <alignment horizontal="center" vertical="center"/>
      <protection locked="0"/>
    </xf>
    <xf numFmtId="0" fontId="19" fillId="11" borderId="0" xfId="0" applyFont="1" applyFill="1" applyAlignment="1" applyProtection="1">
      <alignment horizontal="right" vertical="center"/>
      <protection locked="0"/>
    </xf>
    <xf numFmtId="0" fontId="19" fillId="11" borderId="0" xfId="0" applyFont="1" applyFill="1" applyAlignment="1" applyProtection="1">
      <alignment horizontal="left" vertical="center"/>
      <protection locked="0"/>
    </xf>
    <xf numFmtId="0" fontId="0" fillId="11" borderId="6" xfId="0" applyFill="1" applyBorder="1" applyAlignment="1" applyProtection="1">
      <alignment horizontal="center" vertical="center"/>
      <protection locked="0"/>
    </xf>
    <xf numFmtId="0" fontId="0" fillId="11" borderId="0" xfId="0" applyFill="1" applyAlignment="1" applyProtection="1">
      <alignment horizontal="center" vertical="center"/>
      <protection locked="0"/>
    </xf>
    <xf numFmtId="0" fontId="15" fillId="11" borderId="7" xfId="0" applyFont="1" applyFill="1" applyBorder="1" applyAlignment="1" applyProtection="1">
      <alignment horizontal="center" vertical="center" wrapText="1"/>
      <protection locked="0"/>
    </xf>
    <xf numFmtId="0" fontId="0" fillId="11" borderId="12" xfId="0" applyFill="1" applyBorder="1" applyAlignment="1" applyProtection="1">
      <alignment horizontal="center" vertical="center"/>
      <protection locked="0"/>
    </xf>
    <xf numFmtId="0" fontId="0" fillId="11" borderId="13" xfId="0" applyFill="1" applyBorder="1" applyAlignment="1" applyProtection="1">
      <alignment horizontal="center" vertical="center"/>
      <protection locked="0"/>
    </xf>
    <xf numFmtId="0" fontId="0" fillId="11" borderId="14" xfId="0" applyFill="1" applyBorder="1" applyAlignment="1" applyProtection="1">
      <alignment horizontal="center" vertical="center"/>
      <protection locked="0"/>
    </xf>
    <xf numFmtId="0" fontId="0" fillId="12" borderId="4" xfId="0" applyFill="1" applyBorder="1" applyAlignment="1" applyProtection="1">
      <alignment horizontal="center" vertical="center" wrapText="1"/>
      <protection locked="0"/>
    </xf>
    <xf numFmtId="0" fontId="0" fillId="12" borderId="0" xfId="0" applyFill="1" applyAlignment="1" applyProtection="1">
      <alignment horizontal="center" vertical="center" wrapText="1"/>
      <protection locked="0"/>
    </xf>
    <xf numFmtId="0" fontId="0" fillId="11" borderId="23" xfId="0" applyFill="1" applyBorder="1" applyAlignment="1" applyProtection="1">
      <alignment horizontal="center" vertical="center"/>
      <protection locked="0"/>
    </xf>
    <xf numFmtId="0" fontId="21" fillId="0" borderId="0" xfId="0" applyFont="1" applyAlignment="1" applyProtection="1">
      <alignment horizontal="left" vertical="center"/>
      <protection locked="0"/>
    </xf>
    <xf numFmtId="0" fontId="0" fillId="12" borderId="4" xfId="0" applyFill="1" applyBorder="1" applyAlignment="1" applyProtection="1">
      <alignment horizontal="right" vertical="center" wrapText="1"/>
      <protection locked="0"/>
    </xf>
    <xf numFmtId="0" fontId="0" fillId="12" borderId="0" xfId="0" applyFill="1" applyAlignment="1" applyProtection="1">
      <alignment horizontal="right" vertical="center" wrapText="1"/>
      <protection locked="0"/>
    </xf>
    <xf numFmtId="0" fontId="0" fillId="12" borderId="35" xfId="0" applyFill="1" applyBorder="1" applyAlignment="1" applyProtection="1">
      <alignment horizontal="center" vertical="center" wrapText="1"/>
      <protection locked="0"/>
    </xf>
    <xf numFmtId="0" fontId="0" fillId="12" borderId="7" xfId="0" applyFill="1" applyBorder="1" applyAlignment="1" applyProtection="1">
      <alignment horizontal="center" vertical="center" wrapText="1"/>
      <protection locked="0"/>
    </xf>
    <xf numFmtId="0" fontId="0" fillId="11" borderId="10" xfId="0" applyFill="1" applyBorder="1" applyAlignment="1" applyProtection="1">
      <alignment horizontal="center" vertical="center"/>
      <protection locked="0"/>
    </xf>
    <xf numFmtId="0" fontId="0" fillId="11" borderId="7" xfId="0" applyFill="1" applyBorder="1" applyAlignment="1" applyProtection="1">
      <alignment horizontal="center" vertical="center"/>
      <protection locked="0"/>
    </xf>
    <xf numFmtId="0" fontId="0" fillId="11" borderId="36" xfId="0" applyFill="1" applyBorder="1" applyAlignment="1" applyProtection="1">
      <alignment horizontal="center" vertical="center"/>
      <protection locked="0"/>
    </xf>
    <xf numFmtId="0" fontId="0" fillId="12" borderId="6" xfId="0" applyFill="1" applyBorder="1" applyAlignment="1" applyProtection="1">
      <alignment horizontal="center" vertical="center" wrapText="1"/>
      <protection locked="0"/>
    </xf>
    <xf numFmtId="0" fontId="0" fillId="12" borderId="12" xfId="0" applyFill="1" applyBorder="1" applyAlignment="1" applyProtection="1">
      <alignment horizontal="center" vertical="center" wrapText="1"/>
      <protection locked="0"/>
    </xf>
    <xf numFmtId="0" fontId="0" fillId="12" borderId="13" xfId="0" applyFill="1" applyBorder="1" applyAlignment="1" applyProtection="1">
      <alignment horizontal="center" vertical="center" wrapText="1"/>
      <protection locked="0"/>
    </xf>
    <xf numFmtId="0" fontId="0" fillId="12" borderId="14" xfId="0" applyFill="1" applyBorder="1" applyAlignment="1" applyProtection="1">
      <alignment horizontal="center" vertical="center" wrapText="1"/>
      <protection locked="0"/>
    </xf>
    <xf numFmtId="0" fontId="0" fillId="3" borderId="0" xfId="0" applyFill="1" applyAlignment="1" applyProtection="1">
      <alignment horizontal="center" vertical="center"/>
      <protection locked="0"/>
    </xf>
    <xf numFmtId="0" fontId="0" fillId="3" borderId="6" xfId="0" applyFill="1" applyBorder="1" applyAlignment="1" applyProtection="1">
      <alignment horizontal="center" vertical="center"/>
      <protection locked="0"/>
    </xf>
    <xf numFmtId="0" fontId="0" fillId="3" borderId="4" xfId="0" applyFill="1" applyBorder="1" applyAlignment="1" applyProtection="1">
      <alignment horizontal="center" vertical="center"/>
      <protection locked="0"/>
    </xf>
    <xf numFmtId="0" fontId="18" fillId="3" borderId="0" xfId="0" applyFont="1" applyFill="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3" borderId="4" xfId="0" applyFill="1" applyBorder="1" applyAlignment="1" applyProtection="1">
      <alignment horizontal="right" vertical="center"/>
      <protection locked="0"/>
    </xf>
    <xf numFmtId="165" fontId="0" fillId="19" borderId="0" xfId="1" applyNumberFormat="1" applyFont="1" applyFill="1" applyBorder="1" applyAlignment="1" applyProtection="1">
      <alignment horizontal="center" vertical="center"/>
      <protection locked="0"/>
    </xf>
    <xf numFmtId="165" fontId="0" fillId="0" borderId="0" xfId="1" applyNumberFormat="1" applyFont="1" applyBorder="1" applyAlignment="1" applyProtection="1">
      <alignment horizontal="center" vertical="center"/>
      <protection locked="0"/>
    </xf>
    <xf numFmtId="0" fontId="0" fillId="0" borderId="0" xfId="0" applyAlignment="1" applyProtection="1">
      <alignment horizontal="left" vertical="center"/>
      <protection locked="0"/>
    </xf>
    <xf numFmtId="9" fontId="0" fillId="18" borderId="0" xfId="6" applyFont="1" applyFill="1" applyBorder="1" applyAlignment="1" applyProtection="1">
      <alignment horizontal="center" vertical="center"/>
      <protection locked="0"/>
    </xf>
    <xf numFmtId="9" fontId="0" fillId="0" borderId="0" xfId="6" applyFont="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3" borderId="13" xfId="0" applyFill="1" applyBorder="1" applyAlignment="1" applyProtection="1">
      <alignment horizontal="center" vertical="center"/>
      <protection locked="0"/>
    </xf>
    <xf numFmtId="0" fontId="0" fillId="3" borderId="14" xfId="0" applyFill="1" applyBorder="1" applyAlignment="1" applyProtection="1">
      <alignment horizontal="center" vertical="center"/>
      <protection locked="0"/>
    </xf>
    <xf numFmtId="0" fontId="0" fillId="7" borderId="0" xfId="0" applyFill="1" applyAlignment="1" applyProtection="1">
      <alignment horizontal="center" vertical="center"/>
      <protection locked="0"/>
    </xf>
    <xf numFmtId="0" fontId="0" fillId="7" borderId="6" xfId="0" applyFill="1" applyBorder="1" applyAlignment="1" applyProtection="1">
      <alignment horizontal="center" vertical="center"/>
      <protection locked="0"/>
    </xf>
    <xf numFmtId="0" fontId="0" fillId="7" borderId="4" xfId="0" applyFill="1" applyBorder="1" applyAlignment="1" applyProtection="1">
      <alignment horizontal="center" vertical="center"/>
      <protection locked="0"/>
    </xf>
    <xf numFmtId="0" fontId="18" fillId="7" borderId="0" xfId="0" applyFont="1" applyFill="1" applyAlignment="1" applyProtection="1">
      <alignment horizontal="center" vertical="center"/>
      <protection locked="0"/>
    </xf>
    <xf numFmtId="0" fontId="0" fillId="7" borderId="4" xfId="0" applyFill="1" applyBorder="1" applyAlignment="1" applyProtection="1">
      <alignment horizontal="right" vertical="center"/>
      <protection locked="0"/>
    </xf>
    <xf numFmtId="0" fontId="0" fillId="7" borderId="12" xfId="0" applyFill="1" applyBorder="1" applyAlignment="1" applyProtection="1">
      <alignment horizontal="center" vertical="center"/>
      <protection locked="0"/>
    </xf>
    <xf numFmtId="0" fontId="0" fillId="7" borderId="13" xfId="0" applyFill="1" applyBorder="1" applyAlignment="1" applyProtection="1">
      <alignment horizontal="center" vertical="center"/>
      <protection locked="0"/>
    </xf>
    <xf numFmtId="0" fontId="0" fillId="7" borderId="14" xfId="0" applyFill="1" applyBorder="1" applyAlignment="1" applyProtection="1">
      <alignment horizontal="center" vertical="center"/>
      <protection locked="0"/>
    </xf>
    <xf numFmtId="3" fontId="0" fillId="12" borderId="0" xfId="1" applyNumberFormat="1" applyFont="1" applyFill="1" applyBorder="1" applyAlignment="1" applyProtection="1">
      <alignment horizontal="center" vertical="center" wrapText="1"/>
      <protection locked="0" hidden="1"/>
    </xf>
    <xf numFmtId="0" fontId="23" fillId="0" borderId="21" xfId="0" applyFont="1" applyBorder="1" applyAlignment="1">
      <alignment horizontal="left"/>
    </xf>
    <xf numFmtId="44" fontId="0" fillId="13" borderId="30" xfId="2" applyFont="1" applyFill="1" applyBorder="1" applyAlignment="1">
      <alignment horizontal="center" vertical="center"/>
    </xf>
    <xf numFmtId="44" fontId="0" fillId="13" borderId="30" xfId="0" applyNumberFormat="1" applyFill="1" applyBorder="1" applyAlignment="1">
      <alignment horizontal="center" vertical="center"/>
    </xf>
    <xf numFmtId="0" fontId="0" fillId="11" borderId="0" xfId="0" applyFill="1"/>
    <xf numFmtId="0" fontId="5" fillId="11" borderId="21" xfId="0" applyFont="1" applyFill="1" applyBorder="1" applyAlignment="1">
      <alignment horizontal="left"/>
    </xf>
    <xf numFmtId="0" fontId="8" fillId="11" borderId="21" xfId="0" applyFont="1" applyFill="1" applyBorder="1" applyAlignment="1">
      <alignment horizontal="left"/>
    </xf>
    <xf numFmtId="0" fontId="0" fillId="0" borderId="0" xfId="0" applyAlignment="1">
      <alignment horizontal="center"/>
    </xf>
    <xf numFmtId="0" fontId="0" fillId="0" borderId="0" xfId="0" applyAlignment="1">
      <alignment horizontal="right"/>
    </xf>
    <xf numFmtId="0" fontId="21" fillId="0" borderId="0" xfId="0" applyFont="1"/>
    <xf numFmtId="0" fontId="0" fillId="0" borderId="21" xfId="0" applyBorder="1" applyAlignment="1" applyProtection="1">
      <alignment horizontal="center" vertical="center"/>
      <protection locked="0"/>
    </xf>
    <xf numFmtId="0" fontId="15" fillId="15" borderId="21" xfId="0" applyFont="1" applyFill="1" applyBorder="1" applyAlignment="1">
      <alignment horizontal="left"/>
    </xf>
    <xf numFmtId="0" fontId="0" fillId="0" borderId="31" xfId="0" applyBorder="1" applyAlignment="1">
      <alignment horizontal="center" vertical="center"/>
    </xf>
    <xf numFmtId="44" fontId="0" fillId="13" borderId="31" xfId="0" applyNumberFormat="1" applyFill="1" applyBorder="1" applyAlignment="1">
      <alignment horizontal="center" vertical="center"/>
    </xf>
    <xf numFmtId="0" fontId="0" fillId="13" borderId="32" xfId="0" applyFill="1" applyBorder="1" applyAlignment="1">
      <alignment horizontal="center" vertical="center"/>
    </xf>
    <xf numFmtId="44" fontId="0" fillId="13" borderId="32" xfId="0" applyNumberFormat="1" applyFill="1" applyBorder="1" applyAlignment="1">
      <alignment horizontal="center" vertical="center"/>
    </xf>
    <xf numFmtId="0" fontId="23" fillId="21" borderId="0" xfId="0" applyFont="1" applyFill="1" applyAlignment="1">
      <alignment horizontal="left"/>
    </xf>
    <xf numFmtId="1" fontId="8" fillId="0" borderId="0" xfId="0" applyNumberFormat="1" applyFont="1" applyAlignment="1">
      <alignment horizontal="left"/>
    </xf>
    <xf numFmtId="0" fontId="23" fillId="21" borderId="0" xfId="0" applyFont="1" applyFill="1"/>
    <xf numFmtId="49" fontId="8" fillId="0" borderId="0" xfId="0" applyNumberFormat="1" applyFont="1"/>
    <xf numFmtId="1" fontId="8" fillId="0" borderId="0" xfId="0" applyNumberFormat="1" applyFont="1" applyAlignment="1">
      <alignment horizontal="center"/>
    </xf>
    <xf numFmtId="0" fontId="29" fillId="21" borderId="0" xfId="0" applyFont="1" applyFill="1" applyAlignment="1">
      <alignment horizontal="left"/>
    </xf>
    <xf numFmtId="0" fontId="30" fillId="0" borderId="0" xfId="0" applyFont="1" applyAlignment="1">
      <alignment wrapText="1"/>
    </xf>
    <xf numFmtId="0" fontId="8" fillId="21" borderId="0" xfId="0" applyFont="1" applyFill="1" applyAlignment="1">
      <alignment horizontal="left"/>
    </xf>
    <xf numFmtId="0" fontId="23" fillId="0" borderId="21" xfId="0" applyFont="1" applyBorder="1" applyAlignment="1">
      <alignment horizontal="left" wrapText="1"/>
    </xf>
    <xf numFmtId="0" fontId="23" fillId="0" borderId="21" xfId="0" applyFont="1" applyBorder="1" applyAlignment="1">
      <alignment horizontal="center"/>
    </xf>
    <xf numFmtId="0" fontId="23" fillId="0" borderId="21" xfId="0" applyFont="1" applyBorder="1" applyAlignment="1">
      <alignment horizontal="center" wrapText="1"/>
    </xf>
    <xf numFmtId="0" fontId="23" fillId="18" borderId="21" xfId="0" applyFont="1" applyFill="1" applyBorder="1" applyAlignment="1">
      <alignment horizontal="left"/>
    </xf>
    <xf numFmtId="167" fontId="23" fillId="0" borderId="21" xfId="0" applyNumberFormat="1" applyFont="1" applyBorder="1" applyAlignment="1">
      <alignment horizontal="center"/>
    </xf>
    <xf numFmtId="0" fontId="0" fillId="0" borderId="31" xfId="0" applyBorder="1" applyAlignment="1" applyProtection="1">
      <alignment horizontal="center" vertical="center" wrapText="1"/>
      <protection locked="0"/>
    </xf>
    <xf numFmtId="37" fontId="0" fillId="13" borderId="30" xfId="1" applyNumberFormat="1" applyFont="1" applyFill="1" applyBorder="1" applyAlignment="1" applyProtection="1">
      <alignment horizontal="center" vertical="center" wrapText="1"/>
    </xf>
    <xf numFmtId="0" fontId="0" fillId="0" borderId="31" xfId="0" applyBorder="1" applyAlignment="1" applyProtection="1">
      <alignment horizontal="left" vertical="center" wrapText="1"/>
      <protection locked="0"/>
    </xf>
    <xf numFmtId="37" fontId="0" fillId="13" borderId="31" xfId="1" applyNumberFormat="1" applyFont="1" applyFill="1" applyBorder="1" applyAlignment="1" applyProtection="1">
      <alignment horizontal="center" vertical="center" wrapText="1"/>
    </xf>
    <xf numFmtId="0" fontId="0" fillId="0" borderId="32" xfId="0" applyBorder="1" applyAlignment="1" applyProtection="1">
      <alignment horizontal="left" vertical="center" wrapText="1"/>
      <protection locked="0"/>
    </xf>
    <xf numFmtId="37" fontId="0" fillId="13" borderId="32" xfId="1" applyNumberFormat="1" applyFont="1" applyFill="1" applyBorder="1" applyAlignment="1" applyProtection="1">
      <alignment horizontal="center" vertical="center" wrapText="1"/>
    </xf>
    <xf numFmtId="165" fontId="0" fillId="0" borderId="4" xfId="1" applyNumberFormat="1" applyFont="1" applyBorder="1" applyAlignment="1" applyProtection="1">
      <alignment horizontal="center" vertical="center"/>
      <protection hidden="1"/>
    </xf>
    <xf numFmtId="0" fontId="11" fillId="0" borderId="0" xfId="0" applyFont="1" applyAlignment="1">
      <alignment horizontal="center" vertical="center"/>
    </xf>
    <xf numFmtId="0" fontId="0" fillId="11" borderId="0" xfId="0" applyFill="1" applyAlignment="1">
      <alignment wrapText="1"/>
    </xf>
    <xf numFmtId="0" fontId="11" fillId="11" borderId="1" xfId="0" applyFont="1" applyFill="1" applyBorder="1" applyAlignment="1">
      <alignment horizontal="center" vertical="center"/>
    </xf>
    <xf numFmtId="0" fontId="11" fillId="11" borderId="2" xfId="0" applyFont="1" applyFill="1" applyBorder="1" applyAlignment="1">
      <alignment horizontal="center" vertical="center"/>
    </xf>
    <xf numFmtId="0" fontId="11" fillId="11" borderId="3" xfId="0" applyFont="1" applyFill="1" applyBorder="1" applyAlignment="1">
      <alignment horizontal="center" vertical="center"/>
    </xf>
    <xf numFmtId="0" fontId="0" fillId="2" borderId="7" xfId="0" applyFill="1" applyBorder="1" applyAlignment="1">
      <alignment wrapText="1"/>
    </xf>
    <xf numFmtId="0" fontId="0" fillId="2" borderId="23" xfId="0" applyFill="1" applyBorder="1"/>
    <xf numFmtId="0" fontId="0" fillId="2" borderId="17" xfId="0" applyFill="1" applyBorder="1"/>
    <xf numFmtId="0" fontId="0" fillId="2" borderId="10" xfId="0" applyFill="1" applyBorder="1"/>
    <xf numFmtId="0" fontId="0" fillId="2" borderId="7" xfId="0" applyFill="1" applyBorder="1"/>
    <xf numFmtId="0" fontId="0" fillId="2" borderId="11" xfId="0" applyFill="1" applyBorder="1"/>
    <xf numFmtId="0" fontId="0" fillId="11" borderId="4" xfId="0" applyFill="1" applyBorder="1"/>
    <xf numFmtId="0" fontId="0" fillId="11" borderId="6" xfId="0" applyFill="1" applyBorder="1"/>
    <xf numFmtId="0" fontId="0" fillId="11" borderId="12" xfId="0" applyFill="1" applyBorder="1"/>
    <xf numFmtId="0" fontId="0" fillId="11" borderId="13" xfId="0" applyFill="1" applyBorder="1"/>
    <xf numFmtId="0" fontId="0" fillId="11" borderId="13" xfId="0" applyFill="1" applyBorder="1" applyAlignment="1">
      <alignment wrapText="1"/>
    </xf>
    <xf numFmtId="0" fontId="0" fillId="11" borderId="14" xfId="0" applyFill="1" applyBorder="1"/>
    <xf numFmtId="0" fontId="12" fillId="11" borderId="4" xfId="0" applyFont="1" applyFill="1" applyBorder="1"/>
    <xf numFmtId="0" fontId="12" fillId="2" borderId="8" xfId="0" applyFont="1" applyFill="1" applyBorder="1"/>
    <xf numFmtId="0" fontId="12" fillId="2" borderId="9" xfId="0" applyFont="1" applyFill="1" applyBorder="1"/>
    <xf numFmtId="0" fontId="12" fillId="11" borderId="6" xfId="0" applyFont="1" applyFill="1" applyBorder="1"/>
    <xf numFmtId="0" fontId="12" fillId="0" borderId="0" xfId="0" applyFont="1"/>
    <xf numFmtId="0" fontId="20" fillId="5" borderId="0" xfId="0" applyFont="1" applyFill="1"/>
    <xf numFmtId="0" fontId="20" fillId="5" borderId="0" xfId="0" applyFont="1" applyFill="1" applyAlignment="1">
      <alignment horizontal="center"/>
    </xf>
    <xf numFmtId="0" fontId="0" fillId="0" borderId="0" xfId="0" quotePrefix="1"/>
    <xf numFmtId="44" fontId="0" fillId="0" borderId="30" xfId="2" applyFont="1" applyBorder="1" applyAlignment="1">
      <alignment horizontal="center" vertical="center"/>
    </xf>
    <xf numFmtId="44" fontId="0" fillId="0" borderId="31" xfId="2" applyFont="1" applyBorder="1" applyAlignment="1">
      <alignment horizontal="center" vertical="center"/>
    </xf>
    <xf numFmtId="44" fontId="0" fillId="0" borderId="32" xfId="2" applyFont="1" applyBorder="1" applyAlignment="1">
      <alignment horizontal="center" vertical="center"/>
    </xf>
    <xf numFmtId="3" fontId="0" fillId="0" borderId="0" xfId="0" applyNumberFormat="1" applyAlignment="1">
      <alignment horizontal="center"/>
    </xf>
    <xf numFmtId="49" fontId="0" fillId="0" borderId="31" xfId="0" applyNumberFormat="1" applyBorder="1" applyAlignment="1" applyProtection="1">
      <alignment horizontal="center" vertical="center" wrapText="1"/>
      <protection locked="0"/>
    </xf>
    <xf numFmtId="49" fontId="0" fillId="0" borderId="32" xfId="0" applyNumberFormat="1" applyBorder="1" applyAlignment="1" applyProtection="1">
      <alignment horizontal="center" vertical="center" wrapText="1"/>
      <protection locked="0"/>
    </xf>
    <xf numFmtId="0" fontId="0" fillId="0" borderId="21" xfId="0" applyBorder="1" applyAlignment="1">
      <alignment horizontal="left"/>
    </xf>
    <xf numFmtId="0" fontId="15" fillId="15" borderId="23" xfId="0" applyFont="1" applyFill="1" applyBorder="1" applyAlignment="1">
      <alignment horizontal="left"/>
    </xf>
    <xf numFmtId="0" fontId="0" fillId="11" borderId="23" xfId="0" applyFill="1" applyBorder="1" applyAlignment="1">
      <alignment horizontal="center" vertical="center" wrapText="1"/>
    </xf>
    <xf numFmtId="0" fontId="0" fillId="11" borderId="17" xfId="0" applyFill="1" applyBorder="1" applyAlignment="1">
      <alignment horizontal="center" vertical="center" wrapText="1"/>
    </xf>
    <xf numFmtId="44" fontId="0" fillId="0" borderId="30" xfId="2" applyFont="1" applyBorder="1" applyAlignment="1">
      <alignment horizontal="center" vertical="center" wrapText="1"/>
    </xf>
    <xf numFmtId="44" fontId="0" fillId="0" borderId="31" xfId="2" applyFont="1" applyBorder="1" applyAlignment="1">
      <alignment horizontal="center" vertical="center" wrapText="1"/>
    </xf>
    <xf numFmtId="44" fontId="0" fillId="0" borderId="32" xfId="2" applyFont="1" applyBorder="1" applyAlignment="1">
      <alignment horizontal="center" vertical="center" wrapText="1"/>
    </xf>
    <xf numFmtId="0" fontId="0" fillId="13" borderId="21" xfId="0" applyFill="1" applyBorder="1" applyAlignment="1">
      <alignment horizontal="center" vertical="center"/>
    </xf>
    <xf numFmtId="0" fontId="0" fillId="12" borderId="0" xfId="0" applyFill="1" applyAlignment="1" applyProtection="1">
      <alignment horizontal="center" vertical="center" wrapText="1"/>
      <protection locked="0" hidden="1"/>
    </xf>
    <xf numFmtId="49" fontId="0" fillId="0" borderId="30" xfId="0" applyNumberFormat="1" applyBorder="1" applyAlignment="1">
      <alignment horizontal="center" vertical="center" wrapText="1"/>
    </xf>
    <xf numFmtId="49" fontId="0" fillId="0" borderId="31" xfId="0" applyNumberFormat="1" applyBorder="1" applyAlignment="1">
      <alignment horizontal="center" vertical="center" wrapText="1"/>
    </xf>
    <xf numFmtId="49" fontId="0" fillId="0" borderId="32" xfId="0" applyNumberFormat="1" applyBorder="1" applyAlignment="1">
      <alignment horizontal="center" vertical="center" wrapText="1"/>
    </xf>
    <xf numFmtId="0" fontId="18" fillId="12" borderId="0" xfId="0" applyFont="1" applyFill="1" applyAlignment="1" applyProtection="1">
      <alignment horizontal="left" vertical="center" wrapText="1"/>
      <protection locked="0"/>
    </xf>
    <xf numFmtId="0" fontId="32" fillId="20" borderId="30" xfId="0" applyFont="1" applyFill="1" applyBorder="1" applyAlignment="1">
      <alignment horizontal="center" vertical="center"/>
    </xf>
    <xf numFmtId="0" fontId="32" fillId="20" borderId="31" xfId="0" applyFont="1" applyFill="1" applyBorder="1" applyAlignment="1">
      <alignment horizontal="center" vertical="center"/>
    </xf>
    <xf numFmtId="0" fontId="32" fillId="20" borderId="32" xfId="0" applyFont="1" applyFill="1" applyBorder="1" applyAlignment="1">
      <alignment horizontal="center" vertical="center"/>
    </xf>
    <xf numFmtId="0" fontId="0" fillId="0" borderId="30" xfId="0" applyBorder="1" applyAlignment="1">
      <alignment horizontal="center" vertical="center" wrapText="1"/>
    </xf>
    <xf numFmtId="0" fontId="0" fillId="0" borderId="31" xfId="0" applyBorder="1" applyAlignment="1">
      <alignment horizontal="center" vertical="center" wrapText="1"/>
    </xf>
    <xf numFmtId="0" fontId="0" fillId="13" borderId="31" xfId="0" applyFill="1" applyBorder="1" applyAlignment="1">
      <alignment horizontal="center" vertical="center" wrapText="1"/>
    </xf>
    <xf numFmtId="3" fontId="0" fillId="13" borderId="31" xfId="0" applyNumberFormat="1" applyFill="1" applyBorder="1" applyAlignment="1">
      <alignment horizontal="center" vertical="center" wrapText="1"/>
    </xf>
    <xf numFmtId="14" fontId="0" fillId="13" borderId="31" xfId="0" applyNumberFormat="1" applyFill="1" applyBorder="1" applyAlignment="1">
      <alignment horizontal="center" vertical="center" wrapText="1"/>
    </xf>
    <xf numFmtId="0" fontId="0" fillId="0" borderId="32" xfId="0" applyBorder="1" applyAlignment="1">
      <alignment horizontal="center" vertical="center" wrapText="1"/>
    </xf>
    <xf numFmtId="0" fontId="0" fillId="13" borderId="32" xfId="0" applyFill="1" applyBorder="1" applyAlignment="1">
      <alignment horizontal="center" vertical="center" wrapText="1"/>
    </xf>
    <xf numFmtId="3" fontId="0" fillId="13" borderId="32" xfId="0" applyNumberFormat="1" applyFill="1" applyBorder="1" applyAlignment="1">
      <alignment horizontal="center" vertical="center" wrapText="1"/>
    </xf>
    <xf numFmtId="14" fontId="0" fillId="13" borderId="32" xfId="0" applyNumberFormat="1" applyFill="1" applyBorder="1" applyAlignment="1">
      <alignment horizontal="center" vertical="center" wrapText="1"/>
    </xf>
    <xf numFmtId="0" fontId="0" fillId="3" borderId="0" xfId="0" applyFill="1" applyAlignment="1">
      <alignment horizontal="right" vertical="center"/>
    </xf>
    <xf numFmtId="0" fontId="0" fillId="3" borderId="0" xfId="0" applyFill="1" applyAlignment="1" applyProtection="1">
      <alignment horizontal="right" vertical="center"/>
      <protection locked="0"/>
    </xf>
    <xf numFmtId="0" fontId="21" fillId="3" borderId="0" xfId="0" applyFont="1" applyFill="1" applyAlignment="1" applyProtection="1">
      <alignment horizontal="right" vertical="center"/>
      <protection locked="0"/>
    </xf>
    <xf numFmtId="0" fontId="15" fillId="0" borderId="0" xfId="0" applyFont="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19" borderId="0" xfId="0" applyFill="1" applyAlignment="1" applyProtection="1">
      <alignment horizontal="left" vertical="center"/>
      <protection locked="0"/>
    </xf>
    <xf numFmtId="9" fontId="0" fillId="0" borderId="0" xfId="0" applyNumberFormat="1" applyAlignment="1" applyProtection="1">
      <alignment horizontal="center" vertical="center"/>
      <protection locked="0"/>
    </xf>
    <xf numFmtId="0" fontId="0" fillId="16" borderId="0" xfId="0" applyFill="1" applyAlignment="1" applyProtection="1">
      <alignment horizontal="center" vertical="center"/>
      <protection locked="0"/>
    </xf>
    <xf numFmtId="0" fontId="0" fillId="7" borderId="0" xfId="0" applyFill="1" applyAlignment="1" applyProtection="1">
      <alignment horizontal="right" vertical="center"/>
      <protection locked="0"/>
    </xf>
    <xf numFmtId="0" fontId="21" fillId="7" borderId="0" xfId="0" applyFont="1" applyFill="1" applyAlignment="1" applyProtection="1">
      <alignment horizontal="right" vertical="center"/>
      <protection locked="0"/>
    </xf>
    <xf numFmtId="2" fontId="0" fillId="0" borderId="0" xfId="0" applyNumberFormat="1" applyAlignment="1">
      <alignment horizontal="center"/>
    </xf>
    <xf numFmtId="49" fontId="0" fillId="0" borderId="21" xfId="0" applyNumberFormat="1" applyBorder="1" applyAlignment="1" applyProtection="1">
      <alignment horizontal="center" vertical="center"/>
      <protection locked="0"/>
    </xf>
    <xf numFmtId="0" fontId="0" fillId="6" borderId="23" xfId="0" applyFill="1" applyBorder="1"/>
    <xf numFmtId="0" fontId="0" fillId="6" borderId="17" xfId="0" applyFill="1" applyBorder="1"/>
    <xf numFmtId="0" fontId="15" fillId="14" borderId="21" xfId="0" applyFont="1" applyFill="1" applyBorder="1" applyAlignment="1">
      <alignment horizontal="center"/>
    </xf>
    <xf numFmtId="0" fontId="15" fillId="14" borderId="21" xfId="0" applyFont="1" applyFill="1" applyBorder="1" applyAlignment="1">
      <alignment horizontal="right"/>
    </xf>
    <xf numFmtId="0" fontId="0" fillId="13" borderId="21" xfId="0" applyFill="1" applyBorder="1" applyAlignment="1">
      <alignment horizontal="center"/>
    </xf>
    <xf numFmtId="0" fontId="21" fillId="6" borderId="17" xfId="0" applyFont="1" applyFill="1" applyBorder="1"/>
    <xf numFmtId="0" fontId="0" fillId="6" borderId="10" xfId="0" applyFill="1" applyBorder="1"/>
    <xf numFmtId="0" fontId="0" fillId="6" borderId="7" xfId="0" applyFill="1" applyBorder="1"/>
    <xf numFmtId="0" fontId="0" fillId="6" borderId="11" xfId="0" applyFill="1" applyBorder="1"/>
    <xf numFmtId="0" fontId="38" fillId="25" borderId="0" xfId="7"/>
    <xf numFmtId="3" fontId="38" fillId="25" borderId="0" xfId="7" applyNumberFormat="1"/>
    <xf numFmtId="2" fontId="38" fillId="25" borderId="0" xfId="7" applyNumberFormat="1"/>
    <xf numFmtId="0" fontId="38" fillId="25" borderId="0" xfId="7" applyAlignment="1">
      <alignment horizontal="right"/>
    </xf>
    <xf numFmtId="9" fontId="0" fillId="13" borderId="30" xfId="6" applyFont="1" applyFill="1" applyBorder="1" applyAlignment="1" applyProtection="1">
      <alignment horizontal="center" vertical="center"/>
    </xf>
    <xf numFmtId="9" fontId="0" fillId="13" borderId="31" xfId="6" applyFont="1" applyFill="1" applyBorder="1" applyAlignment="1" applyProtection="1">
      <alignment horizontal="center" vertical="center"/>
    </xf>
    <xf numFmtId="9" fontId="0" fillId="13" borderId="32" xfId="6" applyFont="1" applyFill="1" applyBorder="1" applyAlignment="1" applyProtection="1">
      <alignment horizontal="center" vertical="center"/>
    </xf>
    <xf numFmtId="0" fontId="0" fillId="13" borderId="41" xfId="0" applyFill="1" applyBorder="1" applyAlignment="1">
      <alignment horizontal="center" vertical="center"/>
    </xf>
    <xf numFmtId="0" fontId="0" fillId="13" borderId="42" xfId="0" applyFill="1" applyBorder="1" applyAlignment="1">
      <alignment horizontal="center" vertical="center"/>
    </xf>
    <xf numFmtId="0" fontId="0" fillId="13" borderId="43" xfId="0" applyFill="1" applyBorder="1" applyAlignment="1">
      <alignment horizontal="center" vertical="center"/>
    </xf>
    <xf numFmtId="0" fontId="7" fillId="2" borderId="0" xfId="0" applyFont="1" applyFill="1"/>
    <xf numFmtId="0" fontId="5" fillId="2" borderId="0" xfId="0" applyFont="1" applyFill="1"/>
    <xf numFmtId="0" fontId="9" fillId="0" borderId="0" xfId="0" applyFont="1"/>
    <xf numFmtId="0" fontId="40" fillId="0" borderId="5" xfId="0" applyFont="1" applyBorder="1" applyAlignment="1">
      <alignment wrapText="1"/>
    </xf>
    <xf numFmtId="0" fontId="9" fillId="0" borderId="0" xfId="0" applyFont="1" applyAlignment="1">
      <alignment horizontal="left"/>
    </xf>
    <xf numFmtId="0" fontId="9" fillId="0" borderId="0" xfId="0" applyFont="1" applyAlignment="1">
      <alignment vertical="center"/>
    </xf>
    <xf numFmtId="0" fontId="9" fillId="0" borderId="5" xfId="0" applyFont="1" applyBorder="1" applyAlignment="1">
      <alignment wrapText="1"/>
    </xf>
    <xf numFmtId="0" fontId="40" fillId="0" borderId="0" xfId="0" applyFont="1"/>
    <xf numFmtId="3" fontId="0" fillId="0" borderId="0" xfId="0" applyNumberFormat="1" applyAlignment="1">
      <alignment horizontal="right"/>
    </xf>
    <xf numFmtId="44" fontId="0" fillId="13" borderId="41" xfId="2" applyFont="1" applyFill="1" applyBorder="1" applyAlignment="1">
      <alignment horizontal="center" vertical="center"/>
    </xf>
    <xf numFmtId="44" fontId="0" fillId="13" borderId="42" xfId="2" applyFont="1" applyFill="1" applyBorder="1" applyAlignment="1">
      <alignment horizontal="center" vertical="center"/>
    </xf>
    <xf numFmtId="44" fontId="0" fillId="13" borderId="43" xfId="2" applyFont="1" applyFill="1" applyBorder="1" applyAlignment="1">
      <alignment horizontal="center" vertical="center"/>
    </xf>
    <xf numFmtId="1" fontId="8" fillId="0" borderId="0" xfId="0" quotePrefix="1" applyNumberFormat="1" applyFont="1" applyAlignment="1">
      <alignment horizontal="center"/>
    </xf>
    <xf numFmtId="0" fontId="0" fillId="12" borderId="23" xfId="0" applyFill="1" applyBorder="1" applyAlignment="1" applyProtection="1">
      <alignment horizontal="right" vertical="center" wrapText="1"/>
      <protection locked="0"/>
    </xf>
    <xf numFmtId="0" fontId="0" fillId="12" borderId="24" xfId="0" applyFill="1" applyBorder="1" applyAlignment="1" applyProtection="1">
      <alignment horizontal="center" vertical="center" wrapText="1"/>
      <protection locked="0"/>
    </xf>
    <xf numFmtId="0" fontId="0" fillId="12" borderId="23" xfId="0" applyFill="1" applyBorder="1" applyAlignment="1" applyProtection="1">
      <alignment horizontal="center" vertical="center" wrapText="1"/>
      <protection locked="0"/>
    </xf>
    <xf numFmtId="0" fontId="0" fillId="12" borderId="25" xfId="0" applyFill="1"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0" fontId="0" fillId="0" borderId="10" xfId="0" applyBorder="1"/>
    <xf numFmtId="0" fontId="0" fillId="0" borderId="29" xfId="0" applyBorder="1"/>
    <xf numFmtId="0" fontId="0" fillId="0" borderId="18" xfId="0" applyBorder="1"/>
    <xf numFmtId="0" fontId="9" fillId="0" borderId="21" xfId="0" applyFont="1" applyBorder="1"/>
    <xf numFmtId="0" fontId="0" fillId="0" borderId="32" xfId="0" applyBorder="1" applyAlignment="1">
      <alignment horizontal="center" vertical="center"/>
    </xf>
    <xf numFmtId="44" fontId="0" fillId="0" borderId="30" xfId="0" applyNumberFormat="1" applyBorder="1" applyAlignment="1">
      <alignment horizontal="center" vertical="center"/>
    </xf>
    <xf numFmtId="44" fontId="0" fillId="0" borderId="31" xfId="0" applyNumberFormat="1" applyBorder="1" applyAlignment="1">
      <alignment horizontal="center" vertical="center"/>
    </xf>
    <xf numFmtId="44" fontId="0" fillId="0" borderId="32" xfId="0" applyNumberFormat="1" applyBorder="1" applyAlignment="1">
      <alignment horizontal="center" vertical="center"/>
    </xf>
    <xf numFmtId="49" fontId="0" fillId="3" borderId="6" xfId="0" applyNumberFormat="1" applyFill="1" applyBorder="1" applyAlignment="1">
      <alignment horizontal="center" vertical="center"/>
    </xf>
    <xf numFmtId="0" fontId="42" fillId="3" borderId="6" xfId="0" applyFont="1" applyFill="1" applyBorder="1" applyAlignment="1">
      <alignment horizontal="center" vertical="center"/>
    </xf>
    <xf numFmtId="0" fontId="6" fillId="2" borderId="0" xfId="3" applyFill="1" applyBorder="1" applyAlignment="1" applyProtection="1">
      <alignment wrapText="1"/>
    </xf>
    <xf numFmtId="0" fontId="43" fillId="7" borderId="6" xfId="0" applyFont="1" applyFill="1" applyBorder="1" applyAlignment="1">
      <alignment horizontal="center" vertical="center"/>
    </xf>
    <xf numFmtId="0" fontId="44" fillId="11" borderId="23" xfId="0" applyFont="1" applyFill="1" applyBorder="1" applyAlignment="1" applyProtection="1">
      <alignment horizontal="center" vertical="center"/>
      <protection locked="0"/>
    </xf>
    <xf numFmtId="0" fontId="15" fillId="0" borderId="0" xfId="0" applyFont="1" applyAlignment="1">
      <alignment horizontal="left" wrapText="1"/>
    </xf>
    <xf numFmtId="14" fontId="0" fillId="0" borderId="0" xfId="0" applyNumberFormat="1" applyAlignment="1">
      <alignment horizontal="center" vertical="center"/>
    </xf>
    <xf numFmtId="0" fontId="20" fillId="3" borderId="21" xfId="0" applyFont="1" applyFill="1" applyBorder="1"/>
    <xf numFmtId="0" fontId="35" fillId="0" borderId="0" xfId="0" applyFont="1" applyAlignment="1">
      <alignment wrapText="1"/>
    </xf>
    <xf numFmtId="0" fontId="5" fillId="0" borderId="0" xfId="0" applyFont="1"/>
    <xf numFmtId="0" fontId="15" fillId="3" borderId="21" xfId="0" applyFont="1" applyFill="1" applyBorder="1" applyAlignment="1">
      <alignment horizontal="left"/>
    </xf>
    <xf numFmtId="1" fontId="0" fillId="3" borderId="21" xfId="1" applyNumberFormat="1" applyFont="1" applyFill="1" applyBorder="1"/>
    <xf numFmtId="1" fontId="0" fillId="0" borderId="0" xfId="0" applyNumberFormat="1"/>
    <xf numFmtId="0" fontId="7" fillId="0" borderId="0" xfId="0" applyFont="1"/>
    <xf numFmtId="0" fontId="0" fillId="0" borderId="0" xfId="0" applyAlignment="1">
      <alignment wrapText="1"/>
    </xf>
    <xf numFmtId="44" fontId="0" fillId="0" borderId="0" xfId="0" applyNumberFormat="1"/>
    <xf numFmtId="49" fontId="0" fillId="0" borderId="0" xfId="0" applyNumberFormat="1"/>
    <xf numFmtId="165" fontId="0" fillId="0" borderId="0" xfId="0" applyNumberFormat="1"/>
    <xf numFmtId="0" fontId="15" fillId="26" borderId="21" xfId="0" applyFont="1" applyFill="1" applyBorder="1" applyAlignment="1">
      <alignment wrapText="1"/>
    </xf>
    <xf numFmtId="49" fontId="15" fillId="26" borderId="21" xfId="0" applyNumberFormat="1" applyFont="1" applyFill="1" applyBorder="1" applyAlignment="1">
      <alignment wrapText="1"/>
    </xf>
    <xf numFmtId="164" fontId="15" fillId="26" borderId="21" xfId="0" applyNumberFormat="1" applyFont="1" applyFill="1" applyBorder="1" applyAlignment="1">
      <alignment wrapText="1"/>
    </xf>
    <xf numFmtId="0" fontId="0" fillId="0" borderId="0" xfId="0" applyAlignment="1">
      <alignment horizontal="center" vertical="center" wrapText="1"/>
    </xf>
    <xf numFmtId="0" fontId="12" fillId="2" borderId="8" xfId="0" applyFont="1" applyFill="1" applyBorder="1" applyAlignment="1">
      <alignment vertical="center"/>
    </xf>
    <xf numFmtId="0" fontId="12" fillId="2" borderId="9" xfId="0" applyFont="1" applyFill="1" applyBorder="1" applyAlignment="1">
      <alignment vertical="center"/>
    </xf>
    <xf numFmtId="0" fontId="0" fillId="2" borderId="23" xfId="0" applyFill="1" applyBorder="1" applyAlignment="1">
      <alignment vertical="center"/>
    </xf>
    <xf numFmtId="0" fontId="0" fillId="2" borderId="17" xfId="0" applyFill="1" applyBorder="1" applyAlignment="1">
      <alignment vertical="center"/>
    </xf>
    <xf numFmtId="0" fontId="0" fillId="2" borderId="10" xfId="0" applyFill="1" applyBorder="1" applyAlignment="1">
      <alignment vertical="center"/>
    </xf>
    <xf numFmtId="0" fontId="0" fillId="2" borderId="7" xfId="0" applyFill="1" applyBorder="1" applyAlignment="1">
      <alignment vertical="center" wrapText="1"/>
    </xf>
    <xf numFmtId="0" fontId="0" fillId="2" borderId="7" xfId="0" applyFill="1" applyBorder="1" applyAlignment="1">
      <alignment vertical="center"/>
    </xf>
    <xf numFmtId="0" fontId="0" fillId="2" borderId="11" xfId="0" applyFill="1" applyBorder="1" applyAlignment="1">
      <alignment vertical="center"/>
    </xf>
    <xf numFmtId="0" fontId="8" fillId="27" borderId="0" xfId="0" applyFont="1" applyFill="1"/>
    <xf numFmtId="0" fontId="23" fillId="27" borderId="0" xfId="0" applyFont="1" applyFill="1" applyAlignment="1">
      <alignment horizontal="left"/>
    </xf>
    <xf numFmtId="0" fontId="8" fillId="27" borderId="0" xfId="0" applyFont="1" applyFill="1" applyAlignment="1">
      <alignment horizontal="center"/>
    </xf>
    <xf numFmtId="0" fontId="6" fillId="27" borderId="0" xfId="3" applyFill="1" applyBorder="1" applyAlignment="1" applyProtection="1"/>
    <xf numFmtId="0" fontId="35" fillId="27" borderId="0" xfId="0" applyFont="1" applyFill="1" applyAlignment="1">
      <alignment horizontal="center" wrapText="1"/>
    </xf>
    <xf numFmtId="0" fontId="35" fillId="27" borderId="0" xfId="0" applyFont="1" applyFill="1" applyAlignment="1">
      <alignment wrapText="1"/>
    </xf>
    <xf numFmtId="0" fontId="8" fillId="27" borderId="0" xfId="0" quotePrefix="1" applyFont="1" applyFill="1" applyAlignment="1">
      <alignment horizontal="center"/>
    </xf>
    <xf numFmtId="0" fontId="6" fillId="0" borderId="0" xfId="3" applyBorder="1" applyAlignment="1" applyProtection="1">
      <alignment horizontal="left"/>
    </xf>
    <xf numFmtId="0" fontId="8" fillId="0" borderId="0" xfId="0" quotePrefix="1" applyFont="1" applyAlignment="1">
      <alignment horizontal="center"/>
    </xf>
    <xf numFmtId="0" fontId="0" fillId="11" borderId="24" xfId="0" applyFill="1" applyBorder="1" applyAlignment="1">
      <alignment horizontal="center" vertical="center" wrapText="1"/>
    </xf>
    <xf numFmtId="0" fontId="0" fillId="11" borderId="13" xfId="0" applyFill="1" applyBorder="1" applyAlignment="1">
      <alignment horizontal="center" vertical="center" wrapText="1"/>
    </xf>
    <xf numFmtId="0" fontId="0" fillId="3" borderId="0" xfId="0" applyFill="1" applyAlignment="1">
      <alignment horizontal="center" vertical="center" wrapText="1"/>
    </xf>
    <xf numFmtId="0" fontId="0" fillId="3" borderId="13" xfId="0" applyFill="1" applyBorder="1" applyAlignment="1">
      <alignment horizontal="center" vertical="center" wrapText="1"/>
    </xf>
    <xf numFmtId="0" fontId="0" fillId="7" borderId="0" xfId="0" applyFill="1" applyAlignment="1">
      <alignment horizontal="center" vertical="center" wrapText="1"/>
    </xf>
    <xf numFmtId="0" fontId="0" fillId="7" borderId="13" xfId="0" applyFill="1" applyBorder="1" applyAlignment="1">
      <alignment horizontal="center" vertical="center" wrapText="1"/>
    </xf>
    <xf numFmtId="0" fontId="11" fillId="11" borderId="37" xfId="0" applyFont="1" applyFill="1" applyBorder="1" applyAlignment="1">
      <alignment horizontal="center" vertical="center" wrapText="1"/>
    </xf>
    <xf numFmtId="0" fontId="10" fillId="11" borderId="2" xfId="0" applyFont="1" applyFill="1" applyBorder="1" applyAlignment="1">
      <alignment horizontal="center" vertical="center" wrapText="1"/>
    </xf>
    <xf numFmtId="0" fontId="49" fillId="29" borderId="53" xfId="8" applyFont="1" applyFill="1" applyBorder="1" applyAlignment="1">
      <alignment horizontal="left" wrapText="1"/>
    </xf>
    <xf numFmtId="0" fontId="46" fillId="0" borderId="52" xfId="8" applyFont="1" applyBorder="1"/>
    <xf numFmtId="0" fontId="46" fillId="0" borderId="52" xfId="8" applyFont="1" applyBorder="1" applyAlignment="1">
      <alignment horizontal="right"/>
    </xf>
    <xf numFmtId="0" fontId="46" fillId="0" borderId="52" xfId="9" applyFont="1" applyBorder="1"/>
    <xf numFmtId="0" fontId="46" fillId="0" borderId="52" xfId="9" applyFont="1" applyBorder="1" applyAlignment="1">
      <alignment horizontal="right"/>
    </xf>
    <xf numFmtId="0" fontId="46" fillId="0" borderId="52" xfId="10" applyFont="1" applyBorder="1"/>
    <xf numFmtId="0" fontId="46" fillId="0" borderId="52" xfId="10" applyFont="1" applyBorder="1" applyAlignment="1">
      <alignment horizontal="right"/>
    </xf>
    <xf numFmtId="0" fontId="46" fillId="0" borderId="52" xfId="11" applyFont="1" applyBorder="1"/>
    <xf numFmtId="0" fontId="46" fillId="0" borderId="52" xfId="11" applyFont="1" applyBorder="1" applyAlignment="1">
      <alignment horizontal="right"/>
    </xf>
    <xf numFmtId="0" fontId="46" fillId="0" borderId="52" xfId="12" applyFont="1" applyBorder="1"/>
    <xf numFmtId="0" fontId="46" fillId="0" borderId="52" xfId="12" applyFont="1" applyBorder="1" applyAlignment="1">
      <alignment horizontal="right"/>
    </xf>
    <xf numFmtId="0" fontId="46" fillId="0" borderId="52" xfId="13" applyFont="1" applyBorder="1"/>
    <xf numFmtId="0" fontId="46" fillId="0" borderId="52" xfId="13" applyFont="1" applyBorder="1" applyAlignment="1">
      <alignment horizontal="right"/>
    </xf>
    <xf numFmtId="0" fontId="46" fillId="0" borderId="52" xfId="14" applyFont="1" applyBorder="1"/>
    <xf numFmtId="0" fontId="46" fillId="0" borderId="52" xfId="14" applyFont="1" applyBorder="1" applyAlignment="1">
      <alignment horizontal="right"/>
    </xf>
    <xf numFmtId="0" fontId="46" fillId="0" borderId="52" xfId="15" applyFont="1" applyBorder="1"/>
    <xf numFmtId="0" fontId="46" fillId="0" borderId="52" xfId="15" applyFont="1" applyBorder="1" applyAlignment="1">
      <alignment horizontal="right"/>
    </xf>
    <xf numFmtId="0" fontId="46" fillId="0" borderId="52" xfId="16" applyFont="1" applyBorder="1"/>
    <xf numFmtId="0" fontId="46" fillId="0" borderId="52" xfId="16" applyFont="1" applyBorder="1" applyAlignment="1">
      <alignment horizontal="right"/>
    </xf>
    <xf numFmtId="0" fontId="46" fillId="0" borderId="52" xfId="17" applyFont="1" applyBorder="1"/>
    <xf numFmtId="0" fontId="46" fillId="0" borderId="52" xfId="17" applyFont="1" applyBorder="1" applyAlignment="1">
      <alignment horizontal="right"/>
    </xf>
    <xf numFmtId="0" fontId="0" fillId="0" borderId="19" xfId="0" applyBorder="1"/>
    <xf numFmtId="0" fontId="32" fillId="0" borderId="0" xfId="0" applyFont="1"/>
    <xf numFmtId="0" fontId="32" fillId="9" borderId="0" xfId="0" applyFont="1" applyFill="1" applyAlignment="1">
      <alignment horizontal="left"/>
    </xf>
    <xf numFmtId="0" fontId="32" fillId="9" borderId="0" xfId="0" applyFont="1" applyFill="1" applyAlignment="1">
      <alignment horizontal="right"/>
    </xf>
    <xf numFmtId="1" fontId="0" fillId="9" borderId="0" xfId="0" applyNumberFormat="1" applyFill="1"/>
    <xf numFmtId="0" fontId="32" fillId="0" borderId="0" xfId="0" applyFont="1" applyAlignment="1">
      <alignment horizontal="left"/>
    </xf>
    <xf numFmtId="0" fontId="32" fillId="0" borderId="0" xfId="0" applyFont="1" applyAlignment="1">
      <alignment horizontal="right"/>
    </xf>
    <xf numFmtId="14" fontId="0" fillId="3" borderId="21" xfId="1" applyNumberFormat="1" applyFont="1" applyFill="1" applyBorder="1"/>
    <xf numFmtId="14" fontId="32" fillId="9" borderId="0" xfId="0" applyNumberFormat="1" applyFont="1" applyFill="1" applyAlignment="1">
      <alignment horizontal="center"/>
    </xf>
    <xf numFmtId="14" fontId="32" fillId="0" borderId="0" xfId="0" applyNumberFormat="1" applyFont="1" applyAlignment="1">
      <alignment horizontal="center"/>
    </xf>
    <xf numFmtId="14" fontId="32" fillId="0" borderId="0" xfId="0" applyNumberFormat="1" applyFont="1"/>
    <xf numFmtId="0" fontId="15" fillId="14" borderId="21" xfId="0" applyFont="1" applyFill="1" applyBorder="1" applyAlignment="1">
      <alignment horizontal="right" vertical="center" wrapText="1"/>
    </xf>
    <xf numFmtId="0" fontId="0" fillId="14" borderId="21" xfId="0" applyFill="1" applyBorder="1" applyAlignment="1">
      <alignment horizontal="right" vertical="center" wrapText="1"/>
    </xf>
    <xf numFmtId="0" fontId="6" fillId="3" borderId="8" xfId="3" applyFill="1" applyBorder="1" applyAlignment="1" applyProtection="1">
      <alignment horizontal="right" vertical="center" wrapText="1"/>
    </xf>
    <xf numFmtId="0" fontId="6" fillId="3" borderId="9" xfId="3" applyFill="1" applyBorder="1" applyAlignment="1" applyProtection="1">
      <alignment horizontal="right" vertical="center" wrapText="1"/>
    </xf>
    <xf numFmtId="0" fontId="0" fillId="2" borderId="23" xfId="0" applyFill="1" applyBorder="1" applyAlignment="1">
      <alignment vertical="center" wrapText="1"/>
    </xf>
    <xf numFmtId="0" fontId="0" fillId="2" borderId="0" xfId="0" applyFill="1" applyAlignment="1">
      <alignment vertical="center" wrapText="1"/>
    </xf>
    <xf numFmtId="0" fontId="0" fillId="15" borderId="21" xfId="0" applyFill="1" applyBorder="1" applyAlignment="1">
      <alignment wrapText="1"/>
    </xf>
    <xf numFmtId="0" fontId="15" fillId="2" borderId="0" xfId="0" applyFont="1" applyFill="1" applyAlignment="1">
      <alignment wrapText="1"/>
    </xf>
    <xf numFmtId="0" fontId="6" fillId="7" borderId="18" xfId="3" applyFill="1" applyBorder="1" applyAlignment="1" applyProtection="1">
      <alignment horizontal="right" wrapText="1"/>
    </xf>
    <xf numFmtId="0" fontId="6" fillId="7" borderId="20" xfId="3" applyFill="1" applyBorder="1" applyAlignment="1" applyProtection="1">
      <alignment horizontal="right" wrapText="1"/>
    </xf>
    <xf numFmtId="0" fontId="0" fillId="2" borderId="0" xfId="0" applyFill="1" applyAlignment="1">
      <alignment wrapText="1"/>
    </xf>
    <xf numFmtId="0" fontId="6" fillId="4" borderId="18" xfId="3" applyFill="1" applyBorder="1" applyAlignment="1" applyProtection="1">
      <alignment horizontal="right" wrapText="1"/>
    </xf>
    <xf numFmtId="0" fontId="6" fillId="4" borderId="20" xfId="3" applyFill="1" applyBorder="1" applyAlignment="1" applyProtection="1">
      <alignment horizontal="right" wrapText="1"/>
    </xf>
    <xf numFmtId="0" fontId="6" fillId="23" borderId="18" xfId="3" applyFill="1" applyBorder="1" applyAlignment="1" applyProtection="1">
      <alignment horizontal="right" wrapText="1"/>
    </xf>
    <xf numFmtId="0" fontId="6" fillId="23" borderId="20" xfId="3" applyFill="1" applyBorder="1" applyAlignment="1" applyProtection="1">
      <alignment horizontal="right" wrapText="1"/>
    </xf>
    <xf numFmtId="0" fontId="0" fillId="24" borderId="21" xfId="0" applyFill="1" applyBorder="1" applyAlignment="1">
      <alignment wrapText="1"/>
    </xf>
    <xf numFmtId="0" fontId="0" fillId="13" borderId="18" xfId="0" applyFill="1" applyBorder="1" applyAlignment="1">
      <alignment wrapText="1"/>
    </xf>
    <xf numFmtId="0" fontId="0" fillId="13" borderId="19" xfId="0" applyFill="1" applyBorder="1" applyAlignment="1">
      <alignment wrapText="1"/>
    </xf>
    <xf numFmtId="0" fontId="0" fillId="13" borderId="20" xfId="0" applyFill="1" applyBorder="1" applyAlignment="1">
      <alignment wrapText="1"/>
    </xf>
    <xf numFmtId="0" fontId="0" fillId="24" borderId="8" xfId="0" applyFill="1" applyBorder="1" applyAlignment="1">
      <alignment wrapText="1"/>
    </xf>
    <xf numFmtId="0" fontId="0" fillId="24" borderId="24" xfId="0" applyFill="1" applyBorder="1" applyAlignment="1">
      <alignment wrapText="1"/>
    </xf>
    <xf numFmtId="0" fontId="0" fillId="24" borderId="9" xfId="0" applyFill="1" applyBorder="1" applyAlignment="1">
      <alignment wrapText="1"/>
    </xf>
    <xf numFmtId="0" fontId="0" fillId="0" borderId="10" xfId="0" applyBorder="1" applyAlignment="1">
      <alignment wrapText="1"/>
    </xf>
    <xf numFmtId="0" fontId="0" fillId="0" borderId="7" xfId="0" applyBorder="1" applyAlignment="1">
      <alignment wrapText="1"/>
    </xf>
    <xf numFmtId="0" fontId="0" fillId="0" borderId="11" xfId="0" applyBorder="1" applyAlignment="1">
      <alignment wrapText="1"/>
    </xf>
    <xf numFmtId="0" fontId="25" fillId="0" borderId="0" xfId="0" applyFont="1" applyAlignment="1">
      <alignment wrapText="1"/>
    </xf>
    <xf numFmtId="0" fontId="0" fillId="0" borderId="0" xfId="0" applyAlignment="1">
      <alignment wrapText="1"/>
    </xf>
    <xf numFmtId="0" fontId="0" fillId="14" borderId="18" xfId="0" applyFill="1" applyBorder="1" applyAlignment="1">
      <alignment wrapText="1"/>
    </xf>
    <xf numFmtId="0" fontId="0" fillId="14" borderId="19" xfId="0" applyFill="1" applyBorder="1" applyAlignment="1">
      <alignment wrapText="1"/>
    </xf>
    <xf numFmtId="0" fontId="0" fillId="14" borderId="20" xfId="0" applyFill="1" applyBorder="1" applyAlignment="1">
      <alignment wrapText="1"/>
    </xf>
    <xf numFmtId="0" fontId="34" fillId="2" borderId="24" xfId="0" applyFont="1" applyFill="1" applyBorder="1" applyAlignment="1">
      <alignment vertical="center" wrapText="1"/>
    </xf>
    <xf numFmtId="0" fontId="34" fillId="0" borderId="24" xfId="0" applyFont="1" applyBorder="1" applyAlignment="1">
      <alignment vertical="center" wrapText="1"/>
    </xf>
    <xf numFmtId="0" fontId="11" fillId="11" borderId="2" xfId="0" applyFont="1" applyFill="1" applyBorder="1" applyAlignment="1">
      <alignment horizontal="center" vertical="center" wrapText="1"/>
    </xf>
    <xf numFmtId="0" fontId="0" fillId="11" borderId="2" xfId="0" applyFill="1" applyBorder="1" applyAlignment="1">
      <alignment horizontal="center" vertical="center" wrapText="1"/>
    </xf>
    <xf numFmtId="0" fontId="34" fillId="2" borderId="24" xfId="0" applyFont="1" applyFill="1" applyBorder="1" applyAlignment="1">
      <alignment wrapText="1"/>
    </xf>
    <xf numFmtId="0" fontId="34" fillId="0" borderId="24" xfId="0" applyFont="1" applyBorder="1" applyAlignment="1">
      <alignment wrapText="1"/>
    </xf>
    <xf numFmtId="0" fontId="6" fillId="2" borderId="0" xfId="3" applyFill="1" applyBorder="1" applyAlignment="1" applyProtection="1">
      <alignment horizontal="right" wrapText="1"/>
    </xf>
    <xf numFmtId="0" fontId="6" fillId="2" borderId="0" xfId="3" applyFill="1" applyBorder="1" applyAlignment="1" applyProtection="1">
      <alignment wrapText="1"/>
    </xf>
    <xf numFmtId="0" fontId="0" fillId="10" borderId="23" xfId="0" applyFill="1" applyBorder="1" applyAlignment="1">
      <alignment vertical="center" wrapText="1"/>
    </xf>
    <xf numFmtId="0" fontId="0" fillId="10" borderId="0" xfId="0" applyFill="1" applyAlignment="1">
      <alignment vertical="center" wrapText="1"/>
    </xf>
    <xf numFmtId="0" fontId="0" fillId="10" borderId="17" xfId="0" applyFill="1" applyBorder="1" applyAlignment="1">
      <alignment vertical="center" wrapText="1"/>
    </xf>
    <xf numFmtId="0" fontId="9" fillId="10" borderId="23" xfId="0" applyFont="1" applyFill="1" applyBorder="1" applyAlignment="1">
      <alignment horizontal="right" vertical="center" wrapText="1"/>
    </xf>
    <xf numFmtId="0" fontId="9" fillId="10" borderId="17" xfId="0" applyFont="1" applyFill="1" applyBorder="1" applyAlignment="1">
      <alignment horizontal="right" vertical="center" wrapText="1"/>
    </xf>
    <xf numFmtId="0" fontId="9" fillId="2" borderId="39" xfId="0" applyFont="1" applyFill="1" applyBorder="1" applyAlignment="1">
      <alignment horizontal="right" vertical="center" wrapText="1"/>
    </xf>
    <xf numFmtId="0" fontId="0" fillId="2" borderId="39" xfId="0" applyFill="1" applyBorder="1" applyAlignment="1">
      <alignment horizontal="right" vertical="center" wrapText="1"/>
    </xf>
    <xf numFmtId="0" fontId="0" fillId="0" borderId="0" xfId="0" applyAlignment="1">
      <alignment vertical="center" wrapText="1"/>
    </xf>
    <xf numFmtId="0" fontId="0" fillId="0" borderId="17" xfId="0" applyBorder="1" applyAlignment="1">
      <alignment vertical="center" wrapText="1"/>
    </xf>
    <xf numFmtId="0" fontId="0" fillId="2" borderId="39" xfId="0" applyFill="1" applyBorder="1" applyAlignment="1">
      <alignment vertical="center" wrapText="1"/>
    </xf>
    <xf numFmtId="0" fontId="15" fillId="14" borderId="21" xfId="0" applyFont="1" applyFill="1" applyBorder="1" applyAlignment="1">
      <alignment vertical="center" wrapText="1"/>
    </xf>
    <xf numFmtId="0" fontId="0" fillId="14" borderId="21" xfId="0" applyFill="1" applyBorder="1" applyAlignment="1">
      <alignment vertical="center" wrapText="1"/>
    </xf>
    <xf numFmtId="0" fontId="9" fillId="2" borderId="8" xfId="0" applyFont="1" applyFill="1" applyBorder="1" applyAlignment="1">
      <alignment horizontal="right" vertical="center" wrapText="1"/>
    </xf>
    <xf numFmtId="0" fontId="9" fillId="2" borderId="9" xfId="0" applyFont="1" applyFill="1" applyBorder="1" applyAlignment="1">
      <alignment horizontal="right" vertical="center" wrapText="1"/>
    </xf>
    <xf numFmtId="0" fontId="0" fillId="2" borderId="8" xfId="0" applyFill="1" applyBorder="1" applyAlignment="1">
      <alignment vertical="center" wrapText="1"/>
    </xf>
    <xf numFmtId="0" fontId="0" fillId="2" borderId="24" xfId="0" applyFill="1" applyBorder="1" applyAlignment="1">
      <alignment vertical="center" wrapText="1"/>
    </xf>
    <xf numFmtId="0" fontId="0" fillId="2" borderId="9" xfId="0" applyFill="1" applyBorder="1" applyAlignment="1">
      <alignment vertical="center" wrapText="1"/>
    </xf>
    <xf numFmtId="0" fontId="15" fillId="14" borderId="18" xfId="0" applyFont="1" applyFill="1" applyBorder="1" applyAlignment="1">
      <alignment vertical="center" wrapText="1"/>
    </xf>
    <xf numFmtId="0" fontId="15" fillId="14" borderId="19" xfId="0" applyFont="1" applyFill="1" applyBorder="1" applyAlignment="1">
      <alignment vertical="center" wrapText="1"/>
    </xf>
    <xf numFmtId="0" fontId="15" fillId="14" borderId="20" xfId="0" applyFont="1" applyFill="1" applyBorder="1" applyAlignment="1">
      <alignment vertical="center" wrapText="1"/>
    </xf>
    <xf numFmtId="0" fontId="9" fillId="2" borderId="29" xfId="0" applyFont="1" applyFill="1" applyBorder="1" applyAlignment="1">
      <alignment horizontal="right" vertical="center" wrapText="1"/>
    </xf>
    <xf numFmtId="0" fontId="0" fillId="2" borderId="29" xfId="0" applyFill="1" applyBorder="1" applyAlignment="1">
      <alignment horizontal="right" vertical="center" wrapText="1"/>
    </xf>
    <xf numFmtId="0" fontId="0" fillId="2" borderId="29" xfId="0" applyFill="1" applyBorder="1" applyAlignment="1">
      <alignment vertical="center" wrapText="1"/>
    </xf>
    <xf numFmtId="0" fontId="0" fillId="2" borderId="10" xfId="0" applyFill="1" applyBorder="1" applyAlignment="1">
      <alignment vertical="center" wrapText="1"/>
    </xf>
    <xf numFmtId="0" fontId="0" fillId="0" borderId="7" xfId="0" applyBorder="1" applyAlignment="1">
      <alignment vertical="center" wrapText="1"/>
    </xf>
    <xf numFmtId="0" fontId="0" fillId="0" borderId="11" xfId="0" applyBorder="1" applyAlignment="1">
      <alignment vertical="center" wrapText="1"/>
    </xf>
    <xf numFmtId="0" fontId="39" fillId="2" borderId="0" xfId="0" applyFont="1" applyFill="1" applyAlignment="1">
      <alignment wrapText="1"/>
    </xf>
    <xf numFmtId="0" fontId="39" fillId="0" borderId="0" xfId="0" applyFont="1" applyAlignment="1">
      <alignment wrapText="1"/>
    </xf>
    <xf numFmtId="0" fontId="39" fillId="2" borderId="0" xfId="0" applyFont="1" applyFill="1" applyAlignment="1">
      <alignment horizontal="left"/>
    </xf>
    <xf numFmtId="0" fontId="39" fillId="0" borderId="0" xfId="0" applyFont="1" applyAlignment="1">
      <alignment horizontal="left"/>
    </xf>
    <xf numFmtId="0" fontId="0" fillId="0" borderId="4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44" xfId="0" applyBorder="1" applyAlignment="1" applyProtection="1">
      <alignment horizontal="left" vertical="center" wrapText="1"/>
      <protection locked="0"/>
    </xf>
    <xf numFmtId="0" fontId="0" fillId="0" borderId="45" xfId="0" applyBorder="1" applyAlignment="1" applyProtection="1">
      <alignment horizontal="left" vertical="center" wrapText="1"/>
      <protection locked="0"/>
    </xf>
    <xf numFmtId="0" fontId="0" fillId="14" borderId="18" xfId="0" applyFill="1" applyBorder="1" applyAlignment="1" applyProtection="1">
      <alignment horizontal="center" vertical="center" wrapText="1"/>
      <protection locked="0"/>
    </xf>
    <xf numFmtId="0" fontId="0" fillId="14" borderId="20" xfId="0"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5" fillId="10" borderId="8" xfId="0" applyFont="1" applyFill="1" applyBorder="1" applyAlignment="1" applyProtection="1">
      <alignment horizontal="right" vertical="center" wrapText="1"/>
      <protection locked="0"/>
    </xf>
    <xf numFmtId="0" fontId="5" fillId="10" borderId="24" xfId="0" applyFont="1" applyFill="1" applyBorder="1" applyAlignment="1" applyProtection="1">
      <alignment horizontal="right" vertical="center" wrapText="1"/>
      <protection locked="0"/>
    </xf>
    <xf numFmtId="0" fontId="5" fillId="10" borderId="9" xfId="0" applyFont="1" applyFill="1" applyBorder="1" applyAlignment="1" applyProtection="1">
      <alignment horizontal="right" vertical="center" wrapText="1"/>
      <protection locked="0"/>
    </xf>
    <xf numFmtId="0" fontId="5" fillId="10" borderId="23" xfId="0" applyFont="1" applyFill="1" applyBorder="1" applyAlignment="1" applyProtection="1">
      <alignment horizontal="right" vertical="center" wrapText="1"/>
      <protection locked="0"/>
    </xf>
    <xf numFmtId="0" fontId="5" fillId="10" borderId="0" xfId="0" applyFont="1" applyFill="1" applyAlignment="1" applyProtection="1">
      <alignment horizontal="right" vertical="center" wrapText="1"/>
      <protection locked="0"/>
    </xf>
    <xf numFmtId="0" fontId="5" fillId="10" borderId="17" xfId="0" applyFont="1" applyFill="1" applyBorder="1" applyAlignment="1" applyProtection="1">
      <alignment horizontal="right" vertical="center" wrapText="1"/>
      <protection locked="0"/>
    </xf>
    <xf numFmtId="0" fontId="5" fillId="10" borderId="10" xfId="0" applyFont="1" applyFill="1" applyBorder="1" applyAlignment="1" applyProtection="1">
      <alignment horizontal="right" vertical="center" wrapText="1"/>
      <protection locked="0"/>
    </xf>
    <xf numFmtId="0" fontId="5" fillId="10" borderId="7" xfId="0" applyFont="1" applyFill="1" applyBorder="1" applyAlignment="1" applyProtection="1">
      <alignment horizontal="right" vertical="center" wrapText="1"/>
      <protection locked="0"/>
    </xf>
    <xf numFmtId="0" fontId="5" fillId="10" borderId="11" xfId="0" applyFont="1" applyFill="1" applyBorder="1" applyAlignment="1" applyProtection="1">
      <alignment horizontal="right" vertical="center" wrapText="1"/>
      <protection locked="0"/>
    </xf>
    <xf numFmtId="0" fontId="0" fillId="0" borderId="8"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14" borderId="18" xfId="0"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5" fillId="28" borderId="8" xfId="0" applyFont="1" applyFill="1" applyBorder="1" applyAlignment="1" applyProtection="1">
      <alignment horizontal="right" vertical="center" wrapText="1"/>
      <protection locked="0"/>
    </xf>
    <xf numFmtId="0" fontId="5" fillId="28" borderId="24" xfId="0" applyFont="1" applyFill="1" applyBorder="1" applyAlignment="1" applyProtection="1">
      <alignment horizontal="right" vertical="center" wrapText="1"/>
      <protection locked="0"/>
    </xf>
    <xf numFmtId="0" fontId="5" fillId="28" borderId="9" xfId="0" applyFont="1" applyFill="1" applyBorder="1" applyAlignment="1" applyProtection="1">
      <alignment horizontal="right" vertical="center" wrapText="1"/>
      <protection locked="0"/>
    </xf>
    <xf numFmtId="0" fontId="5" fillId="28" borderId="23" xfId="0" applyFont="1" applyFill="1" applyBorder="1" applyAlignment="1" applyProtection="1">
      <alignment horizontal="right" vertical="center" wrapText="1"/>
      <protection locked="0"/>
    </xf>
    <xf numFmtId="0" fontId="5" fillId="28" borderId="0" xfId="0" applyFont="1" applyFill="1" applyAlignment="1" applyProtection="1">
      <alignment horizontal="right" vertical="center" wrapText="1"/>
      <protection locked="0"/>
    </xf>
    <xf numFmtId="0" fontId="5" fillId="28" borderId="17" xfId="0" applyFont="1" applyFill="1" applyBorder="1" applyAlignment="1" applyProtection="1">
      <alignment horizontal="right" vertical="center" wrapText="1"/>
      <protection locked="0"/>
    </xf>
    <xf numFmtId="0" fontId="5" fillId="28" borderId="10" xfId="0" applyFont="1" applyFill="1" applyBorder="1" applyAlignment="1" applyProtection="1">
      <alignment horizontal="right" vertical="center" wrapText="1"/>
      <protection locked="0"/>
    </xf>
    <xf numFmtId="0" fontId="5" fillId="28" borderId="7" xfId="0" applyFont="1" applyFill="1" applyBorder="1" applyAlignment="1" applyProtection="1">
      <alignment horizontal="right" vertical="center" wrapText="1"/>
      <protection locked="0"/>
    </xf>
    <xf numFmtId="0" fontId="5" fillId="28" borderId="11" xfId="0" applyFont="1" applyFill="1" applyBorder="1" applyAlignment="1" applyProtection="1">
      <alignment horizontal="right" vertical="center" wrapText="1"/>
      <protection locked="0"/>
    </xf>
    <xf numFmtId="0" fontId="6" fillId="14" borderId="18" xfId="3" applyFill="1" applyBorder="1" applyAlignment="1" applyProtection="1">
      <alignment horizontal="center" vertical="center" wrapText="1"/>
      <protection locked="0"/>
    </xf>
    <xf numFmtId="0" fontId="6" fillId="14" borderId="19" xfId="3" applyFill="1" applyBorder="1" applyAlignment="1" applyProtection="1">
      <alignment horizontal="center" vertical="center" wrapText="1"/>
      <protection locked="0"/>
    </xf>
    <xf numFmtId="0" fontId="6" fillId="14" borderId="20" xfId="3" applyFill="1" applyBorder="1" applyAlignment="1" applyProtection="1">
      <alignment horizontal="center" vertical="center" wrapText="1"/>
      <protection locked="0"/>
    </xf>
    <xf numFmtId="0" fontId="0" fillId="14" borderId="28" xfId="0" applyFill="1" applyBorder="1" applyAlignment="1" applyProtection="1">
      <alignment horizontal="center" vertical="center" wrapText="1"/>
      <protection locked="0"/>
    </xf>
    <xf numFmtId="0" fontId="0" fillId="14" borderId="29" xfId="0" applyFill="1" applyBorder="1" applyAlignment="1" applyProtection="1">
      <alignment horizontal="center" vertical="center" wrapText="1"/>
      <protection locked="0"/>
    </xf>
    <xf numFmtId="0" fontId="0" fillId="14" borderId="8" xfId="0" applyFill="1" applyBorder="1" applyAlignment="1" applyProtection="1">
      <alignment horizontal="center" vertical="center" wrapText="1"/>
      <protection locked="0"/>
    </xf>
    <xf numFmtId="0" fontId="0" fillId="14" borderId="9" xfId="0" applyFill="1" applyBorder="1" applyAlignment="1" applyProtection="1">
      <alignment horizontal="center" vertical="center" wrapText="1"/>
      <protection locked="0"/>
    </xf>
    <xf numFmtId="0" fontId="0" fillId="14" borderId="10" xfId="0" applyFill="1" applyBorder="1" applyAlignment="1" applyProtection="1">
      <alignment horizontal="center" vertical="center" wrapText="1"/>
      <protection locked="0"/>
    </xf>
    <xf numFmtId="0" fontId="0" fillId="14" borderId="11" xfId="0" applyFill="1" applyBorder="1" applyAlignment="1" applyProtection="1">
      <alignment horizontal="center" vertical="center" wrapText="1"/>
      <protection locked="0"/>
    </xf>
    <xf numFmtId="0" fontId="11" fillId="11" borderId="12"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3" fillId="11" borderId="13" xfId="0" applyFont="1" applyFill="1" applyBorder="1" applyAlignment="1" applyProtection="1">
      <alignment horizontal="center" vertical="center" wrapText="1"/>
      <protection locked="0"/>
    </xf>
    <xf numFmtId="0" fontId="3" fillId="11" borderId="14" xfId="0" applyFont="1" applyFill="1"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15" fillId="14" borderId="18" xfId="0" applyFont="1" applyFill="1" applyBorder="1" applyAlignment="1" applyProtection="1">
      <alignment horizontal="left" vertical="center" wrapText="1"/>
      <protection locked="0"/>
    </xf>
    <xf numFmtId="0" fontId="15" fillId="0" borderId="19" xfId="0" applyFont="1" applyBorder="1" applyAlignment="1" applyProtection="1">
      <alignment horizontal="left" vertical="center" wrapText="1"/>
      <protection locked="0"/>
    </xf>
    <xf numFmtId="0" fontId="15" fillId="0" borderId="20" xfId="0" applyFont="1" applyBorder="1" applyAlignment="1" applyProtection="1">
      <alignment horizontal="left" vertical="center" wrapText="1"/>
      <protection locked="0"/>
    </xf>
    <xf numFmtId="0" fontId="0" fillId="14" borderId="19" xfId="0" applyFill="1" applyBorder="1" applyAlignment="1" applyProtection="1">
      <alignment horizontal="center" vertical="center" wrapText="1"/>
      <protection locked="0"/>
    </xf>
    <xf numFmtId="0" fontId="14" fillId="17" borderId="18" xfId="0" applyFont="1" applyFill="1" applyBorder="1" applyAlignment="1" applyProtection="1">
      <alignment horizontal="center" vertical="center" wrapText="1"/>
      <protection locked="0"/>
    </xf>
    <xf numFmtId="0" fontId="2" fillId="17" borderId="19" xfId="0" applyFont="1" applyFill="1" applyBorder="1" applyAlignment="1" applyProtection="1">
      <alignment horizontal="center" vertical="center" wrapText="1"/>
      <protection locked="0"/>
    </xf>
    <xf numFmtId="0" fontId="2" fillId="17" borderId="20" xfId="0" applyFont="1" applyFill="1"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0" fontId="0" fillId="14" borderId="21" xfId="0" applyFill="1" applyBorder="1" applyAlignment="1" applyProtection="1">
      <alignment horizontal="center" vertical="center" wrapText="1"/>
      <protection locked="0"/>
    </xf>
    <xf numFmtId="0" fontId="0" fillId="14" borderId="24" xfId="0" applyFill="1" applyBorder="1" applyAlignment="1" applyProtection="1">
      <alignment horizontal="center" vertical="center" wrapText="1"/>
      <protection locked="0"/>
    </xf>
    <xf numFmtId="0" fontId="0" fillId="14" borderId="23" xfId="0" applyFill="1" applyBorder="1" applyAlignment="1" applyProtection="1">
      <alignment horizontal="center" vertical="center" wrapText="1"/>
      <protection locked="0"/>
    </xf>
    <xf numFmtId="0" fontId="0" fillId="14" borderId="0" xfId="0" applyFill="1" applyAlignment="1" applyProtection="1">
      <alignment horizontal="center" vertical="center" wrapText="1"/>
      <protection locked="0"/>
    </xf>
    <xf numFmtId="0" fontId="0" fillId="14" borderId="17" xfId="0" applyFill="1" applyBorder="1" applyAlignment="1" applyProtection="1">
      <alignment horizontal="center" vertical="center" wrapText="1"/>
      <protection locked="0"/>
    </xf>
    <xf numFmtId="0" fontId="0" fillId="14" borderId="7" xfId="0" applyFill="1" applyBorder="1" applyAlignment="1" applyProtection="1">
      <alignment horizontal="center" vertical="center" wrapText="1"/>
      <protection locked="0"/>
    </xf>
    <xf numFmtId="0" fontId="15" fillId="5" borderId="8" xfId="0" applyFont="1" applyFill="1" applyBorder="1" applyAlignment="1" applyProtection="1">
      <alignment horizontal="center" vertical="center" wrapText="1"/>
      <protection locked="0"/>
    </xf>
    <xf numFmtId="0" fontId="15" fillId="5" borderId="24" xfId="0" applyFont="1" applyFill="1" applyBorder="1" applyAlignment="1" applyProtection="1">
      <alignment horizontal="center" vertical="center" wrapText="1"/>
      <protection locked="0"/>
    </xf>
    <xf numFmtId="0" fontId="15" fillId="5" borderId="9" xfId="0" applyFont="1" applyFill="1" applyBorder="1" applyAlignment="1" applyProtection="1">
      <alignment horizontal="center" vertical="center" wrapText="1"/>
      <protection locked="0"/>
    </xf>
    <xf numFmtId="0" fontId="15" fillId="5" borderId="10" xfId="0"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15" fillId="5" borderId="11" xfId="0" applyFont="1" applyFill="1" applyBorder="1" applyAlignment="1" applyProtection="1">
      <alignment horizontal="center" vertical="center" wrapText="1"/>
      <protection locked="0"/>
    </xf>
    <xf numFmtId="0" fontId="0" fillId="0" borderId="4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12" fillId="11" borderId="15" xfId="0" applyFont="1" applyFill="1" applyBorder="1" applyAlignment="1" applyProtection="1">
      <alignment horizontal="center" vertical="center" wrapText="1"/>
      <protection locked="0"/>
    </xf>
    <xf numFmtId="0" fontId="12" fillId="11" borderId="5" xfId="0" applyFont="1" applyFill="1" applyBorder="1" applyAlignment="1" applyProtection="1">
      <alignment horizontal="center" vertical="center" wrapText="1"/>
      <protection locked="0"/>
    </xf>
    <xf numFmtId="0" fontId="12" fillId="11" borderId="16" xfId="0" applyFont="1" applyFill="1" applyBorder="1" applyAlignment="1" applyProtection="1">
      <alignment horizontal="center" vertical="center" wrapText="1"/>
      <protection locked="0"/>
    </xf>
    <xf numFmtId="0" fontId="0" fillId="12" borderId="4" xfId="0" applyFill="1" applyBorder="1" applyAlignment="1" applyProtection="1">
      <alignment horizontal="right" vertical="center" wrapText="1"/>
      <protection locked="0"/>
    </xf>
    <xf numFmtId="0" fontId="0" fillId="12" borderId="0" xfId="0" applyFill="1" applyAlignment="1" applyProtection="1">
      <alignment horizontal="right" vertical="center" wrapText="1"/>
      <protection locked="0"/>
    </xf>
    <xf numFmtId="0" fontId="15" fillId="14" borderId="21" xfId="0" applyFont="1" applyFill="1" applyBorder="1" applyAlignment="1" applyProtection="1">
      <alignment horizontal="center" vertical="center" wrapText="1"/>
      <protection locked="0"/>
    </xf>
    <xf numFmtId="0" fontId="0" fillId="12" borderId="23" xfId="0" applyFill="1" applyBorder="1" applyAlignment="1" applyProtection="1">
      <alignment horizontal="right" vertical="center" wrapText="1"/>
      <protection locked="0"/>
    </xf>
    <xf numFmtId="0" fontId="0" fillId="12" borderId="17" xfId="0" applyFill="1" applyBorder="1" applyAlignment="1" applyProtection="1">
      <alignment horizontal="right" vertical="center" wrapText="1"/>
      <protection locked="0"/>
    </xf>
    <xf numFmtId="0" fontId="0" fillId="2" borderId="21" xfId="0" applyFill="1" applyBorder="1" applyAlignment="1" applyProtection="1">
      <alignment horizontal="center" vertical="center" wrapText="1"/>
      <protection locked="0"/>
    </xf>
    <xf numFmtId="0" fontId="0" fillId="14" borderId="8" xfId="0" applyFill="1" applyBorder="1" applyAlignment="1" applyProtection="1">
      <alignment horizontal="left" vertical="center" wrapText="1"/>
      <protection locked="0"/>
    </xf>
    <xf numFmtId="0" fontId="0" fillId="14" borderId="24" xfId="0" applyFill="1" applyBorder="1" applyAlignment="1" applyProtection="1">
      <alignment horizontal="left" vertical="center" wrapText="1"/>
      <protection locked="0"/>
    </xf>
    <xf numFmtId="0" fontId="0" fillId="14" borderId="9" xfId="0" applyFill="1" applyBorder="1" applyAlignment="1" applyProtection="1">
      <alignment horizontal="left" vertical="center" wrapText="1"/>
      <protection locked="0"/>
    </xf>
    <xf numFmtId="0" fontId="0" fillId="14" borderId="23" xfId="0" applyFill="1" applyBorder="1" applyAlignment="1" applyProtection="1">
      <alignment horizontal="left" vertical="center" wrapText="1"/>
      <protection locked="0"/>
    </xf>
    <xf numFmtId="0" fontId="0" fillId="14" borderId="0" xfId="0" applyFill="1" applyAlignment="1" applyProtection="1">
      <alignment horizontal="left" vertical="center" wrapText="1"/>
      <protection locked="0"/>
    </xf>
    <xf numFmtId="0" fontId="0" fillId="14" borderId="17" xfId="0" applyFill="1" applyBorder="1" applyAlignment="1" applyProtection="1">
      <alignment horizontal="left" vertical="center" wrapText="1"/>
      <protection locked="0"/>
    </xf>
    <xf numFmtId="0" fontId="0" fillId="14" borderId="10" xfId="0" applyFill="1" applyBorder="1" applyAlignment="1" applyProtection="1">
      <alignment horizontal="left" vertical="center" wrapText="1"/>
      <protection locked="0"/>
    </xf>
    <xf numFmtId="0" fontId="0" fillId="14" borderId="7" xfId="0" applyFill="1" applyBorder="1" applyAlignment="1" applyProtection="1">
      <alignment horizontal="left" vertical="center" wrapText="1"/>
      <protection locked="0"/>
    </xf>
    <xf numFmtId="0" fontId="0" fillId="14" borderId="11" xfId="0" applyFill="1" applyBorder="1" applyAlignment="1" applyProtection="1">
      <alignment horizontal="left" vertical="center" wrapText="1"/>
      <protection locked="0"/>
    </xf>
    <xf numFmtId="166" fontId="0" fillId="2" borderId="21" xfId="0" applyNumberFormat="1" applyFill="1" applyBorder="1" applyAlignment="1" applyProtection="1">
      <alignment horizontal="center" vertical="center" wrapText="1"/>
      <protection locked="0"/>
    </xf>
    <xf numFmtId="0" fontId="0" fillId="12" borderId="4" xfId="0" applyFill="1" applyBorder="1" applyAlignment="1" applyProtection="1">
      <alignment horizontal="right" vertical="center"/>
      <protection locked="0"/>
    </xf>
    <xf numFmtId="0" fontId="0" fillId="12" borderId="0" xfId="0" applyFill="1" applyAlignment="1" applyProtection="1">
      <alignment horizontal="right" vertical="center"/>
      <protection locked="0"/>
    </xf>
    <xf numFmtId="0" fontId="0" fillId="2" borderId="18" xfId="0" applyFill="1" applyBorder="1" applyAlignment="1" applyProtection="1">
      <alignment horizontal="center" vertical="center" wrapText="1"/>
      <protection locked="0"/>
    </xf>
    <xf numFmtId="0" fontId="0" fillId="2" borderId="19" xfId="0" applyFill="1" applyBorder="1" applyAlignment="1" applyProtection="1">
      <alignment horizontal="center" vertical="center" wrapText="1"/>
      <protection locked="0"/>
    </xf>
    <xf numFmtId="0" fontId="0" fillId="2" borderId="20" xfId="0" applyFill="1" applyBorder="1" applyAlignment="1" applyProtection="1">
      <alignment horizontal="center" vertical="center" wrapText="1"/>
      <protection locked="0"/>
    </xf>
    <xf numFmtId="0" fontId="41" fillId="12" borderId="23" xfId="0" applyFont="1" applyFill="1" applyBorder="1" applyAlignment="1" applyProtection="1">
      <alignment horizontal="center" vertical="center" wrapText="1"/>
      <protection locked="0"/>
    </xf>
    <xf numFmtId="0" fontId="41" fillId="12" borderId="17" xfId="0" applyFont="1" applyFill="1" applyBorder="1" applyAlignment="1" applyProtection="1">
      <alignment horizontal="center" vertical="center" wrapText="1"/>
      <protection locked="0"/>
    </xf>
    <xf numFmtId="0" fontId="0" fillId="14" borderId="18" xfId="0" applyFill="1" applyBorder="1" applyAlignment="1" applyProtection="1">
      <alignment horizontal="right" vertical="center" wrapText="1"/>
      <protection locked="0"/>
    </xf>
    <xf numFmtId="0" fontId="0" fillId="14" borderId="19" xfId="0" applyFill="1" applyBorder="1" applyAlignment="1" applyProtection="1">
      <alignment horizontal="right" vertical="center" wrapText="1"/>
      <protection locked="0"/>
    </xf>
    <xf numFmtId="0" fontId="0" fillId="14" borderId="20" xfId="0" applyFill="1" applyBorder="1" applyAlignment="1" applyProtection="1">
      <alignment horizontal="right" vertical="center" wrapText="1"/>
      <protection locked="0"/>
    </xf>
    <xf numFmtId="0" fontId="0" fillId="0" borderId="18"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8" xfId="0" applyBorder="1" applyAlignment="1" applyProtection="1">
      <alignment horizontal="right" vertical="center" wrapText="1"/>
      <protection locked="0"/>
    </xf>
    <xf numFmtId="0" fontId="0" fillId="0" borderId="20" xfId="0" applyBorder="1" applyAlignment="1" applyProtection="1">
      <alignment horizontal="right" vertical="center" wrapText="1"/>
      <protection locked="0"/>
    </xf>
    <xf numFmtId="0" fontId="0" fillId="22" borderId="18" xfId="0" applyFill="1" applyBorder="1" applyAlignment="1" applyProtection="1">
      <alignment horizontal="right" vertical="center" wrapText="1"/>
      <protection locked="0"/>
    </xf>
    <xf numFmtId="0" fontId="0" fillId="22" borderId="19" xfId="0" applyFill="1" applyBorder="1" applyAlignment="1" applyProtection="1">
      <alignment horizontal="right" vertical="center" wrapText="1"/>
      <protection locked="0"/>
    </xf>
    <xf numFmtId="0" fontId="0" fillId="22" borderId="20" xfId="0" applyFill="1" applyBorder="1" applyAlignment="1" applyProtection="1">
      <alignment horizontal="right" vertical="center" wrapText="1"/>
      <protection locked="0"/>
    </xf>
    <xf numFmtId="0" fontId="0" fillId="2" borderId="21" xfId="0" applyFill="1" applyBorder="1" applyAlignment="1" applyProtection="1">
      <alignment horizontal="center" vertical="center" wrapText="1"/>
      <protection locked="0" hidden="1"/>
    </xf>
    <xf numFmtId="0" fontId="0" fillId="13" borderId="21" xfId="0" applyFill="1" applyBorder="1" applyAlignment="1" applyProtection="1">
      <alignment horizontal="center" vertical="center" wrapText="1"/>
      <protection locked="0" hidden="1"/>
    </xf>
    <xf numFmtId="0" fontId="17" fillId="14" borderId="21" xfId="3" applyFont="1" applyFill="1" applyBorder="1" applyAlignment="1" applyProtection="1">
      <alignment horizontal="center" vertical="center" wrapText="1"/>
      <protection locked="0"/>
    </xf>
    <xf numFmtId="0" fontId="10" fillId="11" borderId="2" xfId="0" applyFont="1" applyFill="1" applyBorder="1" applyAlignment="1">
      <alignment horizontal="right" vertical="center" wrapText="1"/>
    </xf>
    <xf numFmtId="0" fontId="0" fillId="14" borderId="28" xfId="0" applyFill="1" applyBorder="1" applyAlignment="1">
      <alignment horizontal="center" vertical="center" wrapText="1"/>
    </xf>
    <xf numFmtId="0" fontId="0" fillId="14" borderId="29" xfId="0"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37"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0" fillId="6" borderId="2" xfId="0" applyFill="1" applyBorder="1" applyAlignment="1">
      <alignment horizontal="center" vertical="center" wrapText="1"/>
    </xf>
    <xf numFmtId="0" fontId="0" fillId="0" borderId="2" xfId="0" applyBorder="1" applyAlignment="1">
      <alignment horizontal="center" vertical="center" wrapText="1"/>
    </xf>
    <xf numFmtId="0" fontId="15" fillId="0" borderId="2" xfId="0" applyFont="1" applyBorder="1" applyAlignment="1">
      <alignment horizontal="center" vertical="center" wrapText="1"/>
    </xf>
    <xf numFmtId="0" fontId="0" fillId="14" borderId="18" xfId="0" applyFill="1" applyBorder="1" applyAlignment="1">
      <alignment horizontal="left" vertical="center" wrapText="1"/>
    </xf>
    <xf numFmtId="0" fontId="0" fillId="14" borderId="19" xfId="0" applyFill="1" applyBorder="1" applyAlignment="1">
      <alignment horizontal="left" vertical="center" wrapText="1"/>
    </xf>
    <xf numFmtId="0" fontId="0" fillId="14" borderId="20" xfId="0" applyFill="1" applyBorder="1" applyAlignment="1">
      <alignment horizontal="left" vertical="center" wrapText="1"/>
    </xf>
    <xf numFmtId="0" fontId="0" fillId="14" borderId="19" xfId="0" applyFill="1" applyBorder="1" applyAlignment="1">
      <alignment horizontal="center" vertical="center" wrapText="1"/>
    </xf>
    <xf numFmtId="0" fontId="0" fillId="0" borderId="19" xfId="0" applyBorder="1" applyAlignment="1">
      <alignment horizontal="center" vertical="center" wrapText="1"/>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0" fillId="0" borderId="30" xfId="0" applyBorder="1" applyAlignment="1">
      <alignment horizontal="center" vertical="center" wrapText="1"/>
    </xf>
    <xf numFmtId="0" fontId="0" fillId="14" borderId="8" xfId="0" applyFill="1" applyBorder="1" applyAlignment="1">
      <alignment horizontal="center" vertical="center" wrapText="1"/>
    </xf>
    <xf numFmtId="0" fontId="0" fillId="0" borderId="9" xfId="0" applyBorder="1" applyAlignment="1">
      <alignment horizontal="center" vertical="center" wrapText="1"/>
    </xf>
    <xf numFmtId="0" fontId="0" fillId="14" borderId="10" xfId="0" applyFill="1" applyBorder="1" applyAlignment="1">
      <alignment horizontal="center" vertical="center" wrapText="1"/>
    </xf>
    <xf numFmtId="0" fontId="0" fillId="0" borderId="11" xfId="0" applyBorder="1" applyAlignment="1">
      <alignment horizontal="center" vertical="center" wrapText="1"/>
    </xf>
    <xf numFmtId="0" fontId="0" fillId="0" borderId="24" xfId="0" applyBorder="1" applyAlignment="1">
      <alignment horizontal="center" vertical="center" wrapText="1"/>
    </xf>
    <xf numFmtId="0" fontId="0" fillId="0" borderId="10" xfId="0" applyBorder="1" applyAlignment="1">
      <alignment horizontal="center" vertical="center" wrapText="1"/>
    </xf>
    <xf numFmtId="0" fontId="0" fillId="0" borderId="7" xfId="0" applyBorder="1" applyAlignment="1">
      <alignment horizontal="center" vertical="center" wrapText="1"/>
    </xf>
    <xf numFmtId="0" fontId="0" fillId="0" borderId="46" xfId="0" applyBorder="1" applyAlignment="1">
      <alignment horizontal="center" vertical="center" wrapText="1"/>
    </xf>
    <xf numFmtId="0" fontId="0" fillId="0" borderId="50" xfId="0" applyBorder="1" applyAlignment="1">
      <alignment horizontal="center" vertical="center" wrapText="1"/>
    </xf>
    <xf numFmtId="0" fontId="0" fillId="0" borderId="47" xfId="0" applyBorder="1" applyAlignment="1">
      <alignment horizontal="center" vertical="center" wrapText="1"/>
    </xf>
    <xf numFmtId="0" fontId="0" fillId="0" borderId="44" xfId="0" applyBorder="1" applyAlignment="1">
      <alignment horizontal="center" vertical="center" wrapText="1"/>
    </xf>
    <xf numFmtId="0" fontId="0" fillId="0" borderId="51" xfId="0" applyBorder="1" applyAlignment="1">
      <alignment horizontal="center" vertical="center" wrapText="1"/>
    </xf>
    <xf numFmtId="0" fontId="0" fillId="0" borderId="45" xfId="0" applyBorder="1" applyAlignment="1">
      <alignment horizontal="center" vertical="center" wrapText="1"/>
    </xf>
    <xf numFmtId="0" fontId="0" fillId="0" borderId="8" xfId="0" applyBorder="1" applyAlignment="1">
      <alignment horizontal="center" vertical="center" wrapText="1"/>
    </xf>
    <xf numFmtId="0" fontId="0" fillId="0" borderId="19" xfId="0" applyBorder="1" applyAlignment="1">
      <alignment horizontal="left" vertical="center" wrapText="1"/>
    </xf>
    <xf numFmtId="0" fontId="0" fillId="14" borderId="19" xfId="0" applyFill="1" applyBorder="1" applyAlignment="1">
      <alignment horizontal="right" vertical="center" wrapText="1"/>
    </xf>
    <xf numFmtId="0" fontId="0" fillId="0" borderId="19" xfId="0" applyBorder="1" applyAlignment="1">
      <alignment horizontal="right" vertical="center" wrapText="1"/>
    </xf>
    <xf numFmtId="0" fontId="0" fillId="0" borderId="20" xfId="0" applyBorder="1" applyAlignment="1">
      <alignment horizontal="right" vertical="center" wrapText="1"/>
    </xf>
    <xf numFmtId="0" fontId="0" fillId="14" borderId="24" xfId="0" applyFill="1" applyBorder="1" applyAlignment="1">
      <alignment horizontal="center" vertical="center" wrapText="1"/>
    </xf>
    <xf numFmtId="0" fontId="0" fillId="14" borderId="9" xfId="0" applyFill="1" applyBorder="1" applyAlignment="1">
      <alignment horizontal="center" vertical="center" wrapText="1"/>
    </xf>
    <xf numFmtId="0" fontId="0" fillId="14" borderId="7" xfId="0" applyFill="1" applyBorder="1" applyAlignment="1">
      <alignment horizontal="center" vertical="center" wrapText="1"/>
    </xf>
    <xf numFmtId="0" fontId="0" fillId="14" borderId="11" xfId="0" applyFill="1" applyBorder="1" applyAlignment="1">
      <alignment horizontal="center" vertical="center" wrapText="1"/>
    </xf>
    <xf numFmtId="0" fontId="47" fillId="14" borderId="28" xfId="0" applyFont="1" applyFill="1" applyBorder="1" applyAlignment="1">
      <alignment horizontal="center" vertical="center" wrapText="1"/>
    </xf>
    <xf numFmtId="0" fontId="47" fillId="14" borderId="29" xfId="0" applyFont="1" applyFill="1" applyBorder="1" applyAlignment="1">
      <alignment horizontal="center" vertical="center" wrapText="1"/>
    </xf>
    <xf numFmtId="0" fontId="0" fillId="14" borderId="18" xfId="0" applyFill="1" applyBorder="1" applyAlignment="1">
      <alignment horizontal="center" vertical="center" wrapText="1"/>
    </xf>
    <xf numFmtId="0" fontId="0" fillId="14" borderId="20" xfId="0" applyFill="1" applyBorder="1" applyAlignment="1">
      <alignment horizontal="center" vertical="center" wrapText="1"/>
    </xf>
    <xf numFmtId="0" fontId="15" fillId="14" borderId="8" xfId="0" applyFont="1" applyFill="1" applyBorder="1" applyAlignment="1">
      <alignment horizontal="center" vertical="center" wrapText="1"/>
    </xf>
    <xf numFmtId="0" fontId="15" fillId="14" borderId="24" xfId="0" applyFont="1" applyFill="1" applyBorder="1" applyAlignment="1">
      <alignment horizontal="center" vertical="center" wrapText="1"/>
    </xf>
    <xf numFmtId="0" fontId="15" fillId="14" borderId="9" xfId="0" applyFont="1" applyFill="1" applyBorder="1" applyAlignment="1">
      <alignment horizontal="center" vertical="center" wrapText="1"/>
    </xf>
    <xf numFmtId="0" fontId="15" fillId="14" borderId="10" xfId="0" applyFont="1" applyFill="1" applyBorder="1" applyAlignment="1">
      <alignment horizontal="center" vertical="center" wrapText="1"/>
    </xf>
    <xf numFmtId="0" fontId="15" fillId="14" borderId="7" xfId="0" applyFont="1" applyFill="1" applyBorder="1" applyAlignment="1">
      <alignment horizontal="center" vertical="center" wrapText="1"/>
    </xf>
    <xf numFmtId="0" fontId="15" fillId="14" borderId="11" xfId="0" applyFont="1" applyFill="1" applyBorder="1" applyAlignment="1">
      <alignment horizontal="center" vertical="center" wrapText="1"/>
    </xf>
    <xf numFmtId="0" fontId="0" fillId="0" borderId="0" xfId="0" applyAlignment="1">
      <alignment horizontal="center" wrapText="1"/>
    </xf>
    <xf numFmtId="0" fontId="15" fillId="14" borderId="18" xfId="0" applyFont="1" applyFill="1" applyBorder="1" applyAlignment="1">
      <alignment horizontal="center"/>
    </xf>
    <xf numFmtId="0" fontId="15" fillId="14" borderId="19" xfId="0" applyFont="1" applyFill="1" applyBorder="1" applyAlignment="1">
      <alignment horizontal="center"/>
    </xf>
    <xf numFmtId="0" fontId="15" fillId="14" borderId="20" xfId="0" applyFont="1" applyFill="1" applyBorder="1" applyAlignment="1">
      <alignment horizontal="center"/>
    </xf>
    <xf numFmtId="0" fontId="0" fillId="13" borderId="8" xfId="0" applyFill="1" applyBorder="1" applyAlignment="1">
      <alignment horizontal="center" vertical="center" wrapText="1"/>
    </xf>
    <xf numFmtId="0" fontId="0" fillId="13" borderId="24" xfId="0" applyFill="1" applyBorder="1" applyAlignment="1">
      <alignment horizontal="center" vertical="center" wrapText="1"/>
    </xf>
    <xf numFmtId="0" fontId="0" fillId="13" borderId="9" xfId="0" applyFill="1" applyBorder="1" applyAlignment="1">
      <alignment horizontal="center" vertical="center" wrapText="1"/>
    </xf>
    <xf numFmtId="0" fontId="0" fillId="13" borderId="23" xfId="0" applyFill="1" applyBorder="1" applyAlignment="1">
      <alignment horizontal="center" vertical="center" wrapText="1"/>
    </xf>
    <xf numFmtId="0" fontId="0" fillId="13" borderId="0" xfId="0" applyFill="1" applyAlignment="1">
      <alignment horizontal="center" vertical="center" wrapText="1"/>
    </xf>
    <xf numFmtId="0" fontId="0" fillId="13" borderId="17" xfId="0" applyFill="1" applyBorder="1" applyAlignment="1">
      <alignment horizontal="center" vertical="center" wrapText="1"/>
    </xf>
    <xf numFmtId="0" fontId="0" fillId="13" borderId="10" xfId="0" applyFill="1" applyBorder="1" applyAlignment="1">
      <alignment horizontal="center" vertical="center" wrapText="1"/>
    </xf>
    <xf numFmtId="0" fontId="0" fillId="13" borderId="7" xfId="0" applyFill="1" applyBorder="1" applyAlignment="1">
      <alignment horizontal="center" vertical="center" wrapText="1"/>
    </xf>
    <xf numFmtId="0" fontId="0" fillId="13" borderId="11" xfId="0" applyFill="1" applyBorder="1" applyAlignment="1">
      <alignment horizontal="center" vertical="center" wrapText="1"/>
    </xf>
    <xf numFmtId="0" fontId="24" fillId="14" borderId="8" xfId="0" applyFont="1" applyFill="1" applyBorder="1" applyAlignment="1">
      <alignment horizontal="left" vertical="center" wrapText="1"/>
    </xf>
    <xf numFmtId="0" fontId="24" fillId="14" borderId="24" xfId="0" applyFont="1" applyFill="1" applyBorder="1" applyAlignment="1">
      <alignment horizontal="left" vertical="center" wrapText="1"/>
    </xf>
    <xf numFmtId="0" fontId="24" fillId="14" borderId="9" xfId="0" applyFont="1" applyFill="1" applyBorder="1" applyAlignment="1">
      <alignment horizontal="left" vertical="center" wrapText="1"/>
    </xf>
    <xf numFmtId="0" fontId="24" fillId="14" borderId="23" xfId="0" applyFont="1" applyFill="1" applyBorder="1" applyAlignment="1">
      <alignment horizontal="left" vertical="center" wrapText="1"/>
    </xf>
    <xf numFmtId="0" fontId="24" fillId="14" borderId="0" xfId="0" applyFont="1" applyFill="1" applyAlignment="1">
      <alignment horizontal="left" vertical="center" wrapText="1"/>
    </xf>
    <xf numFmtId="0" fontId="24" fillId="14" borderId="17" xfId="0" applyFont="1" applyFill="1" applyBorder="1" applyAlignment="1">
      <alignment horizontal="left" vertical="center" wrapText="1"/>
    </xf>
    <xf numFmtId="0" fontId="0" fillId="0" borderId="23" xfId="0" applyBorder="1" applyAlignment="1">
      <alignment horizontal="left" vertical="center" wrapText="1"/>
    </xf>
    <xf numFmtId="0" fontId="0" fillId="0" borderId="0" xfId="0" applyAlignment="1">
      <alignment horizontal="left" vertical="center" wrapText="1"/>
    </xf>
    <xf numFmtId="0" fontId="0" fillId="0" borderId="17" xfId="0" applyBorder="1" applyAlignment="1">
      <alignment horizontal="left" vertical="center" wrapText="1"/>
    </xf>
    <xf numFmtId="0" fontId="0" fillId="0" borderId="10" xfId="0" applyBorder="1" applyAlignment="1">
      <alignment horizontal="left" vertical="center" wrapText="1"/>
    </xf>
    <xf numFmtId="0" fontId="0" fillId="0" borderId="7" xfId="0" applyBorder="1" applyAlignment="1">
      <alignment horizontal="left" vertical="center" wrapText="1"/>
    </xf>
    <xf numFmtId="0" fontId="0" fillId="0" borderId="11" xfId="0" applyBorder="1" applyAlignment="1">
      <alignment horizontal="left" vertical="center" wrapText="1"/>
    </xf>
    <xf numFmtId="0" fontId="0" fillId="11" borderId="23" xfId="0" applyFill="1" applyBorder="1" applyAlignment="1">
      <alignment horizontal="center" wrapText="1"/>
    </xf>
    <xf numFmtId="0" fontId="0" fillId="11" borderId="0" xfId="0" applyFill="1" applyAlignment="1">
      <alignment horizontal="center" wrapText="1"/>
    </xf>
    <xf numFmtId="0" fontId="0" fillId="11" borderId="17" xfId="0" applyFill="1" applyBorder="1" applyAlignment="1">
      <alignment horizontal="center" wrapText="1"/>
    </xf>
    <xf numFmtId="166" fontId="0" fillId="0" borderId="18" xfId="0" applyNumberFormat="1" applyBorder="1" applyAlignment="1">
      <alignment horizontal="center" vertical="center" wrapText="1"/>
    </xf>
    <xf numFmtId="166" fontId="0" fillId="0" borderId="19" xfId="0" applyNumberFormat="1" applyBorder="1" applyAlignment="1">
      <alignment wrapText="1"/>
    </xf>
    <xf numFmtId="166" fontId="0" fillId="0" borderId="20" xfId="0" applyNumberFormat="1" applyBorder="1" applyAlignment="1">
      <alignment wrapText="1"/>
    </xf>
    <xf numFmtId="0" fontId="0" fillId="11" borderId="10" xfId="0" applyFill="1" applyBorder="1" applyAlignment="1">
      <alignment horizontal="right" wrapText="1"/>
    </xf>
    <xf numFmtId="0" fontId="0" fillId="11" borderId="7" xfId="0" applyFill="1" applyBorder="1" applyAlignment="1">
      <alignment horizontal="right" wrapText="1"/>
    </xf>
    <xf numFmtId="0" fontId="24" fillId="14" borderId="10" xfId="0" applyFont="1" applyFill="1" applyBorder="1" applyAlignment="1">
      <alignment horizontal="left" vertical="center" wrapText="1"/>
    </xf>
    <xf numFmtId="0" fontId="24" fillId="14" borderId="7" xfId="0" applyFont="1" applyFill="1" applyBorder="1" applyAlignment="1">
      <alignment horizontal="left" vertical="center" wrapText="1"/>
    </xf>
    <xf numFmtId="0" fontId="24" fillId="14" borderId="11" xfId="0" applyFont="1" applyFill="1" applyBorder="1" applyAlignment="1">
      <alignment horizontal="left" vertical="center" wrapText="1"/>
    </xf>
    <xf numFmtId="0" fontId="22" fillId="0" borderId="0" xfId="0" applyFont="1" applyAlignment="1">
      <alignment horizontal="center"/>
    </xf>
    <xf numFmtId="0" fontId="15" fillId="0" borderId="0" xfId="0" applyFont="1" applyAlignment="1">
      <alignment horizontal="center"/>
    </xf>
    <xf numFmtId="0" fontId="15" fillId="14" borderId="21" xfId="0" applyFont="1" applyFill="1" applyBorder="1" applyAlignment="1">
      <alignment horizontal="right"/>
    </xf>
    <xf numFmtId="0" fontId="20" fillId="2" borderId="21" xfId="0" applyFont="1" applyFill="1" applyBorder="1" applyAlignment="1">
      <alignment horizontal="center"/>
    </xf>
    <xf numFmtId="0" fontId="0" fillId="3" borderId="39" xfId="0" applyFill="1" applyBorder="1" applyAlignment="1">
      <alignment horizontal="center" vertical="center" wrapText="1"/>
    </xf>
    <xf numFmtId="0" fontId="0" fillId="7" borderId="39" xfId="0" applyFill="1" applyBorder="1" applyAlignment="1">
      <alignment horizontal="center" vertical="center" wrapText="1"/>
    </xf>
    <xf numFmtId="0" fontId="11" fillId="6" borderId="5" xfId="0" applyFont="1" applyFill="1" applyBorder="1" applyAlignment="1">
      <alignment horizontal="center" vertical="center" wrapText="1"/>
    </xf>
    <xf numFmtId="0" fontId="24" fillId="14" borderId="8" xfId="0" applyFont="1" applyFill="1" applyBorder="1" applyAlignment="1">
      <alignment horizontal="center" vertical="center" wrapText="1"/>
    </xf>
    <xf numFmtId="0" fontId="24" fillId="14" borderId="24" xfId="0" applyFont="1" applyFill="1" applyBorder="1" applyAlignment="1">
      <alignment horizontal="center" vertical="center" wrapText="1"/>
    </xf>
    <xf numFmtId="0" fontId="24" fillId="14" borderId="9" xfId="0" applyFont="1" applyFill="1" applyBorder="1" applyAlignment="1">
      <alignment horizontal="center" vertical="center" wrapText="1"/>
    </xf>
    <xf numFmtId="0" fontId="24" fillId="14" borderId="10" xfId="0" applyFont="1" applyFill="1" applyBorder="1" applyAlignment="1">
      <alignment horizontal="center" vertical="center" wrapText="1"/>
    </xf>
    <xf numFmtId="0" fontId="24" fillId="14" borderId="7" xfId="0" applyFont="1" applyFill="1" applyBorder="1" applyAlignment="1">
      <alignment horizontal="center" vertical="center" wrapText="1"/>
    </xf>
    <xf numFmtId="0" fontId="24" fillId="14" borderId="11" xfId="0" applyFont="1" applyFill="1" applyBorder="1" applyAlignment="1">
      <alignment horizontal="center" vertical="center" wrapText="1"/>
    </xf>
    <xf numFmtId="0" fontId="25" fillId="11" borderId="0" xfId="0" applyFont="1" applyFill="1" applyAlignment="1">
      <alignment horizontal="left"/>
    </xf>
    <xf numFmtId="0" fontId="0" fillId="7" borderId="40" xfId="0" applyFill="1" applyBorder="1" applyAlignment="1">
      <alignment horizontal="center" vertical="center" wrapText="1"/>
    </xf>
    <xf numFmtId="0" fontId="12" fillId="11" borderId="5" xfId="0" applyFont="1" applyFill="1" applyBorder="1" applyAlignment="1">
      <alignment horizontal="center" vertical="center" wrapText="1"/>
    </xf>
    <xf numFmtId="0" fontId="0" fillId="0" borderId="5" xfId="0" applyBorder="1" applyAlignment="1">
      <alignment horizontal="center" vertical="center" wrapText="1"/>
    </xf>
    <xf numFmtId="0" fontId="11" fillId="11" borderId="13" xfId="0" applyFont="1" applyFill="1" applyBorder="1" applyAlignment="1">
      <alignment horizontal="center" vertical="center" wrapText="1"/>
    </xf>
    <xf numFmtId="0" fontId="0" fillId="0" borderId="13" xfId="0" applyBorder="1" applyAlignment="1">
      <alignment horizontal="center" vertical="center" wrapText="1"/>
    </xf>
    <xf numFmtId="0" fontId="15" fillId="9" borderId="8" xfId="0" applyFont="1" applyFill="1" applyBorder="1" applyAlignment="1">
      <alignment horizontal="center" vertical="center" wrapText="1"/>
    </xf>
    <xf numFmtId="0" fontId="15" fillId="9" borderId="24" xfId="0" applyFont="1" applyFill="1" applyBorder="1" applyAlignment="1">
      <alignment horizontal="center" vertical="center" wrapText="1"/>
    </xf>
    <xf numFmtId="0" fontId="0" fillId="9" borderId="24" xfId="0" applyFill="1" applyBorder="1" applyAlignment="1">
      <alignment vertical="center" wrapText="1"/>
    </xf>
    <xf numFmtId="0" fontId="0" fillId="9" borderId="9" xfId="0" applyFill="1" applyBorder="1" applyAlignment="1">
      <alignment vertical="center" wrapText="1"/>
    </xf>
    <xf numFmtId="0" fontId="15" fillId="9" borderId="23" xfId="0" applyFont="1" applyFill="1" applyBorder="1" applyAlignment="1">
      <alignment horizontal="center" vertical="center" wrapText="1"/>
    </xf>
    <xf numFmtId="0" fontId="15" fillId="9" borderId="0" xfId="0" applyFont="1" applyFill="1" applyAlignment="1">
      <alignment horizontal="center" vertical="center" wrapText="1"/>
    </xf>
    <xf numFmtId="0" fontId="0" fillId="9" borderId="0" xfId="0" applyFill="1" applyAlignment="1">
      <alignment vertical="center" wrapText="1"/>
    </xf>
    <xf numFmtId="0" fontId="0" fillId="9" borderId="17" xfId="0" applyFill="1" applyBorder="1" applyAlignment="1">
      <alignment vertical="center" wrapText="1"/>
    </xf>
    <xf numFmtId="0" fontId="15" fillId="9" borderId="10" xfId="0" applyFont="1" applyFill="1" applyBorder="1" applyAlignment="1">
      <alignment horizontal="center" vertical="center" wrapText="1"/>
    </xf>
    <xf numFmtId="0" fontId="15" fillId="9" borderId="7" xfId="0" applyFont="1" applyFill="1" applyBorder="1" applyAlignment="1">
      <alignment horizontal="center" vertical="center" wrapText="1"/>
    </xf>
    <xf numFmtId="0" fontId="0" fillId="9" borderId="7" xfId="0" applyFill="1" applyBorder="1" applyAlignment="1">
      <alignment vertical="center" wrapText="1"/>
    </xf>
    <xf numFmtId="0" fontId="0" fillId="9" borderId="11" xfId="0" applyFill="1" applyBorder="1" applyAlignment="1">
      <alignment vertical="center" wrapText="1"/>
    </xf>
    <xf numFmtId="0" fontId="0" fillId="11" borderId="23" xfId="0" applyFill="1" applyBorder="1" applyAlignment="1">
      <alignment horizontal="center" vertical="center" wrapText="1"/>
    </xf>
    <xf numFmtId="0" fontId="0" fillId="11" borderId="0" xfId="0" applyFill="1" applyAlignment="1">
      <alignment horizontal="center" vertical="center" wrapText="1"/>
    </xf>
    <xf numFmtId="0" fontId="0" fillId="11" borderId="17" xfId="0" applyFill="1" applyBorder="1" applyAlignment="1">
      <alignment horizontal="center" vertical="center" wrapText="1"/>
    </xf>
    <xf numFmtId="0" fontId="0" fillId="11" borderId="8" xfId="0" applyFill="1" applyBorder="1" applyAlignment="1">
      <alignment horizontal="center"/>
    </xf>
    <xf numFmtId="0" fontId="0" fillId="11" borderId="24" xfId="0" applyFill="1" applyBorder="1" applyAlignment="1">
      <alignment horizontal="center"/>
    </xf>
    <xf numFmtId="0" fontId="0" fillId="11" borderId="9" xfId="0" applyFill="1" applyBorder="1" applyAlignment="1">
      <alignment horizontal="center"/>
    </xf>
    <xf numFmtId="0" fontId="0" fillId="0" borderId="0" xfId="0" applyAlignment="1">
      <alignment horizontal="center" vertical="center" wrapText="1"/>
    </xf>
    <xf numFmtId="0" fontId="0" fillId="0" borderId="17" xfId="0" applyBorder="1" applyAlignment="1">
      <alignment horizontal="center" vertical="center" wrapText="1"/>
    </xf>
    <xf numFmtId="0" fontId="0" fillId="2" borderId="18" xfId="0" applyFill="1" applyBorder="1" applyAlignment="1">
      <alignment horizontal="center" vertical="center" wrapText="1"/>
    </xf>
    <xf numFmtId="0" fontId="0" fillId="2" borderId="20" xfId="0" applyFill="1" applyBorder="1" applyAlignment="1">
      <alignment horizontal="center" vertical="center" wrapText="1"/>
    </xf>
    <xf numFmtId="0" fontId="38" fillId="25" borderId="28" xfId="7" applyBorder="1" applyAlignment="1">
      <alignment horizontal="center" vertical="center" wrapText="1"/>
    </xf>
    <xf numFmtId="0" fontId="38" fillId="25" borderId="29" xfId="7" applyBorder="1" applyAlignment="1">
      <alignment horizontal="center" vertical="center" wrapText="1"/>
    </xf>
    <xf numFmtId="0" fontId="0" fillId="6" borderId="0" xfId="0" applyFill="1" applyBorder="1"/>
    <xf numFmtId="0" fontId="24" fillId="14" borderId="0" xfId="0" applyFont="1" applyFill="1" applyBorder="1" applyAlignment="1">
      <alignment horizontal="left" vertical="center" wrapText="1"/>
    </xf>
    <xf numFmtId="0" fontId="0" fillId="0" borderId="0" xfId="0" applyBorder="1" applyAlignment="1">
      <alignment horizontal="left" vertical="center" wrapText="1"/>
    </xf>
    <xf numFmtId="0" fontId="0" fillId="11" borderId="0" xfId="0" applyFill="1" applyBorder="1"/>
    <xf numFmtId="0" fontId="0" fillId="11" borderId="0" xfId="0" applyFill="1" applyBorder="1" applyAlignment="1">
      <alignment horizontal="center" wrapText="1"/>
    </xf>
    <xf numFmtId="0" fontId="0" fillId="11" borderId="0" xfId="0" applyFill="1" applyBorder="1" applyAlignment="1">
      <alignment horizontal="left" vertical="center" wrapText="1"/>
    </xf>
    <xf numFmtId="0" fontId="0" fillId="11" borderId="0" xfId="0" applyFill="1" applyBorder="1" applyAlignment="1">
      <alignment horizontal="center" vertical="center" wrapText="1"/>
    </xf>
    <xf numFmtId="0" fontId="0" fillId="13" borderId="0" xfId="0" applyFill="1" applyBorder="1" applyAlignment="1">
      <alignment horizontal="center" vertical="center" wrapText="1"/>
    </xf>
    <xf numFmtId="0" fontId="15" fillId="14" borderId="21" xfId="0" applyFont="1" applyFill="1" applyBorder="1" applyAlignment="1">
      <alignment horizontal="center"/>
    </xf>
    <xf numFmtId="0" fontId="0" fillId="13" borderId="18" xfId="0" applyFill="1" applyBorder="1" applyAlignment="1">
      <alignment horizontal="center"/>
    </xf>
    <xf numFmtId="0" fontId="0" fillId="13" borderId="20" xfId="0" applyFill="1" applyBorder="1" applyAlignment="1">
      <alignment horizontal="center"/>
    </xf>
    <xf numFmtId="0" fontId="20" fillId="14" borderId="21" xfId="0" applyFont="1" applyFill="1" applyBorder="1" applyAlignment="1">
      <alignment horizontal="center"/>
    </xf>
    <xf numFmtId="0" fontId="10" fillId="2" borderId="21" xfId="0" applyFont="1" applyFill="1" applyBorder="1" applyAlignment="1">
      <alignment horizontal="center"/>
    </xf>
    <xf numFmtId="0" fontId="37" fillId="11" borderId="0" xfId="0" applyFont="1" applyFill="1" applyAlignment="1">
      <alignment horizontal="right" vertical="center" wrapText="1"/>
    </xf>
    <xf numFmtId="0" fontId="37" fillId="11" borderId="17" xfId="0" applyFont="1" applyFill="1" applyBorder="1" applyAlignment="1">
      <alignment horizontal="right" vertical="center" wrapText="1"/>
    </xf>
    <xf numFmtId="0" fontId="0" fillId="0" borderId="21" xfId="0" applyBorder="1" applyAlignment="1">
      <alignment horizontal="center" wrapText="1"/>
    </xf>
  </cellXfs>
  <cellStyles count="19">
    <cellStyle name="Comma" xfId="1" builtinId="3"/>
    <cellStyle name="Currency" xfId="2" builtinId="4"/>
    <cellStyle name="Currency 2" xfId="5" xr:uid="{00000000-0005-0000-0000-000002000000}"/>
    <cellStyle name="Hyperlink" xfId="3" builtinId="8"/>
    <cellStyle name="Hyperlink 2" xfId="18" xr:uid="{2F0EB651-AA43-4AB4-AEA0-78C3A42244DE}"/>
    <cellStyle name="Neutral" xfId="7" builtinId="28"/>
    <cellStyle name="Normal" xfId="0" builtinId="0"/>
    <cellStyle name="Normal 2" xfId="4" xr:uid="{00000000-0005-0000-0000-000005000000}"/>
    <cellStyle name="Normal_Sheet1" xfId="8" xr:uid="{E692424E-89C1-4625-B240-7778FA153BBA}"/>
    <cellStyle name="Normal_Sheet1_1" xfId="10" xr:uid="{9C5D07E4-507B-4A21-BA68-643D59B42119}"/>
    <cellStyle name="Normal_Sheet1_2" xfId="17" xr:uid="{F1A0B44A-48EB-403E-859B-A30F43B61055}"/>
    <cellStyle name="Normal_Sheet1_3" xfId="11" xr:uid="{6EEFB70A-B0FB-4E13-A6B7-B9279698D948}"/>
    <cellStyle name="Normal_Sheet1_4" xfId="9" xr:uid="{3B287327-54CD-4601-920F-850A5035E061}"/>
    <cellStyle name="Normal_Sheet1_5" xfId="13" xr:uid="{F37485D0-BFC4-4F63-BE7C-604E8D3A3F08}"/>
    <cellStyle name="Normal_Sheet1_6" xfId="12" xr:uid="{D8244621-1173-418F-B109-E6CDD3D3F5CF}"/>
    <cellStyle name="Normal_Sheet1_7" xfId="16" xr:uid="{738A7CB9-07DF-4DDE-83F4-3E6B6A4AF1E9}"/>
    <cellStyle name="Normal_Sheet1_8" xfId="14" xr:uid="{09528844-8F89-4C5B-9CA4-4CA05E8A9C86}"/>
    <cellStyle name="Normal_Sheet1_9" xfId="15" xr:uid="{7611CE43-8A2D-4A14-9599-14A0B247433F}"/>
    <cellStyle name="Percent" xfId="6" builtinId="5"/>
  </cellStyles>
  <dxfs count="347">
    <dxf>
      <font>
        <color theme="5" tint="0.79998168889431442"/>
      </font>
      <fill>
        <patternFill>
          <bgColor theme="5" tint="0.79998168889431442"/>
        </patternFill>
      </fill>
    </dxf>
    <dxf>
      <font>
        <color theme="5" tint="0.79998168889431442"/>
      </font>
      <fill>
        <patternFill>
          <bgColor theme="5" tint="0.79998168889431442"/>
        </patternFill>
      </fill>
    </dxf>
    <dxf>
      <font>
        <color theme="5" tint="0.79998168889431442"/>
      </font>
      <fill>
        <patternFill>
          <bgColor theme="5" tint="0.79998168889431442"/>
        </patternFill>
      </fill>
    </dxf>
    <dxf>
      <font>
        <color theme="5" tint="0.79998168889431442"/>
      </font>
      <fill>
        <patternFill>
          <bgColor theme="5" tint="0.79998168889431442"/>
        </patternFill>
      </fill>
    </dxf>
    <dxf>
      <font>
        <color theme="5" tint="0.79998168889431442"/>
      </font>
      <fill>
        <patternFill>
          <bgColor theme="5" tint="0.7999816888943144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ont>
        <color theme="5" tint="0.79998168889431442"/>
      </font>
      <fill>
        <patternFill>
          <bgColor theme="5" tint="0.79998168889431442"/>
        </patternFill>
      </fill>
    </dxf>
    <dxf>
      <font>
        <color theme="5" tint="0.79998168889431442"/>
      </font>
      <fill>
        <patternFill>
          <bgColor theme="5" tint="0.79998168889431442"/>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ont>
        <color theme="5" tint="0.79998168889431442"/>
      </font>
      <fill>
        <patternFill>
          <bgColor theme="5" tint="0.79998168889431442"/>
        </patternFill>
      </fill>
    </dxf>
    <dxf>
      <font>
        <color theme="5" tint="0.79998168889431442"/>
      </font>
      <fill>
        <patternFill>
          <bgColor theme="5" tint="0.79998168889431442"/>
        </patternFill>
      </fill>
    </dxf>
    <dxf>
      <font>
        <b/>
        <i val="0"/>
        <color theme="9" tint="-0.24994659260841701"/>
      </font>
    </dxf>
    <dxf>
      <font>
        <b/>
        <i val="0"/>
        <color rgb="FFC00000"/>
      </font>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ont>
        <color theme="5" tint="0.79998168889431442"/>
      </font>
      <fill>
        <patternFill>
          <bgColor theme="5" tint="0.79998168889431442"/>
        </patternFill>
      </fill>
    </dxf>
    <dxf>
      <font>
        <color theme="5" tint="0.79998168889431442"/>
      </font>
      <fill>
        <patternFill>
          <bgColor theme="5" tint="0.7999816888943144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7" tint="0.39994506668294322"/>
        </patternFill>
      </fill>
    </dxf>
    <dxf>
      <font>
        <color theme="5" tint="0.79998168889431442"/>
      </font>
    </dxf>
    <dxf>
      <fill>
        <patternFill>
          <bgColor theme="7" tint="0.39994506668294322"/>
        </patternFill>
      </fill>
    </dxf>
    <dxf>
      <fill>
        <patternFill>
          <bgColor theme="7" tint="0.39994506668294322"/>
        </patternFill>
      </fill>
    </dxf>
    <dxf>
      <font>
        <color theme="5" tint="0.79998168889431442"/>
      </font>
    </dxf>
    <dxf>
      <fill>
        <patternFill>
          <bgColor theme="7" tint="0.39994506668294322"/>
        </patternFill>
      </fill>
    </dxf>
    <dxf>
      <fill>
        <patternFill>
          <bgColor theme="7" tint="0.39994506668294322"/>
        </patternFill>
      </fill>
    </dxf>
    <dxf>
      <font>
        <color theme="5" tint="0.79998168889431442"/>
      </font>
    </dxf>
    <dxf>
      <fill>
        <patternFill>
          <bgColor theme="7" tint="0.39994506668294322"/>
        </patternFill>
      </fill>
    </dxf>
    <dxf>
      <fill>
        <patternFill>
          <bgColor theme="7" tint="0.39994506668294322"/>
        </patternFill>
      </fill>
    </dxf>
    <dxf>
      <font>
        <color theme="5" tint="0.79998168889431442"/>
      </font>
    </dxf>
    <dxf>
      <fill>
        <patternFill>
          <bgColor theme="7" tint="0.39994506668294322"/>
        </patternFill>
      </fill>
    </dxf>
    <dxf>
      <fill>
        <patternFill>
          <bgColor theme="7" tint="0.39994506668294322"/>
        </patternFill>
      </fill>
    </dxf>
    <dxf>
      <font>
        <color theme="5" tint="0.79998168889431442"/>
      </font>
    </dxf>
    <dxf>
      <font>
        <color theme="5" tint="0.79998168889431442"/>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theme="5" tint="0.79998168889431442"/>
      </font>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patternFill>
      </fill>
    </dxf>
    <dxf>
      <fill>
        <patternFill>
          <bgColor theme="0"/>
        </patternFill>
      </fill>
    </dxf>
    <dxf>
      <fill>
        <patternFill>
          <bgColor theme="0"/>
        </patternFill>
      </fill>
    </dxf>
    <dxf>
      <fill>
        <patternFill>
          <bgColor theme="7" tint="0.39994506668294322"/>
        </patternFill>
      </fill>
    </dxf>
    <dxf>
      <fill>
        <patternFill>
          <bgColor theme="0"/>
        </patternFill>
      </fill>
    </dxf>
    <dxf>
      <fill>
        <patternFill>
          <bgColor theme="0"/>
        </patternFill>
      </fill>
    </dxf>
    <dxf>
      <fill>
        <patternFill>
          <bgColor theme="0"/>
        </patternFill>
      </fill>
    </dxf>
    <dxf>
      <fill>
        <patternFill>
          <bgColor theme="7" tint="0.39994506668294322"/>
        </patternFill>
      </fill>
    </dxf>
    <dxf>
      <fill>
        <patternFill>
          <bgColor theme="0"/>
        </patternFill>
      </fill>
    </dxf>
    <dxf>
      <fill>
        <patternFill>
          <bgColor theme="0"/>
        </patternFill>
      </fill>
    </dxf>
    <dxf>
      <fill>
        <patternFill>
          <bgColor theme="0"/>
        </patternFill>
      </fill>
    </dxf>
    <dxf>
      <fill>
        <patternFill>
          <bgColor theme="7" tint="0.39994506668294322"/>
        </patternFill>
      </fill>
    </dxf>
    <dxf>
      <fill>
        <patternFill>
          <bgColor theme="0"/>
        </patternFill>
      </fill>
    </dxf>
    <dxf>
      <fill>
        <patternFill>
          <bgColor theme="0"/>
        </patternFill>
      </fill>
    </dxf>
    <dxf>
      <fill>
        <patternFill>
          <bgColor theme="0"/>
        </patternFill>
      </fill>
    </dxf>
    <dxf>
      <fill>
        <patternFill>
          <bgColor theme="7" tint="0.39994506668294322"/>
        </patternFill>
      </fill>
    </dxf>
    <dxf>
      <fill>
        <patternFill>
          <bgColor theme="0"/>
        </patternFill>
      </fill>
    </dxf>
    <dxf>
      <fill>
        <patternFill>
          <bgColor theme="0"/>
        </patternFill>
      </fill>
    </dxf>
    <dxf>
      <fill>
        <patternFill>
          <bgColor theme="0"/>
        </patternFill>
      </fill>
    </dxf>
    <dxf>
      <fill>
        <patternFill>
          <bgColor theme="7" tint="0.39994506668294322"/>
        </patternFill>
      </fill>
    </dxf>
    <dxf>
      <fill>
        <patternFill>
          <bgColor theme="0"/>
        </patternFill>
      </fill>
    </dxf>
    <dxf>
      <fill>
        <patternFill>
          <bgColor theme="0"/>
        </patternFill>
      </fill>
    </dxf>
    <dxf>
      <fill>
        <patternFill>
          <bgColor theme="0"/>
        </patternFill>
      </fill>
    </dxf>
    <dxf>
      <fill>
        <patternFill>
          <bgColor theme="7" tint="0.39994506668294322"/>
        </patternFill>
      </fill>
    </dxf>
    <dxf>
      <fill>
        <patternFill>
          <bgColor theme="7" tint="0.79998168889431442"/>
        </patternFill>
      </fill>
    </dxf>
    <dxf>
      <fill>
        <patternFill>
          <bgColor theme="7" tint="0.39994506668294322"/>
        </patternFill>
      </fill>
    </dxf>
    <dxf>
      <fill>
        <patternFill>
          <bgColor theme="7" tint="0.39994506668294322"/>
        </patternFill>
      </fill>
    </dxf>
    <dxf>
      <fill>
        <patternFill>
          <bgColor theme="7" tint="0.79998168889431442"/>
        </patternFill>
      </fill>
    </dxf>
    <dxf>
      <fill>
        <patternFill>
          <bgColor theme="7" tint="0.39994506668294322"/>
        </patternFill>
      </fill>
    </dxf>
    <dxf>
      <fill>
        <patternFill>
          <bgColor theme="7" tint="0.39994506668294322"/>
        </patternFill>
      </fill>
    </dxf>
    <dxf>
      <fill>
        <patternFill>
          <bgColor theme="7" tint="0.79998168889431442"/>
        </patternFill>
      </fill>
    </dxf>
    <dxf>
      <fill>
        <patternFill>
          <bgColor theme="7" tint="0.39994506668294322"/>
        </patternFill>
      </fill>
    </dxf>
    <dxf>
      <fill>
        <patternFill>
          <bgColor theme="7" tint="0.39994506668294322"/>
        </patternFill>
      </fill>
    </dxf>
    <dxf>
      <fill>
        <patternFill>
          <bgColor theme="7" tint="0.79998168889431442"/>
        </patternFill>
      </fill>
    </dxf>
    <dxf>
      <fill>
        <patternFill>
          <bgColor theme="7" tint="0.39994506668294322"/>
        </patternFill>
      </fill>
    </dxf>
    <dxf>
      <fill>
        <patternFill>
          <bgColor theme="7" tint="0.39994506668294322"/>
        </patternFill>
      </fill>
    </dxf>
    <dxf>
      <fill>
        <patternFill>
          <bgColor theme="7" tint="0.79998168889431442"/>
        </patternFill>
      </fill>
    </dxf>
    <dxf>
      <fill>
        <patternFill>
          <bgColor theme="7" tint="0.39994506668294322"/>
        </patternFill>
      </fill>
    </dxf>
    <dxf>
      <fill>
        <patternFill>
          <bgColor theme="7" tint="0.39994506668294322"/>
        </patternFill>
      </fill>
    </dxf>
    <dxf>
      <fill>
        <patternFill>
          <bgColor theme="7" tint="0.7999816888943144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ont>
        <color theme="9" tint="0.79998168889431442"/>
      </font>
    </dxf>
    <dxf>
      <font>
        <color theme="9" tint="0.79998168889431442"/>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39994506668294322"/>
        </patternFill>
      </fill>
    </dxf>
    <dxf>
      <fill>
        <patternFill>
          <bgColor theme="7" tint="0.3999450666829432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s>
  <tableStyles count="0" defaultTableStyle="TableStyleMedium2" defaultPivotStyle="PivotStyleLight16"/>
  <colors>
    <mruColors>
      <color rgb="FFFFFFCC"/>
      <color rgb="FFFFCC66"/>
      <color rgb="FFFFCCFF"/>
      <color rgb="FFCCECFF"/>
      <color rgb="FF006100"/>
      <color rgb="FF9C0006"/>
      <color rgb="FF993300"/>
      <color rgb="FFFFC7CE"/>
      <color rgb="FFC6EFCE"/>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10101</xdr:colOff>
      <xdr:row>23</xdr:row>
      <xdr:rowOff>173181</xdr:rowOff>
    </xdr:from>
    <xdr:to>
      <xdr:col>8</xdr:col>
      <xdr:colOff>372342</xdr:colOff>
      <xdr:row>26</xdr:row>
      <xdr:rowOff>17826</xdr:rowOff>
    </xdr:to>
    <xdr:pic>
      <xdr:nvPicPr>
        <xdr:cNvPr id="3" name="Picture 2">
          <a:extLst>
            <a:ext uri="{FF2B5EF4-FFF2-40B4-BE49-F238E27FC236}">
              <a16:creationId xmlns:a16="http://schemas.microsoft.com/office/drawing/2014/main" id="{F3DA0347-48F1-4166-BFB9-FCC52C617C1D}"/>
            </a:ext>
          </a:extLst>
        </xdr:cNvPr>
        <xdr:cNvPicPr>
          <a:picLocks noChangeAspect="1"/>
        </xdr:cNvPicPr>
      </xdr:nvPicPr>
      <xdr:blipFill rotWithShape="1">
        <a:blip xmlns:r="http://schemas.openxmlformats.org/officeDocument/2006/relationships" r:embed="rId1"/>
        <a:srcRect t="1332" r="58531" b="61760"/>
        <a:stretch/>
      </xdr:blipFill>
      <xdr:spPr>
        <a:xfrm>
          <a:off x="5803033" y="4173681"/>
          <a:ext cx="359066" cy="39017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catie.snyder@mass.gov" TargetMode="External"/><Relationship Id="rId7" Type="http://schemas.openxmlformats.org/officeDocument/2006/relationships/hyperlink" Target="https://www.mass.gov/doc/fuel-efficiency-standard-for-state-fleet/download" TargetMode="External"/><Relationship Id="rId2" Type="http://schemas.openxmlformats.org/officeDocument/2006/relationships/hyperlink" Target="mailto:cheryl.cushman@mass.gov" TargetMode="External"/><Relationship Id="rId1" Type="http://schemas.openxmlformats.org/officeDocument/2006/relationships/hyperlink" Target="mailto:karen.rasnick@mass.gov" TargetMode="External"/><Relationship Id="rId6" Type="http://schemas.openxmlformats.org/officeDocument/2006/relationships/hyperlink" Target="https://www.mass.gov/doc/fuel-efficiency-standard-for-state-fleet/download" TargetMode="External"/><Relationship Id="rId5" Type="http://schemas.openxmlformats.org/officeDocument/2006/relationships/hyperlink" Target="https://www.mass.gov/executive-orders/no-594-leading-by-example-decarbonizing-and-minimizing-environmental-impacts-of-state-government" TargetMode="External"/><Relationship Id="rId4" Type="http://schemas.openxmlformats.org/officeDocument/2006/relationships/hyperlink" Target="https://www.mass.gov/doc/fuel-efficiency-standard-for-state-fleet/download"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6" Type="http://schemas.openxmlformats.org/officeDocument/2006/relationships/hyperlink" Target="mailto:catrice.c.bradford@mass.gov" TargetMode="External"/><Relationship Id="rId21" Type="http://schemas.openxmlformats.org/officeDocument/2006/relationships/hyperlink" Target="mailto:andrew.marken@mass.gov" TargetMode="External"/><Relationship Id="rId42" Type="http://schemas.openxmlformats.org/officeDocument/2006/relationships/hyperlink" Target="mailto:Rocco.Albano@mass.gov" TargetMode="External"/><Relationship Id="rId47" Type="http://schemas.openxmlformats.org/officeDocument/2006/relationships/hyperlink" Target="mailto:Ruth.Bitto@state.ma.us" TargetMode="External"/><Relationship Id="rId63" Type="http://schemas.openxmlformats.org/officeDocument/2006/relationships/hyperlink" Target="mailto:gerard.defranc@mass.gov" TargetMode="External"/><Relationship Id="rId68" Type="http://schemas.openxmlformats.org/officeDocument/2006/relationships/hyperlink" Target="mailto:agnes.beaulieu@massmail.state.ma.us" TargetMode="External"/><Relationship Id="rId7" Type="http://schemas.openxmlformats.org/officeDocument/2006/relationships/hyperlink" Target="mailto:meghan.omahoney@jud.state.ma.us" TargetMode="External"/><Relationship Id="rId71" Type="http://schemas.openxmlformats.org/officeDocument/2006/relationships/hyperlink" Target="mailto:connie.fidalgo@massmail.state.ma.us" TargetMode="External"/><Relationship Id="rId2" Type="http://schemas.openxmlformats.org/officeDocument/2006/relationships/hyperlink" Target="mailto:karl.brenner@pol.state.ma.us" TargetMode="External"/><Relationship Id="rId16" Type="http://schemas.openxmlformats.org/officeDocument/2006/relationships/hyperlink" Target="mailto:mary.kamb@mass.gov" TargetMode="External"/><Relationship Id="rId29" Type="http://schemas.openxmlformats.org/officeDocument/2006/relationships/hyperlink" Target="mailto:alan.e.simons@mass.gov" TargetMode="External"/><Relationship Id="rId11" Type="http://schemas.openxmlformats.org/officeDocument/2006/relationships/hyperlink" Target="mailto:Tyrone.Lawless@mass.gov" TargetMode="External"/><Relationship Id="rId24" Type="http://schemas.openxmlformats.org/officeDocument/2006/relationships/hyperlink" Target="mailto:jscheiffern@doe.mass.edu" TargetMode="External"/><Relationship Id="rId32" Type="http://schemas.openxmlformats.org/officeDocument/2006/relationships/hyperlink" Target="mailto:belkis.roman@mass.gov" TargetMode="External"/><Relationship Id="rId37" Type="http://schemas.openxmlformats.org/officeDocument/2006/relationships/hyperlink" Target="mailto:eric.knight@massmail.state.ma.us" TargetMode="External"/><Relationship Id="rId40" Type="http://schemas.openxmlformats.org/officeDocument/2006/relationships/hyperlink" Target="mailto:Benson.Petit-Clair@mass.gov" TargetMode="External"/><Relationship Id="rId45" Type="http://schemas.openxmlformats.org/officeDocument/2006/relationships/hyperlink" Target="mailto:ekajtazi@dhe.mass.edu" TargetMode="External"/><Relationship Id="rId53" Type="http://schemas.openxmlformats.org/officeDocument/2006/relationships/hyperlink" Target="mailto:pgarbacik@bsheriff.net" TargetMode="External"/><Relationship Id="rId58" Type="http://schemas.openxmlformats.org/officeDocument/2006/relationships/hyperlink" Target="mailto:jdelsolio@scsdma.org" TargetMode="External"/><Relationship Id="rId66" Type="http://schemas.openxmlformats.org/officeDocument/2006/relationships/hyperlink" Target="mailto:betsy.goldrick@mass.gov" TargetMode="External"/><Relationship Id="rId5" Type="http://schemas.openxmlformats.org/officeDocument/2006/relationships/hyperlink" Target="mailto:thomas.connolly1@jud.state.ma.us" TargetMode="External"/><Relationship Id="rId61" Type="http://schemas.openxmlformats.org/officeDocument/2006/relationships/hyperlink" Target="mailto:john.dragoumanos@state.ma.us" TargetMode="External"/><Relationship Id="rId19" Type="http://schemas.openxmlformats.org/officeDocument/2006/relationships/hyperlink" Target="mailto:laura.prezioso@mass.gov" TargetMode="External"/><Relationship Id="rId14" Type="http://schemas.openxmlformats.org/officeDocument/2006/relationships/hyperlink" Target="mailto:alyssa.sciuto@mass.gov" TargetMode="External"/><Relationship Id="rId22" Type="http://schemas.openxmlformats.org/officeDocument/2006/relationships/hyperlink" Target="mailto:kristopher.b.howard@mass.gov" TargetMode="External"/><Relationship Id="rId27" Type="http://schemas.openxmlformats.org/officeDocument/2006/relationships/hyperlink" Target="mailto:Elizabeth.leaman@mass.gov" TargetMode="External"/><Relationship Id="rId30" Type="http://schemas.openxmlformats.org/officeDocument/2006/relationships/hyperlink" Target="mailto:connie.fidalgo@massmail.state.ma.us" TargetMode="External"/><Relationship Id="rId35" Type="http://schemas.openxmlformats.org/officeDocument/2006/relationships/hyperlink" Target="mailto:jeremy.meade@massmail.state.ma.us" TargetMode="External"/><Relationship Id="rId43" Type="http://schemas.openxmlformats.org/officeDocument/2006/relationships/hyperlink" Target="mailto:vincent.micozzi@mass.gov" TargetMode="External"/><Relationship Id="rId48" Type="http://schemas.openxmlformats.org/officeDocument/2006/relationships/hyperlink" Target="mailto:rsacramone@tre.state.ma.us" TargetMode="External"/><Relationship Id="rId56" Type="http://schemas.openxmlformats.org/officeDocument/2006/relationships/hyperlink" Target="mailto:bmaher@eccf.com" TargetMode="External"/><Relationship Id="rId64" Type="http://schemas.openxmlformats.org/officeDocument/2006/relationships/hyperlink" Target="mailto:john.masters@mass.gov" TargetMode="External"/><Relationship Id="rId69" Type="http://schemas.openxmlformats.org/officeDocument/2006/relationships/hyperlink" Target="mailto:joanna.shields@mass.gov" TargetMode="External"/><Relationship Id="rId8" Type="http://schemas.openxmlformats.org/officeDocument/2006/relationships/hyperlink" Target="mailto:mark.prior@jud.state.ma.us" TargetMode="External"/><Relationship Id="rId51" Type="http://schemas.openxmlformats.org/officeDocument/2006/relationships/hyperlink" Target="mailto:nantucket@islandsheriff.com" TargetMode="External"/><Relationship Id="rId72" Type="http://schemas.openxmlformats.org/officeDocument/2006/relationships/hyperlink" Target="mailto:cullen.roberts2@mass.gov" TargetMode="External"/><Relationship Id="rId3" Type="http://schemas.openxmlformats.org/officeDocument/2006/relationships/hyperlink" Target="mailto:sean.powers@mass.gov" TargetMode="External"/><Relationship Id="rId12" Type="http://schemas.openxmlformats.org/officeDocument/2006/relationships/hyperlink" Target="mailto:brian.c.rushlow@mass.gov" TargetMode="External"/><Relationship Id="rId17" Type="http://schemas.openxmlformats.org/officeDocument/2006/relationships/hyperlink" Target="mailto:meghan.dube@cccmass.com" TargetMode="External"/><Relationship Id="rId25" Type="http://schemas.openxmlformats.org/officeDocument/2006/relationships/hyperlink" Target="mailto:james.cassidy@mass.gov" TargetMode="External"/><Relationship Id="rId33" Type="http://schemas.openxmlformats.org/officeDocument/2006/relationships/hyperlink" Target="mailto:harris.magloire@detma.org" TargetMode="External"/><Relationship Id="rId38" Type="http://schemas.openxmlformats.org/officeDocument/2006/relationships/hyperlink" Target="mailto:rreale@masslottery.com" TargetMode="External"/><Relationship Id="rId46" Type="http://schemas.openxmlformats.org/officeDocument/2006/relationships/hyperlink" Target="mailto:Phi.T.tran@mass.gov" TargetMode="External"/><Relationship Id="rId59" Type="http://schemas.openxmlformats.org/officeDocument/2006/relationships/hyperlink" Target="mailto:blofgren@norfolksheriffma.org" TargetMode="External"/><Relationship Id="rId67" Type="http://schemas.openxmlformats.org/officeDocument/2006/relationships/hyperlink" Target="mailto:Richard.Juliano@mass.gov" TargetMode="External"/><Relationship Id="rId20" Type="http://schemas.openxmlformats.org/officeDocument/2006/relationships/hyperlink" Target="mailto:frederic.corazzini@mass.gov" TargetMode="External"/><Relationship Id="rId41" Type="http://schemas.openxmlformats.org/officeDocument/2006/relationships/hyperlink" Target="mailto:teresa.mace@massmail.state.ma.us" TargetMode="External"/><Relationship Id="rId54" Type="http://schemas.openxmlformats.org/officeDocument/2006/relationships/hyperlink" Target="mailto:thomas.bowler@sdb.state.ma.us" TargetMode="External"/><Relationship Id="rId62" Type="http://schemas.openxmlformats.org/officeDocument/2006/relationships/hyperlink" Target="mailto:mmacaruso@sdw.state.ma.us" TargetMode="External"/><Relationship Id="rId70" Type="http://schemas.openxmlformats.org/officeDocument/2006/relationships/hyperlink" Target="mailto:moorewj@dor.state.ma.us" TargetMode="External"/><Relationship Id="rId1" Type="http://schemas.openxmlformats.org/officeDocument/2006/relationships/hyperlink" Target="mailto:gary.harriman@mass.gov" TargetMode="External"/><Relationship Id="rId6" Type="http://schemas.openxmlformats.org/officeDocument/2006/relationships/hyperlink" Target="mailto:Timothy.Callahan@jud.state.ma.us" TargetMode="External"/><Relationship Id="rId15" Type="http://schemas.openxmlformats.org/officeDocument/2006/relationships/hyperlink" Target="mailto:Kris.Gottlander@Mass.gov" TargetMode="External"/><Relationship Id="rId23" Type="http://schemas.openxmlformats.org/officeDocument/2006/relationships/hyperlink" Target="mailto:doris.kupis@doc.state.ma.us" TargetMode="External"/><Relationship Id="rId28" Type="http://schemas.openxmlformats.org/officeDocument/2006/relationships/hyperlink" Target="mailto:Christopher.Silva@massmail.state.ma.us" TargetMode="External"/><Relationship Id="rId36" Type="http://schemas.openxmlformats.org/officeDocument/2006/relationships/hyperlink" Target="mailto:kristin.kinnally@mass.gov" TargetMode="External"/><Relationship Id="rId49" Type="http://schemas.openxmlformats.org/officeDocument/2006/relationships/hyperlink" Target="mailto:dbrennan@massmail.state.ma.us" TargetMode="External"/><Relationship Id="rId57" Type="http://schemas.openxmlformats.org/officeDocument/2006/relationships/hyperlink" Target="mailto:cbitteker@pcsdma.org" TargetMode="External"/><Relationship Id="rId10" Type="http://schemas.openxmlformats.org/officeDocument/2006/relationships/hyperlink" Target="mailto:James.Donovan@mass.gov" TargetMode="External"/><Relationship Id="rId31" Type="http://schemas.openxmlformats.org/officeDocument/2006/relationships/hyperlink" Target="mailto:april.aguiar@massmail.state.ma.us" TargetMode="External"/><Relationship Id="rId44" Type="http://schemas.openxmlformats.org/officeDocument/2006/relationships/hyperlink" Target="mailto:timothy.simons@mass.gov" TargetMode="External"/><Relationship Id="rId52" Type="http://schemas.openxmlformats.org/officeDocument/2006/relationships/hyperlink" Target="mailto:jcristea@dcsoma.org" TargetMode="External"/><Relationship Id="rId60" Type="http://schemas.openxmlformats.org/officeDocument/2006/relationships/hyperlink" Target="mailto:ann.speziali@sdh.state.ma.us" TargetMode="External"/><Relationship Id="rId65" Type="http://schemas.openxmlformats.org/officeDocument/2006/relationships/hyperlink" Target="mailto:michael.w.kelleher@DOT.state.ma.us" TargetMode="External"/><Relationship Id="rId4" Type="http://schemas.openxmlformats.org/officeDocument/2006/relationships/hyperlink" Target="mailto:ray.simmons@jud.state.ma.us" TargetMode="External"/><Relationship Id="rId9" Type="http://schemas.openxmlformats.org/officeDocument/2006/relationships/hyperlink" Target="mailto:jkilgour@fcso-ma.us" TargetMode="External"/><Relationship Id="rId13" Type="http://schemas.openxmlformats.org/officeDocument/2006/relationships/hyperlink" Target="mailto:Eric.Roche@mass.gov" TargetMode="External"/><Relationship Id="rId18" Type="http://schemas.openxmlformats.org/officeDocument/2006/relationships/hyperlink" Target="mailto:bill.green@state.ma.us" TargetMode="External"/><Relationship Id="rId39" Type="http://schemas.openxmlformats.org/officeDocument/2006/relationships/hyperlink" Target="mailto:megan.marcelonis@mass.gov" TargetMode="External"/><Relationship Id="rId34" Type="http://schemas.openxmlformats.org/officeDocument/2006/relationships/hyperlink" Target="mailto:karen.robitaille@mass.gov" TargetMode="External"/><Relationship Id="rId50" Type="http://schemas.openxmlformats.org/officeDocument/2006/relationships/hyperlink" Target="mailto:chrishorta@bcso-ma.org" TargetMode="External"/><Relationship Id="rId55" Type="http://schemas.openxmlformats.org/officeDocument/2006/relationships/hyperlink" Target="mailto:michael.bouley@hsd.state.ma.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7">
    <tabColor theme="6" tint="0.59999389629810485"/>
    <pageSetUpPr fitToPage="1"/>
  </sheetPr>
  <dimension ref="B1:P73"/>
  <sheetViews>
    <sheetView tabSelected="1" zoomScale="110" zoomScaleNormal="110" workbookViewId="0">
      <pane ySplit="1" topLeftCell="A2" activePane="bottomLeft" state="frozen"/>
      <selection pane="bottomLeft"/>
    </sheetView>
  </sheetViews>
  <sheetFormatPr defaultColWidth="8.81640625" defaultRowHeight="14.5" x14ac:dyDescent="0.35"/>
  <cols>
    <col min="1" max="1" width="2.54296875" customWidth="1"/>
    <col min="2" max="3" width="3.54296875" customWidth="1"/>
    <col min="4" max="14" width="14.54296875" customWidth="1"/>
    <col min="15" max="16" width="3.54296875" customWidth="1"/>
    <col min="17" max="17" width="2.54296875" customWidth="1"/>
    <col min="18" max="18" width="9.7265625" bestFit="1" customWidth="1"/>
  </cols>
  <sheetData>
    <row r="1" spans="2:16" s="276" customFormat="1" ht="24" thickBot="1" x14ac:dyDescent="0.4">
      <c r="B1" s="278"/>
      <c r="C1" s="279"/>
      <c r="D1" s="503" t="s">
        <v>2332</v>
      </c>
      <c r="E1" s="504"/>
      <c r="F1" s="504"/>
      <c r="G1" s="504"/>
      <c r="H1" s="504"/>
      <c r="I1" s="504"/>
      <c r="J1" s="504"/>
      <c r="K1" s="504"/>
      <c r="L1" s="504"/>
      <c r="M1" s="504"/>
      <c r="N1" s="279"/>
      <c r="O1" s="279"/>
      <c r="P1" s="280"/>
    </row>
    <row r="2" spans="2:16" ht="14.5" customHeight="1" x14ac:dyDescent="0.35">
      <c r="B2" s="287"/>
      <c r="C2" s="244"/>
      <c r="D2" s="277"/>
      <c r="E2" s="277"/>
      <c r="F2" s="277"/>
      <c r="G2" s="277"/>
      <c r="H2" s="277"/>
      <c r="I2" s="277"/>
      <c r="J2" s="277"/>
      <c r="K2" s="277"/>
      <c r="L2" s="277"/>
      <c r="M2" s="277"/>
      <c r="N2" s="244"/>
      <c r="O2" s="244"/>
      <c r="P2" s="288"/>
    </row>
    <row r="3" spans="2:16" s="297" customFormat="1" ht="18.5" x14ac:dyDescent="0.45">
      <c r="B3" s="293"/>
      <c r="C3" s="294"/>
      <c r="D3" s="505" t="s">
        <v>2336</v>
      </c>
      <c r="E3" s="506"/>
      <c r="F3" s="506"/>
      <c r="G3" s="506"/>
      <c r="H3" s="506"/>
      <c r="I3" s="506"/>
      <c r="J3" s="506"/>
      <c r="K3" s="506"/>
      <c r="L3" s="506"/>
      <c r="M3" s="506"/>
      <c r="N3" s="506"/>
      <c r="O3" s="295"/>
      <c r="P3" s="296"/>
    </row>
    <row r="4" spans="2:16" ht="14.5" customHeight="1" x14ac:dyDescent="0.35">
      <c r="B4" s="287"/>
      <c r="C4" s="282"/>
      <c r="D4" s="481" t="s">
        <v>5707</v>
      </c>
      <c r="E4" s="481"/>
      <c r="F4" s="481"/>
      <c r="G4" s="481"/>
      <c r="H4" s="481"/>
      <c r="I4" s="481"/>
      <c r="J4" s="481"/>
      <c r="K4" s="481"/>
      <c r="L4" s="481"/>
      <c r="M4" s="481"/>
      <c r="N4" s="481"/>
      <c r="O4" s="283"/>
      <c r="P4" s="288"/>
    </row>
    <row r="5" spans="2:16" ht="14.5" customHeight="1" x14ac:dyDescent="0.35">
      <c r="B5" s="287"/>
      <c r="C5" s="282"/>
      <c r="D5" s="481"/>
      <c r="E5" s="481"/>
      <c r="F5" s="481"/>
      <c r="G5" s="481"/>
      <c r="H5" s="481"/>
      <c r="I5" s="481"/>
      <c r="J5" s="481"/>
      <c r="K5" s="481"/>
      <c r="L5" s="481"/>
      <c r="M5" s="481"/>
      <c r="N5" s="481"/>
      <c r="O5" s="283"/>
      <c r="P5" s="288"/>
    </row>
    <row r="6" spans="2:16" ht="14.5" customHeight="1" x14ac:dyDescent="0.35">
      <c r="B6" s="287"/>
      <c r="C6" s="282"/>
      <c r="D6" s="63"/>
      <c r="E6" s="63"/>
      <c r="F6" s="63"/>
      <c r="G6" s="63"/>
      <c r="H6" s="63"/>
      <c r="I6" s="63"/>
      <c r="J6" s="63"/>
      <c r="K6" s="63"/>
      <c r="L6" s="63"/>
      <c r="M6" s="63"/>
      <c r="N6" s="63"/>
      <c r="O6" s="283"/>
      <c r="P6" s="288"/>
    </row>
    <row r="7" spans="2:16" x14ac:dyDescent="0.35">
      <c r="B7" s="287"/>
      <c r="C7" s="282"/>
      <c r="D7" s="481" t="s">
        <v>14742</v>
      </c>
      <c r="E7" s="481"/>
      <c r="F7" s="481"/>
      <c r="G7" s="481"/>
      <c r="H7" s="481"/>
      <c r="I7" s="481"/>
      <c r="J7" s="481"/>
      <c r="K7" s="481"/>
      <c r="L7" s="481"/>
      <c r="M7" s="481"/>
      <c r="N7" s="481"/>
      <c r="O7" s="283"/>
      <c r="P7" s="288"/>
    </row>
    <row r="8" spans="2:16" x14ac:dyDescent="0.35">
      <c r="B8" s="287"/>
      <c r="C8" s="282"/>
      <c r="D8" s="481"/>
      <c r="E8" s="481"/>
      <c r="F8" s="481"/>
      <c r="G8" s="481"/>
      <c r="H8" s="481"/>
      <c r="I8" s="481"/>
      <c r="J8" s="481"/>
      <c r="K8" s="481"/>
      <c r="L8" s="481"/>
      <c r="M8" s="481"/>
      <c r="N8" s="481"/>
      <c r="O8" s="283"/>
      <c r="P8" s="288"/>
    </row>
    <row r="9" spans="2:16" x14ac:dyDescent="0.35">
      <c r="B9" s="287"/>
      <c r="C9" s="282"/>
      <c r="D9" s="481"/>
      <c r="E9" s="481"/>
      <c r="F9" s="481"/>
      <c r="G9" s="481"/>
      <c r="H9" s="481"/>
      <c r="I9" s="481"/>
      <c r="J9" s="481"/>
      <c r="K9" s="481"/>
      <c r="L9" s="481"/>
      <c r="M9" s="481"/>
      <c r="N9" s="481"/>
      <c r="O9" s="283"/>
      <c r="P9" s="288"/>
    </row>
    <row r="10" spans="2:16" ht="14.5" customHeight="1" x14ac:dyDescent="0.35">
      <c r="B10" s="287"/>
      <c r="C10" s="282"/>
      <c r="D10" s="481"/>
      <c r="E10" s="481"/>
      <c r="F10" s="481"/>
      <c r="G10" s="481"/>
      <c r="H10" s="481"/>
      <c r="I10" s="481"/>
      <c r="J10" s="481"/>
      <c r="K10" s="481"/>
      <c r="L10" s="481"/>
      <c r="M10" s="481"/>
      <c r="N10" s="481"/>
      <c r="O10" s="283"/>
      <c r="P10" s="288"/>
    </row>
    <row r="11" spans="2:16" ht="14.5" customHeight="1" x14ac:dyDescent="0.35">
      <c r="B11" s="287"/>
      <c r="C11" s="282"/>
      <c r="D11" s="507" t="s">
        <v>14740</v>
      </c>
      <c r="E11" s="507"/>
      <c r="F11" s="507"/>
      <c r="G11" s="507"/>
      <c r="H11" s="63"/>
      <c r="I11" s="63"/>
      <c r="J11" s="508" t="s">
        <v>14741</v>
      </c>
      <c r="K11" s="508"/>
      <c r="L11" s="508"/>
      <c r="M11" s="508"/>
      <c r="N11" s="1"/>
      <c r="O11" s="283"/>
      <c r="P11" s="288"/>
    </row>
    <row r="12" spans="2:16" ht="14.5" customHeight="1" x14ac:dyDescent="0.35">
      <c r="B12" s="287"/>
      <c r="C12" s="282"/>
      <c r="D12" s="63"/>
      <c r="E12" s="63"/>
      <c r="F12" s="63"/>
      <c r="G12" s="63"/>
      <c r="H12" s="63"/>
      <c r="I12" s="63"/>
      <c r="J12" s="394"/>
      <c r="K12" s="394"/>
      <c r="L12" s="394"/>
      <c r="M12" s="394"/>
      <c r="N12" s="63"/>
      <c r="O12" s="283"/>
      <c r="P12" s="288"/>
    </row>
    <row r="13" spans="2:16" x14ac:dyDescent="0.35">
      <c r="B13" s="287"/>
      <c r="C13" s="282"/>
      <c r="D13" s="481" t="s">
        <v>15724</v>
      </c>
      <c r="E13" s="481"/>
      <c r="F13" s="481"/>
      <c r="G13" s="481"/>
      <c r="H13" s="481"/>
      <c r="I13" s="481"/>
      <c r="J13" s="481"/>
      <c r="K13" s="481"/>
      <c r="L13" s="481"/>
      <c r="M13" s="481"/>
      <c r="N13" s="481"/>
      <c r="O13" s="283"/>
      <c r="P13" s="288"/>
    </row>
    <row r="14" spans="2:16" x14ac:dyDescent="0.35">
      <c r="B14" s="287"/>
      <c r="C14" s="282"/>
      <c r="D14" s="481"/>
      <c r="E14" s="481"/>
      <c r="F14" s="481"/>
      <c r="G14" s="481"/>
      <c r="H14" s="481"/>
      <c r="I14" s="481"/>
      <c r="J14" s="481"/>
      <c r="K14" s="481"/>
      <c r="L14" s="481"/>
      <c r="M14" s="481"/>
      <c r="N14" s="481"/>
      <c r="O14" s="283"/>
      <c r="P14" s="288"/>
    </row>
    <row r="15" spans="2:16" x14ac:dyDescent="0.35">
      <c r="B15" s="287"/>
      <c r="C15" s="282"/>
      <c r="D15" s="1"/>
      <c r="E15" s="1"/>
      <c r="F15" s="1"/>
      <c r="G15" s="1"/>
      <c r="H15" s="1"/>
      <c r="I15" s="1"/>
      <c r="J15" s="1"/>
      <c r="K15" s="1"/>
      <c r="L15" s="1"/>
      <c r="M15" s="1"/>
      <c r="N15" s="63"/>
      <c r="O15" s="283"/>
      <c r="P15" s="288"/>
    </row>
    <row r="16" spans="2:16" x14ac:dyDescent="0.35">
      <c r="B16" s="287"/>
      <c r="C16" s="282"/>
      <c r="D16" s="478" t="s">
        <v>2354</v>
      </c>
      <c r="E16" s="478"/>
      <c r="F16" s="478"/>
      <c r="G16" s="478"/>
      <c r="H16" s="478"/>
      <c r="I16" s="478"/>
      <c r="J16" s="478"/>
      <c r="K16" s="478"/>
      <c r="L16" s="478"/>
      <c r="M16" s="478"/>
      <c r="N16" s="478"/>
      <c r="O16" s="283"/>
      <c r="P16" s="288"/>
    </row>
    <row r="17" spans="2:16" ht="14.5" customHeight="1" x14ac:dyDescent="0.35">
      <c r="B17" s="287"/>
      <c r="C17" s="282"/>
      <c r="D17" s="473" t="s">
        <v>2329</v>
      </c>
      <c r="E17" s="474"/>
      <c r="F17" s="475" t="s">
        <v>15720</v>
      </c>
      <c r="G17" s="476"/>
      <c r="H17" s="476"/>
      <c r="I17" s="476"/>
      <c r="J17" s="476"/>
      <c r="K17" s="476"/>
      <c r="L17" s="476"/>
      <c r="M17" s="476"/>
      <c r="N17" s="476"/>
      <c r="O17" s="283"/>
      <c r="P17" s="288"/>
    </row>
    <row r="18" spans="2:16" x14ac:dyDescent="0.35">
      <c r="B18" s="287"/>
      <c r="C18" s="282"/>
      <c r="D18" s="479" t="s">
        <v>2330</v>
      </c>
      <c r="E18" s="480" t="s">
        <v>2325</v>
      </c>
      <c r="F18" s="481" t="s">
        <v>15722</v>
      </c>
      <c r="G18" s="481"/>
      <c r="H18" s="481"/>
      <c r="I18" s="481"/>
      <c r="J18" s="481"/>
      <c r="K18" s="481"/>
      <c r="L18" s="481"/>
      <c r="M18" s="481"/>
      <c r="N18" s="481"/>
      <c r="O18" s="283"/>
      <c r="P18" s="288"/>
    </row>
    <row r="19" spans="2:16" x14ac:dyDescent="0.35">
      <c r="B19" s="287"/>
      <c r="C19" s="282"/>
      <c r="D19" s="482" t="s">
        <v>2331</v>
      </c>
      <c r="E19" s="483" t="s">
        <v>2326</v>
      </c>
      <c r="F19" s="481" t="s">
        <v>15723</v>
      </c>
      <c r="G19" s="481"/>
      <c r="H19" s="481"/>
      <c r="I19" s="481"/>
      <c r="J19" s="481"/>
      <c r="K19" s="481"/>
      <c r="L19" s="481"/>
      <c r="M19" s="481"/>
      <c r="N19" s="481"/>
      <c r="O19" s="283"/>
      <c r="P19" s="288"/>
    </row>
    <row r="20" spans="2:16" x14ac:dyDescent="0.35">
      <c r="B20" s="287"/>
      <c r="C20" s="282"/>
      <c r="D20" s="484" t="s">
        <v>15719</v>
      </c>
      <c r="E20" s="485" t="s">
        <v>2328</v>
      </c>
      <c r="F20" s="481" t="s">
        <v>15721</v>
      </c>
      <c r="G20" s="481"/>
      <c r="H20" s="481"/>
      <c r="I20" s="481"/>
      <c r="J20" s="481"/>
      <c r="K20" s="481"/>
      <c r="L20" s="481"/>
      <c r="M20" s="481"/>
      <c r="N20" s="481"/>
      <c r="O20" s="283"/>
      <c r="P20" s="288"/>
    </row>
    <row r="21" spans="2:16" x14ac:dyDescent="0.35">
      <c r="B21" s="287"/>
      <c r="C21" s="282"/>
      <c r="D21" s="1"/>
      <c r="E21" s="1"/>
      <c r="F21" s="1"/>
      <c r="G21" s="1"/>
      <c r="H21" s="1"/>
      <c r="I21" s="1"/>
      <c r="J21" s="1"/>
      <c r="K21" s="1"/>
      <c r="L21" s="1"/>
      <c r="M21" s="1"/>
      <c r="N21" s="63"/>
      <c r="O21" s="283"/>
      <c r="P21" s="288"/>
    </row>
    <row r="22" spans="2:16" x14ac:dyDescent="0.35">
      <c r="B22" s="287"/>
      <c r="C22" s="282"/>
      <c r="D22" s="478" t="s">
        <v>1</v>
      </c>
      <c r="E22" s="478"/>
      <c r="F22" s="478"/>
      <c r="G22" s="478"/>
      <c r="H22" s="478"/>
      <c r="I22" s="478"/>
      <c r="J22" s="478"/>
      <c r="K22" s="478"/>
      <c r="L22" s="478"/>
      <c r="M22" s="478"/>
      <c r="N22" s="478"/>
      <c r="O22" s="283"/>
      <c r="P22" s="288"/>
    </row>
    <row r="23" spans="2:16" x14ac:dyDescent="0.35">
      <c r="B23" s="287"/>
      <c r="C23" s="282"/>
      <c r="D23" s="486" t="s">
        <v>14632</v>
      </c>
      <c r="E23" s="486"/>
      <c r="F23" s="486"/>
      <c r="G23" s="486"/>
      <c r="H23" s="486"/>
      <c r="I23" s="1"/>
      <c r="J23" s="487" t="s">
        <v>2333</v>
      </c>
      <c r="K23" s="488"/>
      <c r="L23" s="488"/>
      <c r="M23" s="488"/>
      <c r="N23" s="489"/>
      <c r="O23" s="283"/>
      <c r="P23" s="288"/>
    </row>
    <row r="24" spans="2:16" x14ac:dyDescent="0.35">
      <c r="B24" s="287"/>
      <c r="C24" s="282"/>
      <c r="D24" s="477" t="s">
        <v>14634</v>
      </c>
      <c r="E24" s="477"/>
      <c r="F24" s="477"/>
      <c r="G24" s="477"/>
      <c r="H24" s="477"/>
      <c r="I24" s="1"/>
      <c r="J24" s="1"/>
      <c r="K24" s="1"/>
      <c r="L24" s="1"/>
      <c r="M24" s="1"/>
      <c r="N24" s="63"/>
      <c r="O24" s="283"/>
      <c r="P24" s="288"/>
    </row>
    <row r="25" spans="2:16" ht="14.5" customHeight="1" x14ac:dyDescent="0.35">
      <c r="B25" s="287"/>
      <c r="C25" s="282"/>
      <c r="D25" s="490" t="s">
        <v>15725</v>
      </c>
      <c r="E25" s="491"/>
      <c r="F25" s="491"/>
      <c r="G25" s="491"/>
      <c r="H25" s="492"/>
      <c r="I25" s="1"/>
      <c r="J25" s="498" t="s">
        <v>2334</v>
      </c>
      <c r="K25" s="499"/>
      <c r="L25" s="499"/>
      <c r="M25" s="499"/>
      <c r="N25" s="500"/>
      <c r="O25" s="283"/>
      <c r="P25" s="288"/>
    </row>
    <row r="26" spans="2:16" ht="14.5" customHeight="1" x14ac:dyDescent="0.35">
      <c r="B26" s="287"/>
      <c r="C26" s="282"/>
      <c r="D26" s="493"/>
      <c r="E26" s="494"/>
      <c r="F26" s="494"/>
      <c r="G26" s="494"/>
      <c r="H26" s="495"/>
      <c r="I26" s="1"/>
      <c r="J26" s="1"/>
      <c r="K26" s="1"/>
      <c r="L26" s="1"/>
      <c r="M26" s="1"/>
      <c r="N26" s="63"/>
      <c r="O26" s="283"/>
      <c r="P26" s="288"/>
    </row>
    <row r="27" spans="2:16" x14ac:dyDescent="0.35">
      <c r="B27" s="287"/>
      <c r="C27" s="282"/>
      <c r="D27" s="496" t="s">
        <v>2335</v>
      </c>
      <c r="E27" s="497"/>
      <c r="F27" s="497"/>
      <c r="G27" s="497"/>
      <c r="H27" s="497"/>
      <c r="I27" s="1"/>
      <c r="J27" s="1"/>
      <c r="K27" s="1"/>
      <c r="L27" s="1"/>
      <c r="M27" s="1"/>
      <c r="N27" s="63"/>
      <c r="O27" s="283"/>
      <c r="P27" s="288"/>
    </row>
    <row r="28" spans="2:16" x14ac:dyDescent="0.35">
      <c r="B28" s="287"/>
      <c r="C28" s="284"/>
      <c r="D28" s="281"/>
      <c r="E28" s="281"/>
      <c r="F28" s="281"/>
      <c r="G28" s="281"/>
      <c r="H28" s="281"/>
      <c r="I28" s="281"/>
      <c r="J28" s="281"/>
      <c r="K28" s="281"/>
      <c r="L28" s="281"/>
      <c r="M28" s="281"/>
      <c r="N28" s="285"/>
      <c r="O28" s="286"/>
      <c r="P28" s="288"/>
    </row>
    <row r="29" spans="2:16" ht="15" thickBot="1" x14ac:dyDescent="0.4">
      <c r="B29" s="289"/>
      <c r="C29" s="290"/>
      <c r="D29" s="291"/>
      <c r="E29" s="291"/>
      <c r="F29" s="291"/>
      <c r="G29" s="291"/>
      <c r="H29" s="291"/>
      <c r="I29" s="291"/>
      <c r="J29" s="291"/>
      <c r="K29" s="291"/>
      <c r="L29" s="291"/>
      <c r="M29" s="291"/>
      <c r="N29" s="290"/>
      <c r="O29" s="290"/>
      <c r="P29" s="292"/>
    </row>
    <row r="30" spans="2:16" x14ac:dyDescent="0.35">
      <c r="B30" s="287"/>
      <c r="C30" s="244"/>
      <c r="D30" s="277"/>
      <c r="E30" s="277"/>
      <c r="F30" s="277"/>
      <c r="G30" s="277"/>
      <c r="H30" s="277"/>
      <c r="I30" s="277"/>
      <c r="J30" s="277"/>
      <c r="K30" s="277"/>
      <c r="L30" s="277"/>
      <c r="M30" s="277"/>
      <c r="N30" s="244"/>
      <c r="O30" s="244"/>
      <c r="P30" s="288"/>
    </row>
    <row r="31" spans="2:16" ht="18.5" x14ac:dyDescent="0.45">
      <c r="B31" s="293"/>
      <c r="C31" s="414"/>
      <c r="D31" s="501" t="s">
        <v>2337</v>
      </c>
      <c r="E31" s="502"/>
      <c r="F31" s="502"/>
      <c r="G31" s="502"/>
      <c r="H31" s="502"/>
      <c r="I31" s="502"/>
      <c r="J31" s="502"/>
      <c r="K31" s="502"/>
      <c r="L31" s="502"/>
      <c r="M31" s="502"/>
      <c r="N31" s="502"/>
      <c r="O31" s="415"/>
      <c r="P31" s="296"/>
    </row>
    <row r="32" spans="2:16" x14ac:dyDescent="0.35">
      <c r="B32" s="287"/>
      <c r="C32" s="416"/>
      <c r="D32" s="476" t="s">
        <v>2338</v>
      </c>
      <c r="E32" s="476"/>
      <c r="F32" s="476"/>
      <c r="G32" s="476"/>
      <c r="H32" s="476"/>
      <c r="I32" s="476"/>
      <c r="J32" s="476"/>
      <c r="K32" s="476"/>
      <c r="L32" s="476"/>
      <c r="M32" s="476"/>
      <c r="N32" s="476"/>
      <c r="O32" s="417"/>
      <c r="P32" s="288"/>
    </row>
    <row r="33" spans="2:16" x14ac:dyDescent="0.35">
      <c r="B33" s="287"/>
      <c r="C33" s="416"/>
      <c r="D33" s="471" t="s">
        <v>2351</v>
      </c>
      <c r="E33" s="472"/>
      <c r="F33" s="519" t="s">
        <v>14628</v>
      </c>
      <c r="G33" s="520"/>
      <c r="H33" s="520"/>
      <c r="I33" s="520"/>
      <c r="J33" s="520"/>
      <c r="K33" s="520"/>
      <c r="L33" s="520"/>
      <c r="M33" s="520"/>
      <c r="N33" s="520"/>
      <c r="O33" s="417"/>
      <c r="P33" s="288"/>
    </row>
    <row r="34" spans="2:16" ht="14.5" customHeight="1" x14ac:dyDescent="0.35">
      <c r="B34" s="287"/>
      <c r="C34" s="416"/>
      <c r="D34" s="521" t="s">
        <v>2342</v>
      </c>
      <c r="E34" s="522"/>
      <c r="F34" s="523" t="s">
        <v>15728</v>
      </c>
      <c r="G34" s="524"/>
      <c r="H34" s="524"/>
      <c r="I34" s="524"/>
      <c r="J34" s="524"/>
      <c r="K34" s="524"/>
      <c r="L34" s="524"/>
      <c r="M34" s="524"/>
      <c r="N34" s="525"/>
      <c r="O34" s="417"/>
      <c r="P34" s="288"/>
    </row>
    <row r="35" spans="2:16" ht="14.5" customHeight="1" x14ac:dyDescent="0.35">
      <c r="B35" s="287"/>
      <c r="C35" s="416"/>
      <c r="D35" s="512" t="s">
        <v>2344</v>
      </c>
      <c r="E35" s="513"/>
      <c r="F35" s="509" t="s">
        <v>15729</v>
      </c>
      <c r="G35" s="510"/>
      <c r="H35" s="510"/>
      <c r="I35" s="510"/>
      <c r="J35" s="510"/>
      <c r="K35" s="510"/>
      <c r="L35" s="510"/>
      <c r="M35" s="510"/>
      <c r="N35" s="511"/>
      <c r="O35" s="417"/>
      <c r="P35" s="288"/>
    </row>
    <row r="36" spans="2:16" ht="14.5" customHeight="1" x14ac:dyDescent="0.35">
      <c r="B36" s="287"/>
      <c r="C36" s="416"/>
      <c r="D36" s="514" t="s">
        <v>2346</v>
      </c>
      <c r="E36" s="515"/>
      <c r="F36" s="518" t="s">
        <v>5702</v>
      </c>
      <c r="G36" s="518"/>
      <c r="H36" s="518"/>
      <c r="I36" s="518"/>
      <c r="J36" s="518"/>
      <c r="K36" s="518"/>
      <c r="L36" s="518"/>
      <c r="M36" s="518"/>
      <c r="N36" s="518"/>
      <c r="O36" s="417"/>
      <c r="P36" s="288"/>
    </row>
    <row r="37" spans="2:16" ht="14.5" customHeight="1" x14ac:dyDescent="0.35">
      <c r="B37" s="287"/>
      <c r="C37" s="416"/>
      <c r="D37" s="512" t="s">
        <v>5699</v>
      </c>
      <c r="E37" s="513"/>
      <c r="F37" s="509" t="s">
        <v>5700</v>
      </c>
      <c r="G37" s="510"/>
      <c r="H37" s="510"/>
      <c r="I37" s="510"/>
      <c r="J37" s="510"/>
      <c r="K37" s="510"/>
      <c r="L37" s="510"/>
      <c r="M37" s="510"/>
      <c r="N37" s="511"/>
      <c r="O37" s="417"/>
      <c r="P37" s="288"/>
    </row>
    <row r="38" spans="2:16" ht="30.5" customHeight="1" x14ac:dyDescent="0.35">
      <c r="B38" s="287"/>
      <c r="C38" s="416"/>
      <c r="D38" s="514" t="s">
        <v>2347</v>
      </c>
      <c r="E38" s="515"/>
      <c r="F38" s="518" t="s">
        <v>15730</v>
      </c>
      <c r="G38" s="518"/>
      <c r="H38" s="518"/>
      <c r="I38" s="518"/>
      <c r="J38" s="518"/>
      <c r="K38" s="518"/>
      <c r="L38" s="518"/>
      <c r="M38" s="518"/>
      <c r="N38" s="518"/>
      <c r="O38" s="417"/>
      <c r="P38" s="288"/>
    </row>
    <row r="39" spans="2:16" ht="14.5" customHeight="1" x14ac:dyDescent="0.35">
      <c r="B39" s="287"/>
      <c r="C39" s="416"/>
      <c r="D39" s="471" t="s">
        <v>14747</v>
      </c>
      <c r="E39" s="472"/>
      <c r="F39" s="519" t="s">
        <v>14629</v>
      </c>
      <c r="G39" s="520"/>
      <c r="H39" s="520"/>
      <c r="I39" s="520"/>
      <c r="J39" s="520"/>
      <c r="K39" s="520"/>
      <c r="L39" s="520"/>
      <c r="M39" s="520"/>
      <c r="N39" s="520"/>
      <c r="O39" s="417"/>
      <c r="P39" s="288"/>
    </row>
    <row r="40" spans="2:16" ht="14.5" customHeight="1" x14ac:dyDescent="0.35">
      <c r="B40" s="287"/>
      <c r="C40" s="416"/>
      <c r="D40" s="512" t="s">
        <v>2340</v>
      </c>
      <c r="E40" s="513"/>
      <c r="F40" s="509" t="s">
        <v>15726</v>
      </c>
      <c r="G40" s="510"/>
      <c r="H40" s="510"/>
      <c r="I40" s="510"/>
      <c r="J40" s="510"/>
      <c r="K40" s="510"/>
      <c r="L40" s="510"/>
      <c r="M40" s="510"/>
      <c r="N40" s="511"/>
      <c r="O40" s="417"/>
      <c r="P40" s="288"/>
    </row>
    <row r="41" spans="2:16" ht="30" customHeight="1" x14ac:dyDescent="0.35">
      <c r="B41" s="287"/>
      <c r="C41" s="416"/>
      <c r="D41" s="514" t="s">
        <v>2345</v>
      </c>
      <c r="E41" s="515"/>
      <c r="F41" s="518" t="s">
        <v>15727</v>
      </c>
      <c r="G41" s="518"/>
      <c r="H41" s="518"/>
      <c r="I41" s="518"/>
      <c r="J41" s="518"/>
      <c r="K41" s="518"/>
      <c r="L41" s="518"/>
      <c r="M41" s="518"/>
      <c r="N41" s="518"/>
      <c r="O41" s="417"/>
      <c r="P41" s="288"/>
    </row>
    <row r="42" spans="2:16" ht="14.5" customHeight="1" x14ac:dyDescent="0.35">
      <c r="B42" s="287"/>
      <c r="C42" s="416"/>
      <c r="D42" s="512" t="s">
        <v>2348</v>
      </c>
      <c r="E42" s="513"/>
      <c r="F42" s="509" t="s">
        <v>5696</v>
      </c>
      <c r="G42" s="510"/>
      <c r="H42" s="510"/>
      <c r="I42" s="510"/>
      <c r="J42" s="510"/>
      <c r="K42" s="510"/>
      <c r="L42" s="510"/>
      <c r="M42" s="510"/>
      <c r="N42" s="511"/>
      <c r="O42" s="417"/>
      <c r="P42" s="288"/>
    </row>
    <row r="43" spans="2:16" ht="14.5" customHeight="1" x14ac:dyDescent="0.35">
      <c r="B43" s="287"/>
      <c r="C43" s="416"/>
      <c r="D43" s="521" t="s">
        <v>2341</v>
      </c>
      <c r="E43" s="522"/>
      <c r="F43" s="523" t="s">
        <v>296</v>
      </c>
      <c r="G43" s="524"/>
      <c r="H43" s="524"/>
      <c r="I43" s="524"/>
      <c r="J43" s="524"/>
      <c r="K43" s="524"/>
      <c r="L43" s="524"/>
      <c r="M43" s="524"/>
      <c r="N43" s="525"/>
      <c r="O43" s="417"/>
      <c r="P43" s="288"/>
    </row>
    <row r="44" spans="2:16" ht="14.5" customHeight="1" x14ac:dyDescent="0.35">
      <c r="B44" s="287"/>
      <c r="C44" s="416"/>
      <c r="D44" s="512" t="s">
        <v>2343</v>
      </c>
      <c r="E44" s="513"/>
      <c r="F44" s="509" t="s">
        <v>5694</v>
      </c>
      <c r="G44" s="510"/>
      <c r="H44" s="510"/>
      <c r="I44" s="510"/>
      <c r="J44" s="510"/>
      <c r="K44" s="510"/>
      <c r="L44" s="510"/>
      <c r="M44" s="510"/>
      <c r="N44" s="511"/>
      <c r="O44" s="417"/>
      <c r="P44" s="288"/>
    </row>
    <row r="45" spans="2:16" ht="14.5" customHeight="1" x14ac:dyDescent="0.35">
      <c r="B45" s="287"/>
      <c r="C45" s="416"/>
      <c r="D45" s="514" t="s">
        <v>5695</v>
      </c>
      <c r="E45" s="515"/>
      <c r="F45" s="518" t="s">
        <v>5692</v>
      </c>
      <c r="G45" s="518"/>
      <c r="H45" s="518"/>
      <c r="I45" s="518"/>
      <c r="J45" s="518"/>
      <c r="K45" s="518"/>
      <c r="L45" s="518"/>
      <c r="M45" s="518"/>
      <c r="N45" s="518"/>
      <c r="O45" s="417"/>
      <c r="P45" s="288"/>
    </row>
    <row r="46" spans="2:16" ht="14.5" customHeight="1" x14ac:dyDescent="0.35">
      <c r="B46" s="287"/>
      <c r="C46" s="416"/>
      <c r="D46" s="512" t="s">
        <v>5698</v>
      </c>
      <c r="E46" s="513"/>
      <c r="F46" s="509" t="s">
        <v>5693</v>
      </c>
      <c r="G46" s="510"/>
      <c r="H46" s="510"/>
      <c r="I46" s="510"/>
      <c r="J46" s="510"/>
      <c r="K46" s="510"/>
      <c r="L46" s="510"/>
      <c r="M46" s="510"/>
      <c r="N46" s="511"/>
      <c r="O46" s="417"/>
      <c r="P46" s="288"/>
    </row>
    <row r="47" spans="2:16" ht="14.5" customHeight="1" x14ac:dyDescent="0.35">
      <c r="B47" s="287"/>
      <c r="C47" s="416"/>
      <c r="D47" s="514" t="s">
        <v>5697</v>
      </c>
      <c r="E47" s="515"/>
      <c r="F47" s="518" t="s">
        <v>5701</v>
      </c>
      <c r="G47" s="518"/>
      <c r="H47" s="518"/>
      <c r="I47" s="518"/>
      <c r="J47" s="518"/>
      <c r="K47" s="518"/>
      <c r="L47" s="518"/>
      <c r="M47" s="518"/>
      <c r="N47" s="518"/>
      <c r="O47" s="417"/>
      <c r="P47" s="288"/>
    </row>
    <row r="48" spans="2:16" ht="14.5" customHeight="1" x14ac:dyDescent="0.35">
      <c r="B48" s="287"/>
      <c r="C48" s="416"/>
      <c r="D48" s="512" t="s">
        <v>2349</v>
      </c>
      <c r="E48" s="513"/>
      <c r="F48" s="509" t="s">
        <v>2339</v>
      </c>
      <c r="G48" s="510"/>
      <c r="H48" s="510"/>
      <c r="I48" s="510"/>
      <c r="J48" s="510"/>
      <c r="K48" s="510"/>
      <c r="L48" s="510"/>
      <c r="M48" s="510"/>
      <c r="N48" s="511"/>
      <c r="O48" s="417"/>
      <c r="P48" s="288"/>
    </row>
    <row r="49" spans="2:16" ht="14.5" customHeight="1" x14ac:dyDescent="0.35">
      <c r="B49" s="287"/>
      <c r="C49" s="416"/>
      <c r="D49" s="529" t="s">
        <v>2350</v>
      </c>
      <c r="E49" s="530"/>
      <c r="F49" s="531" t="s">
        <v>2239</v>
      </c>
      <c r="G49" s="531"/>
      <c r="H49" s="531"/>
      <c r="I49" s="531"/>
      <c r="J49" s="531"/>
      <c r="K49" s="531"/>
      <c r="L49" s="531"/>
      <c r="M49" s="531"/>
      <c r="N49" s="531"/>
      <c r="O49" s="417"/>
      <c r="P49" s="288"/>
    </row>
    <row r="50" spans="2:16" x14ac:dyDescent="0.35">
      <c r="B50" s="287"/>
      <c r="C50" s="416"/>
      <c r="D50" s="2"/>
      <c r="E50" s="2"/>
      <c r="F50" s="2"/>
      <c r="G50" s="2"/>
      <c r="H50" s="2"/>
      <c r="I50" s="2"/>
      <c r="J50" s="2"/>
      <c r="K50" s="2"/>
      <c r="L50" s="2"/>
      <c r="M50" s="2"/>
      <c r="N50" s="2"/>
      <c r="O50" s="417"/>
      <c r="P50" s="288"/>
    </row>
    <row r="51" spans="2:16" x14ac:dyDescent="0.35">
      <c r="B51" s="287"/>
      <c r="C51" s="416"/>
      <c r="D51" s="526" t="s">
        <v>2243</v>
      </c>
      <c r="E51" s="527"/>
      <c r="F51" s="527"/>
      <c r="G51" s="527"/>
      <c r="H51" s="527"/>
      <c r="I51" s="527"/>
      <c r="J51" s="527"/>
      <c r="K51" s="527"/>
      <c r="L51" s="527"/>
      <c r="M51" s="527"/>
      <c r="N51" s="528"/>
      <c r="O51" s="417"/>
      <c r="P51" s="288"/>
    </row>
    <row r="52" spans="2:16" x14ac:dyDescent="0.35">
      <c r="B52" s="287"/>
      <c r="C52" s="416"/>
      <c r="D52" s="475" t="s">
        <v>2240</v>
      </c>
      <c r="E52" s="516"/>
      <c r="F52" s="516"/>
      <c r="G52" s="516"/>
      <c r="H52" s="516"/>
      <c r="I52" s="516"/>
      <c r="J52" s="516"/>
      <c r="K52" s="516"/>
      <c r="L52" s="516"/>
      <c r="M52" s="516"/>
      <c r="N52" s="517"/>
      <c r="O52" s="417"/>
      <c r="P52" s="288"/>
    </row>
    <row r="53" spans="2:16" ht="14.5" customHeight="1" x14ac:dyDescent="0.35">
      <c r="B53" s="287"/>
      <c r="C53" s="416"/>
      <c r="D53" s="509" t="s">
        <v>5656</v>
      </c>
      <c r="E53" s="510"/>
      <c r="F53" s="510"/>
      <c r="G53" s="510"/>
      <c r="H53" s="510"/>
      <c r="I53" s="510"/>
      <c r="J53" s="510"/>
      <c r="K53" s="510"/>
      <c r="L53" s="510"/>
      <c r="M53" s="510"/>
      <c r="N53" s="511"/>
      <c r="O53" s="417"/>
      <c r="P53" s="288"/>
    </row>
    <row r="54" spans="2:16" x14ac:dyDescent="0.35">
      <c r="B54" s="287"/>
      <c r="C54" s="416"/>
      <c r="D54" s="475" t="s">
        <v>2244</v>
      </c>
      <c r="E54" s="516"/>
      <c r="F54" s="516"/>
      <c r="G54" s="516"/>
      <c r="H54" s="516"/>
      <c r="I54" s="516"/>
      <c r="J54" s="516"/>
      <c r="K54" s="516"/>
      <c r="L54" s="516"/>
      <c r="M54" s="516"/>
      <c r="N54" s="517"/>
      <c r="O54" s="417"/>
      <c r="P54" s="288"/>
    </row>
    <row r="55" spans="2:16" ht="14.5" customHeight="1" x14ac:dyDescent="0.35">
      <c r="B55" s="287"/>
      <c r="C55" s="416"/>
      <c r="D55" s="509" t="s">
        <v>2241</v>
      </c>
      <c r="E55" s="510"/>
      <c r="F55" s="510"/>
      <c r="G55" s="510"/>
      <c r="H55" s="510"/>
      <c r="I55" s="510"/>
      <c r="J55" s="510"/>
      <c r="K55" s="510"/>
      <c r="L55" s="510"/>
      <c r="M55" s="510"/>
      <c r="N55" s="511"/>
      <c r="O55" s="417"/>
      <c r="P55" s="288"/>
    </row>
    <row r="56" spans="2:16" x14ac:dyDescent="0.35">
      <c r="B56" s="287"/>
      <c r="C56" s="416"/>
      <c r="D56" s="475" t="s">
        <v>5655</v>
      </c>
      <c r="E56" s="516"/>
      <c r="F56" s="516"/>
      <c r="G56" s="516"/>
      <c r="H56" s="516"/>
      <c r="I56" s="516"/>
      <c r="J56" s="516"/>
      <c r="K56" s="516"/>
      <c r="L56" s="516"/>
      <c r="M56" s="516"/>
      <c r="N56" s="517"/>
      <c r="O56" s="417"/>
      <c r="P56" s="288"/>
    </row>
    <row r="57" spans="2:16" ht="14.5" customHeight="1" x14ac:dyDescent="0.35">
      <c r="B57" s="287"/>
      <c r="C57" s="416"/>
      <c r="D57" s="509" t="s">
        <v>2245</v>
      </c>
      <c r="E57" s="510"/>
      <c r="F57" s="510"/>
      <c r="G57" s="510"/>
      <c r="H57" s="510"/>
      <c r="I57" s="510"/>
      <c r="J57" s="510"/>
      <c r="K57" s="510"/>
      <c r="L57" s="510"/>
      <c r="M57" s="510"/>
      <c r="N57" s="511"/>
      <c r="O57" s="417"/>
      <c r="P57" s="288"/>
    </row>
    <row r="58" spans="2:16" x14ac:dyDescent="0.35">
      <c r="B58" s="287"/>
      <c r="C58" s="416"/>
      <c r="D58" s="475" t="s">
        <v>2242</v>
      </c>
      <c r="E58" s="516"/>
      <c r="F58" s="516"/>
      <c r="G58" s="516"/>
      <c r="H58" s="516"/>
      <c r="I58" s="516"/>
      <c r="J58" s="516"/>
      <c r="K58" s="516"/>
      <c r="L58" s="516"/>
      <c r="M58" s="516"/>
      <c r="N58" s="517"/>
      <c r="O58" s="417"/>
      <c r="P58" s="288"/>
    </row>
    <row r="59" spans="2:16" x14ac:dyDescent="0.35">
      <c r="B59" s="287"/>
      <c r="C59" s="416"/>
      <c r="D59" s="509" t="s">
        <v>2246</v>
      </c>
      <c r="E59" s="510"/>
      <c r="F59" s="510"/>
      <c r="G59" s="510"/>
      <c r="H59" s="510"/>
      <c r="I59" s="510"/>
      <c r="J59" s="510"/>
      <c r="K59" s="510"/>
      <c r="L59" s="510"/>
      <c r="M59" s="510"/>
      <c r="N59" s="511"/>
      <c r="O59" s="417"/>
      <c r="P59" s="288"/>
    </row>
    <row r="60" spans="2:16" x14ac:dyDescent="0.35">
      <c r="B60" s="287"/>
      <c r="C60" s="416"/>
      <c r="D60" s="532" t="s">
        <v>2247</v>
      </c>
      <c r="E60" s="533"/>
      <c r="F60" s="533"/>
      <c r="G60" s="533"/>
      <c r="H60" s="533"/>
      <c r="I60" s="533"/>
      <c r="J60" s="533"/>
      <c r="K60" s="533"/>
      <c r="L60" s="533"/>
      <c r="M60" s="533"/>
      <c r="N60" s="534"/>
      <c r="O60" s="417"/>
      <c r="P60" s="288"/>
    </row>
    <row r="61" spans="2:16" x14ac:dyDescent="0.35">
      <c r="B61" s="287"/>
      <c r="C61" s="418"/>
      <c r="D61" s="419"/>
      <c r="E61" s="419"/>
      <c r="F61" s="419"/>
      <c r="G61" s="419"/>
      <c r="H61" s="419"/>
      <c r="I61" s="419"/>
      <c r="J61" s="419"/>
      <c r="K61" s="419"/>
      <c r="L61" s="419"/>
      <c r="M61" s="419"/>
      <c r="N61" s="420"/>
      <c r="O61" s="421"/>
      <c r="P61" s="288"/>
    </row>
    <row r="62" spans="2:16" ht="15" thickBot="1" x14ac:dyDescent="0.4">
      <c r="B62" s="289"/>
      <c r="C62" s="290"/>
      <c r="D62" s="291"/>
      <c r="E62" s="291"/>
      <c r="F62" s="291"/>
      <c r="G62" s="291"/>
      <c r="H62" s="291"/>
      <c r="I62" s="291"/>
      <c r="J62" s="291"/>
      <c r="K62" s="291"/>
      <c r="L62" s="291"/>
      <c r="M62" s="291"/>
      <c r="N62" s="290"/>
      <c r="O62" s="290"/>
      <c r="P62" s="292"/>
    </row>
    <row r="63" spans="2:16" x14ac:dyDescent="0.35">
      <c r="B63" s="287"/>
      <c r="C63" s="244"/>
      <c r="D63" s="277"/>
      <c r="E63" s="277"/>
      <c r="F63" s="277"/>
      <c r="G63" s="277"/>
      <c r="H63" s="277"/>
      <c r="I63" s="277"/>
      <c r="J63" s="277"/>
      <c r="K63" s="277"/>
      <c r="L63" s="277"/>
      <c r="M63" s="277"/>
      <c r="N63" s="244"/>
      <c r="O63" s="244"/>
      <c r="P63" s="288"/>
    </row>
    <row r="64" spans="2:16" ht="18.5" x14ac:dyDescent="0.45">
      <c r="B64" s="293"/>
      <c r="C64" s="294"/>
      <c r="D64" s="505" t="s">
        <v>2352</v>
      </c>
      <c r="E64" s="506"/>
      <c r="F64" s="506"/>
      <c r="G64" s="506"/>
      <c r="H64" s="506"/>
      <c r="I64" s="506"/>
      <c r="J64" s="506"/>
      <c r="K64" s="506"/>
      <c r="L64" s="506"/>
      <c r="M64" s="506"/>
      <c r="N64" s="506"/>
      <c r="O64" s="295"/>
      <c r="P64" s="296"/>
    </row>
    <row r="65" spans="2:16" x14ac:dyDescent="0.35">
      <c r="B65" s="287"/>
      <c r="C65" s="282"/>
      <c r="D65" s="481" t="s">
        <v>2353</v>
      </c>
      <c r="E65" s="481"/>
      <c r="F65" s="481"/>
      <c r="G65" s="481"/>
      <c r="H65" s="481"/>
      <c r="I65" s="481"/>
      <c r="J65" s="481"/>
      <c r="K65" s="481"/>
      <c r="L65" s="481"/>
      <c r="M65" s="481"/>
      <c r="N65" s="481"/>
      <c r="O65" s="283"/>
      <c r="P65" s="288"/>
    </row>
    <row r="66" spans="2:16" x14ac:dyDescent="0.35">
      <c r="B66" s="287"/>
      <c r="C66" s="282"/>
      <c r="D66" s="1"/>
      <c r="E66" s="1"/>
      <c r="F66" s="1"/>
      <c r="G66" s="1"/>
      <c r="H66" s="1"/>
      <c r="I66" s="1"/>
      <c r="J66" s="1"/>
      <c r="K66" s="1"/>
      <c r="L66" s="1"/>
      <c r="M66" s="1"/>
      <c r="N66" s="1"/>
      <c r="O66" s="283"/>
      <c r="P66" s="288"/>
    </row>
    <row r="67" spans="2:16" x14ac:dyDescent="0.35">
      <c r="B67" s="287"/>
      <c r="C67" s="282"/>
      <c r="D67" s="481" t="s">
        <v>2355</v>
      </c>
      <c r="E67" s="497"/>
      <c r="F67" s="1"/>
      <c r="G67" s="481" t="s">
        <v>2360</v>
      </c>
      <c r="H67" s="497"/>
      <c r="I67" s="1"/>
      <c r="J67" s="481" t="s">
        <v>15786</v>
      </c>
      <c r="K67" s="497"/>
      <c r="L67" s="1"/>
      <c r="M67" s="1"/>
      <c r="N67" s="1"/>
      <c r="O67" s="283"/>
      <c r="P67" s="288"/>
    </row>
    <row r="68" spans="2:16" x14ac:dyDescent="0.35">
      <c r="B68" s="287"/>
      <c r="C68" s="282"/>
      <c r="D68" s="481" t="s">
        <v>2356</v>
      </c>
      <c r="E68" s="497"/>
      <c r="F68" s="1"/>
      <c r="G68" s="481" t="s">
        <v>2361</v>
      </c>
      <c r="H68" s="497"/>
      <c r="I68" s="1"/>
      <c r="J68" s="481" t="s">
        <v>15787</v>
      </c>
      <c r="K68" s="497"/>
      <c r="L68" s="1"/>
      <c r="M68" s="1"/>
      <c r="N68" s="1"/>
      <c r="O68" s="283"/>
      <c r="P68" s="288"/>
    </row>
    <row r="69" spans="2:16" x14ac:dyDescent="0.35">
      <c r="B69" s="287"/>
      <c r="C69" s="282"/>
      <c r="D69" s="508" t="s">
        <v>2357</v>
      </c>
      <c r="E69" s="497"/>
      <c r="F69" s="1"/>
      <c r="G69" s="508" t="s">
        <v>2362</v>
      </c>
      <c r="H69" s="497"/>
      <c r="I69" s="1"/>
      <c r="J69" s="508" t="s">
        <v>15789</v>
      </c>
      <c r="K69" s="497"/>
      <c r="L69" s="1"/>
      <c r="M69" s="1"/>
      <c r="N69" s="1"/>
      <c r="O69" s="283"/>
      <c r="P69" s="288"/>
    </row>
    <row r="70" spans="2:16" x14ac:dyDescent="0.35">
      <c r="B70" s="287"/>
      <c r="C70" s="282"/>
      <c r="D70" s="481" t="s">
        <v>2358</v>
      </c>
      <c r="E70" s="497"/>
      <c r="F70" s="1"/>
      <c r="G70" s="481" t="s">
        <v>2363</v>
      </c>
      <c r="H70" s="497"/>
      <c r="I70" s="1"/>
      <c r="J70" s="481" t="s">
        <v>15788</v>
      </c>
      <c r="K70" s="497"/>
      <c r="L70" s="1"/>
      <c r="M70" s="1"/>
      <c r="N70" s="1"/>
      <c r="O70" s="283"/>
      <c r="P70" s="288"/>
    </row>
    <row r="71" spans="2:16" x14ac:dyDescent="0.35">
      <c r="B71" s="287"/>
      <c r="C71" s="282"/>
      <c r="D71" s="537" t="s">
        <v>2359</v>
      </c>
      <c r="E71" s="538"/>
      <c r="F71" s="1"/>
      <c r="G71" s="535" t="s">
        <v>2364</v>
      </c>
      <c r="H71" s="536"/>
      <c r="I71" s="1"/>
      <c r="J71" s="535" t="s">
        <v>15731</v>
      </c>
      <c r="K71" s="536"/>
      <c r="L71" s="1"/>
      <c r="M71" s="1"/>
      <c r="N71" s="1"/>
      <c r="O71" s="283"/>
      <c r="P71" s="288"/>
    </row>
    <row r="72" spans="2:16" x14ac:dyDescent="0.35">
      <c r="B72" s="287"/>
      <c r="C72" s="284"/>
      <c r="D72" s="281"/>
      <c r="E72" s="281"/>
      <c r="F72" s="281"/>
      <c r="G72" s="281"/>
      <c r="H72" s="281"/>
      <c r="I72" s="281"/>
      <c r="J72" s="281"/>
      <c r="K72" s="281"/>
      <c r="L72" s="281"/>
      <c r="M72" s="281"/>
      <c r="N72" s="285"/>
      <c r="O72" s="286"/>
      <c r="P72" s="288"/>
    </row>
    <row r="73" spans="2:16" ht="15" thickBot="1" x14ac:dyDescent="0.4">
      <c r="B73" s="289"/>
      <c r="C73" s="290"/>
      <c r="D73" s="291"/>
      <c r="E73" s="291"/>
      <c r="F73" s="291"/>
      <c r="G73" s="291"/>
      <c r="H73" s="291"/>
      <c r="I73" s="291"/>
      <c r="J73" s="291"/>
      <c r="K73" s="291"/>
      <c r="L73" s="291"/>
      <c r="M73" s="291"/>
      <c r="N73" s="290"/>
      <c r="O73" s="290"/>
      <c r="P73" s="292"/>
    </row>
  </sheetData>
  <mergeCells count="86">
    <mergeCell ref="G71:H71"/>
    <mergeCell ref="J69:K69"/>
    <mergeCell ref="J70:K70"/>
    <mergeCell ref="J71:K71"/>
    <mergeCell ref="D64:N64"/>
    <mergeCell ref="D65:N65"/>
    <mergeCell ref="D67:E67"/>
    <mergeCell ref="D68:E68"/>
    <mergeCell ref="J67:K67"/>
    <mergeCell ref="J68:K68"/>
    <mergeCell ref="G67:H67"/>
    <mergeCell ref="G68:H68"/>
    <mergeCell ref="D69:E69"/>
    <mergeCell ref="D70:E70"/>
    <mergeCell ref="D71:E71"/>
    <mergeCell ref="G69:H69"/>
    <mergeCell ref="G70:H70"/>
    <mergeCell ref="D56:N56"/>
    <mergeCell ref="D57:N57"/>
    <mergeCell ref="D58:N58"/>
    <mergeCell ref="D59:N59"/>
    <mergeCell ref="D60:N60"/>
    <mergeCell ref="D53:N53"/>
    <mergeCell ref="D54:N54"/>
    <mergeCell ref="D55:N55"/>
    <mergeCell ref="D33:E33"/>
    <mergeCell ref="F33:N33"/>
    <mergeCell ref="D51:N51"/>
    <mergeCell ref="D49:E49"/>
    <mergeCell ref="F34:N34"/>
    <mergeCell ref="F45:N45"/>
    <mergeCell ref="F35:N35"/>
    <mergeCell ref="F36:N36"/>
    <mergeCell ref="F41:N41"/>
    <mergeCell ref="D42:E42"/>
    <mergeCell ref="F49:N49"/>
    <mergeCell ref="D34:E34"/>
    <mergeCell ref="F48:N48"/>
    <mergeCell ref="D35:E35"/>
    <mergeCell ref="D36:E36"/>
    <mergeCell ref="D37:E37"/>
    <mergeCell ref="F37:N37"/>
    <mergeCell ref="D52:N52"/>
    <mergeCell ref="D47:E47"/>
    <mergeCell ref="F47:N47"/>
    <mergeCell ref="D38:E38"/>
    <mergeCell ref="F38:N38"/>
    <mergeCell ref="D46:E46"/>
    <mergeCell ref="F46:N46"/>
    <mergeCell ref="F42:N42"/>
    <mergeCell ref="F39:N39"/>
    <mergeCell ref="D43:E43"/>
    <mergeCell ref="F43:N43"/>
    <mergeCell ref="D44:E44"/>
    <mergeCell ref="F44:N44"/>
    <mergeCell ref="D40:E40"/>
    <mergeCell ref="F40:N40"/>
    <mergeCell ref="D45:E45"/>
    <mergeCell ref="D48:E48"/>
    <mergeCell ref="D41:E41"/>
    <mergeCell ref="D31:N31"/>
    <mergeCell ref="D32:N32"/>
    <mergeCell ref="D1:M1"/>
    <mergeCell ref="D4:N5"/>
    <mergeCell ref="D13:N14"/>
    <mergeCell ref="D16:N16"/>
    <mergeCell ref="D7:N10"/>
    <mergeCell ref="D3:N3"/>
    <mergeCell ref="D11:G11"/>
    <mergeCell ref="J11:M11"/>
    <mergeCell ref="D39:E39"/>
    <mergeCell ref="D17:E17"/>
    <mergeCell ref="F17:N17"/>
    <mergeCell ref="D24:H24"/>
    <mergeCell ref="D22:N22"/>
    <mergeCell ref="D18:E18"/>
    <mergeCell ref="F18:N18"/>
    <mergeCell ref="D19:E19"/>
    <mergeCell ref="F19:N19"/>
    <mergeCell ref="D20:E20"/>
    <mergeCell ref="F20:N20"/>
    <mergeCell ref="D23:H23"/>
    <mergeCell ref="J23:N23"/>
    <mergeCell ref="D25:H26"/>
    <mergeCell ref="D27:H27"/>
    <mergeCell ref="J25:N25"/>
  </mergeCells>
  <hyperlinks>
    <hyperlink ref="D18:E18" location="'Vehicle Specs, FES, &amp; Turn-Ins'!C10" display="Vehicle Specs, FES, &amp; Turn-Ins:" xr:uid="{00000000-0004-0000-0200-000002000000}"/>
    <hyperlink ref="D19:E19" location="'Funding, Summary, &amp; Approval'!E13" display="Funding, Summary &amp; Approval:" xr:uid="{00000000-0004-0000-0200-000003000000}"/>
    <hyperlink ref="D20:E20" location="'VEH110 List'!A1" display="VEH110 Vehicle List (04-2022):" xr:uid="{00000000-0004-0000-0200-000004000000}"/>
    <hyperlink ref="D69" r:id="rId1" xr:uid="{00000000-0004-0000-0200-000005000000}"/>
    <hyperlink ref="G69" r:id="rId2" xr:uid="{00000000-0004-0000-0200-000006000000}"/>
    <hyperlink ref="J69" r:id="rId3" xr:uid="{00000000-0004-0000-0200-000007000000}"/>
    <hyperlink ref="D11" r:id="rId4" display="Please click here to review the current FES document." xr:uid="{82EC42F8-8876-46D0-B95F-EB2A3DAFA6B6}"/>
    <hyperlink ref="D11:G11" r:id="rId5" display="Click here to review EO594." xr:uid="{6F343407-5967-4538-B117-F8A6A771A98E}"/>
    <hyperlink ref="J11" r:id="rId6" display="Please click here to review the current FES document." xr:uid="{2416FE1E-5238-494F-BE67-13636AC55446}"/>
    <hyperlink ref="J11:M11" r:id="rId7" display="Click here to review the current FES document." xr:uid="{F92EEF6F-2485-4D53-9BAB-1F3FF3162E8B}"/>
    <hyperlink ref="D17:E17" location="'Justification &amp; Expected Use'!E11" display="Justifiication &amp; Expected Use:" xr:uid="{C522DCAF-5FD2-4FDF-808A-313BAD01A7AF}"/>
  </hyperlinks>
  <pageMargins left="0.5" right="0.5" top="0.5" bottom="0.5" header="0.25" footer="0.25"/>
  <pageSetup paperSize="5" scale="95" fitToHeight="0" orientation="landscape" horizontalDpi="4294967293" verticalDpi="1200" r:id="rId8"/>
  <headerFooter>
    <oddHeader>&amp;F</oddHeader>
    <oddFooter>&amp;L&amp;A&amp;CPage &amp;P of &amp;N</oddFooter>
  </headerFooter>
  <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dimension ref="B1:CO1367"/>
  <sheetViews>
    <sheetView zoomScaleNormal="100" workbookViewId="0">
      <pane ySplit="1" topLeftCell="A2" activePane="bottomLeft" state="frozen"/>
      <selection activeCell="BX1" sqref="BX1"/>
      <selection pane="bottomLeft"/>
    </sheetView>
  </sheetViews>
  <sheetFormatPr defaultColWidth="8.81640625" defaultRowHeight="14.5" x14ac:dyDescent="0.35"/>
  <cols>
    <col min="1" max="1" width="2.81640625" style="63" customWidth="1"/>
    <col min="2" max="2" width="10.453125" style="63" bestFit="1" customWidth="1"/>
    <col min="3" max="3" width="3.1796875" style="63" customWidth="1"/>
    <col min="4" max="4" width="12.453125" style="63" bestFit="1" customWidth="1"/>
    <col min="5" max="5" width="8.81640625" style="63"/>
    <col min="6" max="6" width="25.54296875" style="63" bestFit="1" customWidth="1"/>
    <col min="7" max="7" width="3" style="63" customWidth="1"/>
    <col min="8" max="8" width="25.54296875" style="63" bestFit="1" customWidth="1"/>
    <col min="9" max="9" width="8.81640625" style="63"/>
    <col min="10" max="10" width="69.453125" style="63" bestFit="1" customWidth="1"/>
    <col min="11" max="11" width="3.453125" style="63" customWidth="1"/>
    <col min="12" max="15" width="8.81640625" style="63"/>
    <col min="16" max="16" width="17.54296875" style="63" bestFit="1" customWidth="1"/>
    <col min="17" max="17" width="8.81640625" style="63"/>
    <col min="18" max="18" width="31.453125" style="63" bestFit="1" customWidth="1"/>
    <col min="19" max="19" width="8.81640625" style="63"/>
    <col min="20" max="20" width="36.1796875" style="63" bestFit="1" customWidth="1"/>
    <col min="21" max="21" width="17.54296875" style="63" bestFit="1" customWidth="1"/>
    <col min="22" max="83" width="8.81640625" style="401"/>
    <col min="84" max="84" width="8.81640625" style="367"/>
    <col min="85" max="85" width="17.54296875" style="367" bestFit="1" customWidth="1"/>
    <col min="86" max="86" width="13.1796875" style="401" customWidth="1"/>
    <col min="87" max="87" width="13.7265625" style="401" customWidth="1"/>
    <col min="88" max="88" width="14" style="401" customWidth="1"/>
    <col min="89" max="89" width="13.36328125" style="401" customWidth="1"/>
    <col min="90" max="91" width="12.54296875" style="401" customWidth="1"/>
    <col min="92" max="92" width="12.36328125" style="401" customWidth="1"/>
    <col min="93" max="93" width="14" style="401" customWidth="1"/>
    <col min="94" max="16384" width="8.81640625" style="63"/>
  </cols>
  <sheetData>
    <row r="1" spans="2:93" s="69" customFormat="1" ht="15" customHeight="1" x14ac:dyDescent="0.35">
      <c r="B1" s="68" t="s">
        <v>81</v>
      </c>
      <c r="D1" s="68" t="s">
        <v>82</v>
      </c>
      <c r="F1" s="70" t="s">
        <v>43</v>
      </c>
      <c r="H1" s="70" t="s">
        <v>15888</v>
      </c>
      <c r="J1" s="71" t="s">
        <v>83</v>
      </c>
      <c r="P1" s="68" t="s">
        <v>2153</v>
      </c>
      <c r="R1" s="68" t="s">
        <v>2163</v>
      </c>
      <c r="T1" s="68" t="s">
        <v>5731</v>
      </c>
      <c r="U1" s="298" t="s">
        <v>5654</v>
      </c>
      <c r="V1" s="399" t="s">
        <v>84</v>
      </c>
      <c r="W1" s="399" t="s">
        <v>206</v>
      </c>
      <c r="X1" s="399" t="s">
        <v>92</v>
      </c>
      <c r="Y1" s="399" t="s">
        <v>192</v>
      </c>
      <c r="Z1" s="399" t="s">
        <v>207</v>
      </c>
      <c r="AA1" s="399" t="s">
        <v>99</v>
      </c>
      <c r="AB1" s="399" t="s">
        <v>102</v>
      </c>
      <c r="AC1" s="399" t="s">
        <v>106</v>
      </c>
      <c r="AD1" s="399" t="s">
        <v>110</v>
      </c>
      <c r="AE1" s="399" t="s">
        <v>91</v>
      </c>
      <c r="AF1" s="399" t="s">
        <v>208</v>
      </c>
      <c r="AG1" s="399" t="s">
        <v>128</v>
      </c>
      <c r="AH1" s="399" t="s">
        <v>132</v>
      </c>
      <c r="AI1" s="399" t="s">
        <v>136</v>
      </c>
      <c r="AJ1" s="399" t="s">
        <v>209</v>
      </c>
      <c r="AK1" s="399" t="s">
        <v>141</v>
      </c>
      <c r="AL1" s="399" t="s">
        <v>144</v>
      </c>
      <c r="AM1" s="399" t="s">
        <v>153</v>
      </c>
      <c r="AN1" s="399" t="s">
        <v>156</v>
      </c>
      <c r="AO1" s="399" t="s">
        <v>159</v>
      </c>
      <c r="AP1" s="399" t="s">
        <v>161</v>
      </c>
      <c r="AQ1" s="399" t="s">
        <v>163</v>
      </c>
      <c r="AR1" s="399" t="s">
        <v>166</v>
      </c>
      <c r="AS1" s="399" t="s">
        <v>109</v>
      </c>
      <c r="AT1" s="399" t="s">
        <v>112</v>
      </c>
      <c r="AU1" s="399" t="s">
        <v>113</v>
      </c>
      <c r="AV1" s="399" t="s">
        <v>115</v>
      </c>
      <c r="AW1" s="399" t="s">
        <v>210</v>
      </c>
      <c r="AX1" s="399" t="s">
        <v>172</v>
      </c>
      <c r="AY1" s="399" t="s">
        <v>173</v>
      </c>
      <c r="AZ1" s="399" t="s">
        <v>193</v>
      </c>
      <c r="BA1" s="399" t="s">
        <v>1756</v>
      </c>
      <c r="BB1" s="399" t="s">
        <v>123</v>
      </c>
      <c r="BC1" s="399" t="s">
        <v>127</v>
      </c>
      <c r="BD1" s="399" t="s">
        <v>174</v>
      </c>
      <c r="BE1" s="399" t="s">
        <v>176</v>
      </c>
      <c r="BF1" s="399" t="s">
        <v>135</v>
      </c>
      <c r="BG1" s="399" t="s">
        <v>177</v>
      </c>
      <c r="BH1" s="399" t="s">
        <v>179</v>
      </c>
      <c r="BI1" s="399" t="s">
        <v>194</v>
      </c>
      <c r="BJ1" s="399" t="s">
        <v>180</v>
      </c>
      <c r="BK1" s="399" t="s">
        <v>181</v>
      </c>
      <c r="BL1" s="399" t="s">
        <v>182</v>
      </c>
      <c r="BM1" s="399" t="s">
        <v>183</v>
      </c>
      <c r="BN1" s="399" t="s">
        <v>184</v>
      </c>
      <c r="BO1" s="399" t="s">
        <v>185</v>
      </c>
      <c r="BP1" s="399" t="s">
        <v>196</v>
      </c>
      <c r="BQ1" s="399" t="s">
        <v>197</v>
      </c>
      <c r="BR1" s="399" t="s">
        <v>198</v>
      </c>
      <c r="BS1" s="399" t="s">
        <v>211</v>
      </c>
      <c r="BT1" s="399" t="s">
        <v>200</v>
      </c>
      <c r="BU1" s="399" t="s">
        <v>201</v>
      </c>
      <c r="BV1" s="399" t="s">
        <v>212</v>
      </c>
      <c r="BW1" s="399" t="s">
        <v>203</v>
      </c>
      <c r="BX1" s="399" t="s">
        <v>204</v>
      </c>
      <c r="BY1" s="399" t="s">
        <v>205</v>
      </c>
      <c r="BZ1" s="399" t="s">
        <v>186</v>
      </c>
      <c r="CA1" s="399" t="s">
        <v>187</v>
      </c>
      <c r="CB1" s="399" t="s">
        <v>189</v>
      </c>
      <c r="CC1" s="399" t="s">
        <v>148</v>
      </c>
      <c r="CD1" s="399" t="s">
        <v>191</v>
      </c>
      <c r="CE1" s="399" t="s">
        <v>213</v>
      </c>
      <c r="CF1" s="366"/>
      <c r="CG1" s="298" t="s">
        <v>5732</v>
      </c>
      <c r="CH1" s="402" t="s">
        <v>2181</v>
      </c>
      <c r="CI1" s="402" t="s">
        <v>1675</v>
      </c>
      <c r="CJ1" s="402" t="s">
        <v>1677</v>
      </c>
      <c r="CK1" s="402" t="s">
        <v>618</v>
      </c>
      <c r="CL1" s="402" t="s">
        <v>2183</v>
      </c>
      <c r="CM1" s="402" t="s">
        <v>16532</v>
      </c>
      <c r="CN1" s="402" t="s">
        <v>2180</v>
      </c>
      <c r="CO1" s="402" t="s">
        <v>2178</v>
      </c>
    </row>
    <row r="2" spans="2:93" ht="15.5" x14ac:dyDescent="0.35">
      <c r="B2" s="61" t="s">
        <v>84</v>
      </c>
      <c r="D2" s="61" t="s">
        <v>84</v>
      </c>
      <c r="F2" s="65" t="s">
        <v>93</v>
      </c>
      <c r="H2" s="65" t="s">
        <v>85</v>
      </c>
      <c r="J2" s="67" t="s">
        <v>86</v>
      </c>
      <c r="P2" s="245" t="s">
        <v>2250</v>
      </c>
      <c r="T2" s="63" t="str" cm="1">
        <f t="array" ref="T2">_xlfn._xlws.SORT(_xlfn._xlws.FILTER('Turn-Ins'!$A$2:$A$725,ISNUMBER(SEARCH(#REF!,'Turn-Ins'!$A$2:$A$725)),"NOT FOUND"))</f>
        <v>NOT FOUND</v>
      </c>
      <c r="U2" s="299" t="str">
        <f>'Justification &amp; Expected Use'!$E$17</f>
        <v/>
      </c>
      <c r="V2" s="3" t="s">
        <v>2385</v>
      </c>
      <c r="W2" s="3" t="s">
        <v>2590</v>
      </c>
      <c r="X2" s="3" t="s">
        <v>12413</v>
      </c>
      <c r="Y2" s="3" t="s">
        <v>4740</v>
      </c>
      <c r="Z2" s="3" t="s">
        <v>3844</v>
      </c>
      <c r="AA2" s="3" t="s">
        <v>2490</v>
      </c>
      <c r="AB2" s="3" t="s">
        <v>3851</v>
      </c>
      <c r="AC2" s="3" t="s">
        <v>14826</v>
      </c>
      <c r="AD2" s="3" t="s">
        <v>3408</v>
      </c>
      <c r="AE2" s="400" t="s">
        <v>2428</v>
      </c>
      <c r="AF2" s="3" t="s">
        <v>2421</v>
      </c>
      <c r="AG2" s="3" t="s">
        <v>2941</v>
      </c>
      <c r="AH2" s="3" t="s">
        <v>3949</v>
      </c>
      <c r="AI2" s="3" t="s">
        <v>1184</v>
      </c>
      <c r="AJ2" s="3" t="s">
        <v>17287</v>
      </c>
      <c r="AK2" s="3" t="s">
        <v>4423</v>
      </c>
      <c r="AL2" s="3"/>
      <c r="AM2" s="3" t="s">
        <v>14748</v>
      </c>
      <c r="AN2" s="3" t="s">
        <v>2454</v>
      </c>
      <c r="AO2" s="3" t="s">
        <v>2450</v>
      </c>
      <c r="AP2" s="3" t="s">
        <v>2520</v>
      </c>
      <c r="AQ2" s="3" t="s">
        <v>16738</v>
      </c>
      <c r="AR2" s="3" t="s">
        <v>1221</v>
      </c>
      <c r="AS2" s="3" t="s">
        <v>17130</v>
      </c>
      <c r="AT2" s="3" t="s">
        <v>3396</v>
      </c>
      <c r="AU2" s="3" t="s">
        <v>3825</v>
      </c>
      <c r="AV2" s="3" t="s">
        <v>4395</v>
      </c>
      <c r="AW2" s="3" t="s">
        <v>16630</v>
      </c>
      <c r="AX2" s="3" t="s">
        <v>3487</v>
      </c>
      <c r="AY2" s="3" t="s">
        <v>2569</v>
      </c>
      <c r="AZ2" s="3" t="s">
        <v>4792</v>
      </c>
      <c r="BA2" s="3"/>
      <c r="BB2" s="3" t="s">
        <v>4521</v>
      </c>
      <c r="BC2" s="3" t="s">
        <v>4526</v>
      </c>
      <c r="BD2" s="3" t="s">
        <v>14943</v>
      </c>
      <c r="BE2" s="3" t="s">
        <v>3666</v>
      </c>
      <c r="BF2" s="3" t="s">
        <v>4682</v>
      </c>
      <c r="BG2" s="3" t="s">
        <v>4419</v>
      </c>
      <c r="BH2" s="3" t="s">
        <v>17039</v>
      </c>
      <c r="BI2" s="3" t="s">
        <v>17095</v>
      </c>
      <c r="BJ2" s="3" t="s">
        <v>11367</v>
      </c>
      <c r="BK2" s="3" t="s">
        <v>2402</v>
      </c>
      <c r="BL2" s="3" t="s">
        <v>4512</v>
      </c>
      <c r="BM2" s="3" t="s">
        <v>16788</v>
      </c>
      <c r="BN2" s="3" t="s">
        <v>2467</v>
      </c>
      <c r="BO2" s="3"/>
      <c r="BP2" s="3" t="s">
        <v>16725</v>
      </c>
      <c r="BQ2" s="3" t="s">
        <v>4849</v>
      </c>
      <c r="BR2" s="3" t="s">
        <v>4872</v>
      </c>
      <c r="BS2" s="3" t="s">
        <v>4969</v>
      </c>
      <c r="BT2" s="3" t="s">
        <v>12441</v>
      </c>
      <c r="BU2" s="3" t="s">
        <v>5156</v>
      </c>
      <c r="BV2" s="3" t="s">
        <v>5250</v>
      </c>
      <c r="BW2" s="3" t="s">
        <v>5278</v>
      </c>
      <c r="BX2" s="3" t="s">
        <v>5363</v>
      </c>
      <c r="BY2" s="3" t="s">
        <v>5455</v>
      </c>
      <c r="BZ2" s="3" t="s">
        <v>4684</v>
      </c>
      <c r="CA2" s="3" t="s">
        <v>3712</v>
      </c>
      <c r="CB2" s="3" t="s">
        <v>4535</v>
      </c>
      <c r="CC2" s="3" t="s">
        <v>5646</v>
      </c>
      <c r="CD2" s="3" t="s">
        <v>2577</v>
      </c>
      <c r="CE2" s="400" t="s">
        <v>2585</v>
      </c>
      <c r="CG2" s="299">
        <f>'Justification &amp; Expected Use'!$E$12</f>
        <v>0</v>
      </c>
      <c r="CH2" s="3" t="s">
        <v>12413</v>
      </c>
      <c r="CI2" s="3" t="s">
        <v>2454</v>
      </c>
      <c r="CJ2" s="3" t="s">
        <v>2489</v>
      </c>
      <c r="CK2" s="401" t="s">
        <v>2590</v>
      </c>
      <c r="CL2" s="3" t="s">
        <v>3844</v>
      </c>
      <c r="CM2" s="3" t="s">
        <v>2490</v>
      </c>
      <c r="CN2" s="401" t="s">
        <v>4740</v>
      </c>
      <c r="CO2" s="401" t="s">
        <v>14943</v>
      </c>
    </row>
    <row r="3" spans="2:93" x14ac:dyDescent="0.35">
      <c r="B3" s="61" t="s">
        <v>87</v>
      </c>
      <c r="D3" s="61" t="s">
        <v>88</v>
      </c>
      <c r="F3" s="65" t="s">
        <v>14745</v>
      </c>
      <c r="H3" s="65" t="s">
        <v>103</v>
      </c>
      <c r="J3" s="67" t="s">
        <v>90</v>
      </c>
      <c r="P3" s="245" t="s">
        <v>14965</v>
      </c>
      <c r="V3" s="3" t="s">
        <v>2388</v>
      </c>
      <c r="W3" s="3" t="s">
        <v>2591</v>
      </c>
      <c r="Y3" s="3" t="s">
        <v>4732</v>
      </c>
      <c r="Z3" s="3" t="s">
        <v>3843</v>
      </c>
      <c r="AA3" s="3" t="s">
        <v>2491</v>
      </c>
      <c r="AB3" s="3" t="s">
        <v>2448</v>
      </c>
      <c r="AC3" s="3" t="s">
        <v>4266</v>
      </c>
      <c r="AD3" s="3" t="s">
        <v>3860</v>
      </c>
      <c r="AE3" s="400" t="s">
        <v>2432</v>
      </c>
      <c r="AF3" s="3" t="s">
        <v>2417</v>
      </c>
      <c r="AG3" s="3" t="s">
        <v>3109</v>
      </c>
      <c r="AH3" s="3" t="s">
        <v>3948</v>
      </c>
      <c r="AI3" s="3" t="s">
        <v>1118</v>
      </c>
      <c r="AJ3" s="3" t="s">
        <v>1041</v>
      </c>
      <c r="AK3" s="3" t="s">
        <v>4202</v>
      </c>
      <c r="AL3" s="3"/>
      <c r="AM3" s="3" t="s">
        <v>2403</v>
      </c>
      <c r="AN3" s="3" t="s">
        <v>2457</v>
      </c>
      <c r="AO3" s="3" t="s">
        <v>2444</v>
      </c>
      <c r="AP3" s="3" t="s">
        <v>2527</v>
      </c>
      <c r="AQ3" s="3" t="s">
        <v>3388</v>
      </c>
      <c r="AR3" s="3" t="s">
        <v>1225</v>
      </c>
      <c r="AS3" s="3" t="s">
        <v>17181</v>
      </c>
      <c r="AT3" s="3" t="s">
        <v>3395</v>
      </c>
      <c r="AU3" s="3" t="s">
        <v>16802</v>
      </c>
      <c r="AV3" s="3" t="s">
        <v>4390</v>
      </c>
      <c r="AW3" s="3" t="s">
        <v>16865</v>
      </c>
      <c r="AX3" s="3" t="s">
        <v>3488</v>
      </c>
      <c r="AY3" s="3" t="s">
        <v>2570</v>
      </c>
      <c r="AZ3" s="3" t="s">
        <v>4799</v>
      </c>
      <c r="BA3" s="3"/>
      <c r="BB3" s="3" t="s">
        <v>4522</v>
      </c>
      <c r="BC3" s="3" t="s">
        <v>4523</v>
      </c>
      <c r="BD3" s="3" t="s">
        <v>5548</v>
      </c>
      <c r="BE3" s="3" t="s">
        <v>3591</v>
      </c>
      <c r="BF3" s="3" t="s">
        <v>4681</v>
      </c>
      <c r="BG3" s="3" t="s">
        <v>17003</v>
      </c>
      <c r="BH3" s="3" t="s">
        <v>17200</v>
      </c>
      <c r="BI3" s="3" t="s">
        <v>14872</v>
      </c>
      <c r="BJ3" s="3" t="s">
        <v>11370</v>
      </c>
      <c r="BK3" s="3" t="s">
        <v>4524</v>
      </c>
      <c r="BL3" s="3" t="s">
        <v>4514</v>
      </c>
      <c r="BN3" s="3" t="s">
        <v>2464</v>
      </c>
      <c r="BP3" s="3" t="s">
        <v>4837</v>
      </c>
      <c r="BQ3" s="3" t="s">
        <v>4853</v>
      </c>
      <c r="BR3" s="3" t="s">
        <v>4856</v>
      </c>
      <c r="BS3" s="3" t="s">
        <v>4974</v>
      </c>
      <c r="BT3" s="3" t="s">
        <v>4987</v>
      </c>
      <c r="BU3" s="3" t="s">
        <v>5157</v>
      </c>
      <c r="BV3" s="3" t="s">
        <v>5225</v>
      </c>
      <c r="BW3" s="3" t="s">
        <v>5271</v>
      </c>
      <c r="BX3" s="3" t="s">
        <v>14930</v>
      </c>
      <c r="BY3" s="3" t="s">
        <v>5442</v>
      </c>
      <c r="BZ3" s="3" t="s">
        <v>4685</v>
      </c>
      <c r="CA3" s="3" t="s">
        <v>3753</v>
      </c>
      <c r="CB3" s="3" t="s">
        <v>4534</v>
      </c>
      <c r="CC3" s="3" t="s">
        <v>14135</v>
      </c>
      <c r="CD3" s="3" t="s">
        <v>2581</v>
      </c>
      <c r="CE3" s="400"/>
      <c r="CH3" s="3" t="s">
        <v>2421</v>
      </c>
      <c r="CI3" s="3" t="s">
        <v>2457</v>
      </c>
      <c r="CJ3" s="3" t="s">
        <v>1184</v>
      </c>
      <c r="CK3" s="401" t="s">
        <v>2591</v>
      </c>
      <c r="CL3" s="3" t="s">
        <v>3843</v>
      </c>
      <c r="CM3" s="3" t="s">
        <v>2491</v>
      </c>
      <c r="CN3" s="401" t="s">
        <v>4732</v>
      </c>
      <c r="CO3" s="401" t="s">
        <v>5548</v>
      </c>
    </row>
    <row r="4" spans="2:93" x14ac:dyDescent="0.35">
      <c r="B4" s="61" t="s">
        <v>91</v>
      </c>
      <c r="D4" s="61" t="s">
        <v>92</v>
      </c>
      <c r="F4" s="65" t="s">
        <v>5705</v>
      </c>
      <c r="H4" s="65" t="s">
        <v>114</v>
      </c>
      <c r="J4" s="67" t="s">
        <v>94</v>
      </c>
      <c r="P4" s="245" t="s">
        <v>14966</v>
      </c>
      <c r="V4" s="3" t="s">
        <v>16616</v>
      </c>
      <c r="W4" s="3" t="s">
        <v>2586</v>
      </c>
      <c r="Y4" s="3" t="s">
        <v>4710</v>
      </c>
      <c r="Z4" s="3" t="s">
        <v>16696</v>
      </c>
      <c r="AA4" s="3" t="s">
        <v>2492</v>
      </c>
      <c r="AB4" s="3" t="s">
        <v>2447</v>
      </c>
      <c r="AC4" s="3" t="s">
        <v>3853</v>
      </c>
      <c r="AD4" s="3" t="s">
        <v>3859</v>
      </c>
      <c r="AE4" s="400" t="s">
        <v>2431</v>
      </c>
      <c r="AF4" s="3" t="s">
        <v>2423</v>
      </c>
      <c r="AG4" s="3" t="s">
        <v>2774</v>
      </c>
      <c r="AH4" s="3" t="s">
        <v>3895</v>
      </c>
      <c r="AI4" s="3" t="s">
        <v>17464</v>
      </c>
      <c r="AJ4" s="3" t="s">
        <v>911</v>
      </c>
      <c r="AK4" s="3" t="s">
        <v>16783</v>
      </c>
      <c r="AL4" s="3"/>
      <c r="AM4" s="3" t="s">
        <v>2415</v>
      </c>
      <c r="AN4" s="3" t="s">
        <v>2455</v>
      </c>
      <c r="AO4" s="3" t="s">
        <v>2442</v>
      </c>
      <c r="AP4" s="3" t="s">
        <v>2528</v>
      </c>
      <c r="AQ4" s="3" t="s">
        <v>3387</v>
      </c>
      <c r="AR4" s="3" t="s">
        <v>1111</v>
      </c>
      <c r="AS4" s="3" t="s">
        <v>2567</v>
      </c>
      <c r="AT4" s="3"/>
      <c r="AU4" s="3"/>
      <c r="AV4" s="3" t="s">
        <v>4394</v>
      </c>
      <c r="AW4" s="3" t="s">
        <v>3400</v>
      </c>
      <c r="AX4" s="3" t="s">
        <v>3489</v>
      </c>
      <c r="AY4" s="3" t="s">
        <v>2571</v>
      </c>
      <c r="AZ4" s="3" t="s">
        <v>4801</v>
      </c>
      <c r="BA4" s="3"/>
      <c r="BB4" s="3"/>
      <c r="BC4" s="3" t="s">
        <v>4525</v>
      </c>
      <c r="BD4" s="3" t="s">
        <v>5513</v>
      </c>
      <c r="BE4" s="3" t="s">
        <v>3667</v>
      </c>
      <c r="BF4" s="3" t="s">
        <v>4683</v>
      </c>
      <c r="BG4" s="3" t="s">
        <v>16999</v>
      </c>
      <c r="BH4" s="3" t="s">
        <v>2573</v>
      </c>
      <c r="BI4" s="3" t="s">
        <v>4803</v>
      </c>
      <c r="BJ4" s="3" t="s">
        <v>16733</v>
      </c>
      <c r="BK4" s="3" t="s">
        <v>4528</v>
      </c>
      <c r="BL4" s="3" t="s">
        <v>4513</v>
      </c>
      <c r="BN4" s="3" t="s">
        <v>2465</v>
      </c>
      <c r="BP4" s="3" t="s">
        <v>4838</v>
      </c>
      <c r="BQ4" s="3" t="s">
        <v>4845</v>
      </c>
      <c r="BR4" s="3" t="s">
        <v>4869</v>
      </c>
      <c r="BS4" s="3" t="s">
        <v>4963</v>
      </c>
      <c r="BT4" s="3" t="s">
        <v>5008</v>
      </c>
      <c r="BU4" s="3" t="s">
        <v>5141</v>
      </c>
      <c r="BV4" s="3" t="s">
        <v>5245</v>
      </c>
      <c r="BW4" s="3" t="s">
        <v>5310</v>
      </c>
      <c r="BX4" s="3" t="s">
        <v>5333</v>
      </c>
      <c r="BY4" s="3" t="s">
        <v>5443</v>
      </c>
      <c r="BZ4" s="3" t="s">
        <v>4686</v>
      </c>
      <c r="CA4" s="3" t="s">
        <v>3754</v>
      </c>
      <c r="CB4" s="3" t="s">
        <v>4543</v>
      </c>
      <c r="CC4" s="3" t="s">
        <v>14138</v>
      </c>
      <c r="CD4" s="3" t="s">
        <v>2582</v>
      </c>
      <c r="CH4" s="3" t="s">
        <v>2417</v>
      </c>
      <c r="CI4" s="3" t="s">
        <v>2455</v>
      </c>
      <c r="CJ4" s="3" t="s">
        <v>1118</v>
      </c>
      <c r="CK4" s="401" t="s">
        <v>2586</v>
      </c>
      <c r="CL4" s="3" t="s">
        <v>16696</v>
      </c>
      <c r="CM4" s="3" t="s">
        <v>2492</v>
      </c>
      <c r="CN4" s="401" t="s">
        <v>4710</v>
      </c>
      <c r="CO4" s="401" t="s">
        <v>5513</v>
      </c>
    </row>
    <row r="5" spans="2:93" x14ac:dyDescent="0.35">
      <c r="B5" s="61" t="s">
        <v>95</v>
      </c>
      <c r="D5" s="61" t="s">
        <v>96</v>
      </c>
      <c r="F5" s="65" t="s">
        <v>5706</v>
      </c>
      <c r="J5" s="67" t="s">
        <v>97</v>
      </c>
      <c r="P5" s="245" t="s">
        <v>14967</v>
      </c>
      <c r="V5" s="3" t="s">
        <v>17806</v>
      </c>
      <c r="W5" s="3" t="s">
        <v>2587</v>
      </c>
      <c r="Y5" s="3" t="s">
        <v>4730</v>
      </c>
      <c r="Z5" s="3" t="s">
        <v>3833</v>
      </c>
      <c r="AA5" s="3" t="s">
        <v>2493</v>
      </c>
      <c r="AB5" s="3"/>
      <c r="AC5" s="3" t="s">
        <v>3854</v>
      </c>
      <c r="AD5" s="3" t="s">
        <v>3861</v>
      </c>
      <c r="AE5" s="400" t="s">
        <v>2430</v>
      </c>
      <c r="AF5" s="3" t="s">
        <v>2418</v>
      </c>
      <c r="AG5" s="3" t="s">
        <v>2702</v>
      </c>
      <c r="AH5" s="3" t="s">
        <v>3892</v>
      </c>
      <c r="AI5" s="3" t="s">
        <v>930</v>
      </c>
      <c r="AJ5" s="3" t="s">
        <v>990</v>
      </c>
      <c r="AK5" s="3" t="s">
        <v>16610</v>
      </c>
      <c r="AL5" s="3"/>
      <c r="AM5" s="401" t="s">
        <v>2416</v>
      </c>
      <c r="AN5" s="3" t="s">
        <v>2456</v>
      </c>
      <c r="AO5" s="3" t="s">
        <v>2440</v>
      </c>
      <c r="AP5" s="3" t="s">
        <v>2529</v>
      </c>
      <c r="AQ5" s="3" t="s">
        <v>3384</v>
      </c>
      <c r="AR5" s="3" t="s">
        <v>1210</v>
      </c>
      <c r="AS5" s="3"/>
      <c r="AT5" s="3"/>
      <c r="AU5" s="3"/>
      <c r="AV5" s="3" t="s">
        <v>4391</v>
      </c>
      <c r="AW5" s="3" t="s">
        <v>3452</v>
      </c>
      <c r="AX5" s="3" t="s">
        <v>3470</v>
      </c>
      <c r="AY5" s="3" t="s">
        <v>2568</v>
      </c>
      <c r="AZ5" s="3" t="s">
        <v>14870</v>
      </c>
      <c r="BA5" s="3"/>
      <c r="BB5" s="3"/>
      <c r="BC5" s="3" t="s">
        <v>3415</v>
      </c>
      <c r="BD5" s="3" t="s">
        <v>5493</v>
      </c>
      <c r="BE5" s="3" t="s">
        <v>8266</v>
      </c>
      <c r="BF5" s="3"/>
      <c r="BG5" s="3" t="s">
        <v>4402</v>
      </c>
      <c r="BH5" s="401" t="s">
        <v>2574</v>
      </c>
      <c r="BI5" s="3" t="s">
        <v>4806</v>
      </c>
      <c r="BJ5" s="3"/>
      <c r="BK5" s="3" t="s">
        <v>17293</v>
      </c>
      <c r="BL5" s="3" t="s">
        <v>4507</v>
      </c>
      <c r="BN5" s="3" t="s">
        <v>2466</v>
      </c>
      <c r="BP5" s="3" t="s">
        <v>4816</v>
      </c>
      <c r="BQ5" s="3" t="s">
        <v>4851</v>
      </c>
      <c r="BR5" s="3" t="s">
        <v>4877</v>
      </c>
      <c r="BS5" s="3" t="s">
        <v>4964</v>
      </c>
      <c r="BT5" s="3" t="s">
        <v>5085</v>
      </c>
      <c r="BU5" s="3" t="s">
        <v>5146</v>
      </c>
      <c r="BV5" s="3" t="s">
        <v>5246</v>
      </c>
      <c r="BW5" s="3" t="s">
        <v>5290</v>
      </c>
      <c r="BX5" s="3" t="s">
        <v>17034</v>
      </c>
      <c r="BY5" s="3" t="s">
        <v>5456</v>
      </c>
      <c r="BZ5" s="3"/>
      <c r="CA5" s="3" t="s">
        <v>3745</v>
      </c>
      <c r="CB5" s="3" t="s">
        <v>4585</v>
      </c>
      <c r="CC5" s="3" t="s">
        <v>14120</v>
      </c>
      <c r="CD5" s="3" t="s">
        <v>2583</v>
      </c>
      <c r="CH5" s="3" t="s">
        <v>2423</v>
      </c>
      <c r="CI5" s="3" t="s">
        <v>2456</v>
      </c>
      <c r="CJ5" s="3" t="s">
        <v>17464</v>
      </c>
      <c r="CK5" s="401" t="s">
        <v>2587</v>
      </c>
      <c r="CL5" s="3" t="s">
        <v>3833</v>
      </c>
      <c r="CM5" s="3" t="s">
        <v>2493</v>
      </c>
      <c r="CN5" s="401" t="s">
        <v>4730</v>
      </c>
      <c r="CO5" s="401" t="s">
        <v>5493</v>
      </c>
    </row>
    <row r="6" spans="2:93" x14ac:dyDescent="0.35">
      <c r="B6" s="61" t="s">
        <v>98</v>
      </c>
      <c r="D6" s="61" t="s">
        <v>99</v>
      </c>
      <c r="F6" s="65" t="s">
        <v>125</v>
      </c>
      <c r="J6" s="67" t="s">
        <v>100</v>
      </c>
      <c r="P6" s="245" t="s">
        <v>14968</v>
      </c>
      <c r="V6" s="3" t="s">
        <v>17773</v>
      </c>
      <c r="W6" s="3" t="s">
        <v>2588</v>
      </c>
      <c r="Y6" s="3" t="s">
        <v>4701</v>
      </c>
      <c r="Z6" s="3" t="s">
        <v>3827</v>
      </c>
      <c r="AA6" s="3" t="s">
        <v>2494</v>
      </c>
      <c r="AB6" s="3"/>
      <c r="AC6" s="3" t="s">
        <v>3852</v>
      </c>
      <c r="AD6" s="3" t="s">
        <v>3863</v>
      </c>
      <c r="AE6" s="400" t="s">
        <v>2429</v>
      </c>
      <c r="AF6" s="3" t="s">
        <v>2411</v>
      </c>
      <c r="AG6" s="3" t="s">
        <v>2889</v>
      </c>
      <c r="AH6" s="3" t="s">
        <v>3888</v>
      </c>
      <c r="AI6" s="3" t="s">
        <v>1188</v>
      </c>
      <c r="AJ6" s="3" t="s">
        <v>1026</v>
      </c>
      <c r="AK6" s="3" t="s">
        <v>16760</v>
      </c>
      <c r="AL6" s="3"/>
      <c r="AN6" s="3" t="s">
        <v>2458</v>
      </c>
      <c r="AO6" s="3" t="s">
        <v>2449</v>
      </c>
      <c r="AP6" s="3" t="s">
        <v>2533</v>
      </c>
      <c r="AQ6" s="3" t="s">
        <v>3394</v>
      </c>
      <c r="AR6" s="3" t="s">
        <v>1211</v>
      </c>
      <c r="AS6" s="3"/>
      <c r="AT6" s="3"/>
      <c r="AU6" s="3"/>
      <c r="AV6" s="3" t="s">
        <v>4393</v>
      </c>
      <c r="AW6" s="3" t="s">
        <v>3401</v>
      </c>
      <c r="AX6" s="3" t="s">
        <v>3495</v>
      </c>
      <c r="AY6" s="3" t="s">
        <v>9323</v>
      </c>
      <c r="AZ6" s="3" t="s">
        <v>4787</v>
      </c>
      <c r="BA6" s="3"/>
      <c r="BB6" s="3"/>
      <c r="BC6" s="3" t="s">
        <v>3431</v>
      </c>
      <c r="BD6" s="3" t="s">
        <v>5529</v>
      </c>
      <c r="BE6" s="3" t="s">
        <v>14784</v>
      </c>
      <c r="BF6" s="3"/>
      <c r="BG6" s="3" t="s">
        <v>4404</v>
      </c>
      <c r="BI6" s="3" t="s">
        <v>4804</v>
      </c>
      <c r="BJ6" s="3"/>
      <c r="BK6" s="3" t="s">
        <v>16714</v>
      </c>
      <c r="BL6" s="3" t="s">
        <v>4505</v>
      </c>
      <c r="BN6" s="3" t="s">
        <v>2469</v>
      </c>
      <c r="BP6" s="3" t="s">
        <v>17827</v>
      </c>
      <c r="BQ6" s="3" t="s">
        <v>4848</v>
      </c>
      <c r="BR6" s="3" t="s">
        <v>4889</v>
      </c>
      <c r="BS6" s="3" t="s">
        <v>4960</v>
      </c>
      <c r="BT6" s="3" t="s">
        <v>5086</v>
      </c>
      <c r="BU6" s="3" t="s">
        <v>5180</v>
      </c>
      <c r="BV6" s="3" t="s">
        <v>5227</v>
      </c>
      <c r="BW6" s="3" t="s">
        <v>14928</v>
      </c>
      <c r="BX6" s="3" t="s">
        <v>16728</v>
      </c>
      <c r="BY6" s="3" t="s">
        <v>5454</v>
      </c>
      <c r="CA6" s="3" t="s">
        <v>3755</v>
      </c>
      <c r="CB6" s="3" t="s">
        <v>4586</v>
      </c>
      <c r="CC6" s="3" t="s">
        <v>14123</v>
      </c>
      <c r="CD6" s="3" t="s">
        <v>17727</v>
      </c>
      <c r="CH6" s="3" t="s">
        <v>2418</v>
      </c>
      <c r="CI6" s="3" t="s">
        <v>2458</v>
      </c>
      <c r="CJ6" s="3" t="s">
        <v>930</v>
      </c>
      <c r="CK6" s="401" t="s">
        <v>2588</v>
      </c>
      <c r="CL6" s="3" t="s">
        <v>3827</v>
      </c>
      <c r="CM6" s="3" t="s">
        <v>2494</v>
      </c>
      <c r="CN6" s="401" t="s">
        <v>4701</v>
      </c>
      <c r="CO6" s="401" t="s">
        <v>5529</v>
      </c>
    </row>
    <row r="7" spans="2:93" ht="15.5" x14ac:dyDescent="0.35">
      <c r="B7" s="61" t="s">
        <v>101</v>
      </c>
      <c r="D7" s="61" t="s">
        <v>102</v>
      </c>
      <c r="H7" s="70" t="s">
        <v>15889</v>
      </c>
      <c r="J7" s="67" t="s">
        <v>104</v>
      </c>
      <c r="P7" s="245" t="s">
        <v>14969</v>
      </c>
      <c r="U7" s="63">
        <f ca="1">COUNTA(OFFSET($V$1,1,MATCH($U$2,$V$1:$CE$1,0)-1,1308))</f>
        <v>1</v>
      </c>
      <c r="V7" s="3" t="s">
        <v>17803</v>
      </c>
      <c r="W7" s="3" t="s">
        <v>2589</v>
      </c>
      <c r="Y7" s="3" t="s">
        <v>14869</v>
      </c>
      <c r="Z7" s="3" t="s">
        <v>3828</v>
      </c>
      <c r="AA7" s="3" t="s">
        <v>2495</v>
      </c>
      <c r="AB7" s="3"/>
      <c r="AC7" s="3" t="s">
        <v>3856</v>
      </c>
      <c r="AD7" s="3" t="s">
        <v>3862</v>
      </c>
      <c r="AE7" s="400" t="s">
        <v>2426</v>
      </c>
      <c r="AF7" s="3" t="s">
        <v>2422</v>
      </c>
      <c r="AG7" s="3" t="s">
        <v>3138</v>
      </c>
      <c r="AH7" s="3" t="s">
        <v>3931</v>
      </c>
      <c r="AI7" s="3" t="s">
        <v>1125</v>
      </c>
      <c r="AJ7" s="3" t="s">
        <v>1030</v>
      </c>
      <c r="AK7" s="3" t="s">
        <v>13820</v>
      </c>
      <c r="AL7" s="3"/>
      <c r="AN7" s="3" t="s">
        <v>2459</v>
      </c>
      <c r="AO7" s="3" t="s">
        <v>2446</v>
      </c>
      <c r="AP7" s="3" t="s">
        <v>2539</v>
      </c>
      <c r="AQ7" s="3" t="s">
        <v>3389</v>
      </c>
      <c r="AR7" s="3" t="s">
        <v>1213</v>
      </c>
      <c r="AS7" s="3"/>
      <c r="AT7" s="3"/>
      <c r="AU7" s="3"/>
      <c r="AV7" s="3" t="s">
        <v>4392</v>
      </c>
      <c r="AW7" s="3" t="s">
        <v>3399</v>
      </c>
      <c r="AX7" s="3" t="s">
        <v>3500</v>
      </c>
      <c r="AY7" s="3" t="s">
        <v>2572</v>
      </c>
      <c r="AZ7" s="3" t="s">
        <v>4794</v>
      </c>
      <c r="BA7" s="3"/>
      <c r="BB7" s="3"/>
      <c r="BC7" s="3" t="s">
        <v>4527</v>
      </c>
      <c r="BD7" s="3" t="s">
        <v>5514</v>
      </c>
      <c r="BE7" s="3" t="s">
        <v>3603</v>
      </c>
      <c r="BF7" s="3"/>
      <c r="BG7" s="3" t="s">
        <v>4405</v>
      </c>
      <c r="BI7" s="3"/>
      <c r="BJ7" s="3"/>
      <c r="BK7" s="3" t="s">
        <v>2398</v>
      </c>
      <c r="BL7" s="3" t="s">
        <v>4506</v>
      </c>
      <c r="BN7" s="3" t="s">
        <v>2470</v>
      </c>
      <c r="BP7" s="3" t="s">
        <v>4818</v>
      </c>
      <c r="BQ7" s="3" t="s">
        <v>4850</v>
      </c>
      <c r="BR7" s="3" t="s">
        <v>14892</v>
      </c>
      <c r="BS7" s="3" t="s">
        <v>4958</v>
      </c>
      <c r="BT7" s="3" t="s">
        <v>17890</v>
      </c>
      <c r="BU7" s="3" t="s">
        <v>5200</v>
      </c>
      <c r="BV7" s="3" t="s">
        <v>5235</v>
      </c>
      <c r="BW7" s="3" t="s">
        <v>5272</v>
      </c>
      <c r="BX7" s="3" t="s">
        <v>5364</v>
      </c>
      <c r="BY7" s="3" t="s">
        <v>14935</v>
      </c>
      <c r="CA7" s="3" t="s">
        <v>3771</v>
      </c>
      <c r="CB7" s="3" t="s">
        <v>4587</v>
      </c>
      <c r="CC7" s="3" t="s">
        <v>14126</v>
      </c>
      <c r="CD7" s="3" t="s">
        <v>2575</v>
      </c>
      <c r="CG7" s="367">
        <f ca="1">COUNTA(OFFSET($V$1,1,MATCH($U$2,$V$1:$CE$1,0)-1,1308))</f>
        <v>1</v>
      </c>
      <c r="CH7" s="3" t="s">
        <v>2411</v>
      </c>
      <c r="CI7" s="3" t="s">
        <v>2459</v>
      </c>
      <c r="CJ7" s="3" t="s">
        <v>1188</v>
      </c>
      <c r="CK7" s="401" t="s">
        <v>2589</v>
      </c>
      <c r="CL7" s="3" t="s">
        <v>3828</v>
      </c>
      <c r="CM7" s="3" t="s">
        <v>2495</v>
      </c>
      <c r="CN7" s="401" t="s">
        <v>14869</v>
      </c>
      <c r="CO7" s="401" t="s">
        <v>5514</v>
      </c>
    </row>
    <row r="8" spans="2:93" x14ac:dyDescent="0.35">
      <c r="B8" s="61" t="s">
        <v>105</v>
      </c>
      <c r="D8" s="61" t="s">
        <v>106</v>
      </c>
      <c r="H8" s="65" t="s">
        <v>89</v>
      </c>
      <c r="J8" s="67" t="s">
        <v>108</v>
      </c>
      <c r="P8" s="245" t="s">
        <v>14970</v>
      </c>
      <c r="V8" s="3" t="s">
        <v>17854</v>
      </c>
      <c r="W8" s="3" t="s">
        <v>2595</v>
      </c>
      <c r="Y8" s="3" t="s">
        <v>4747</v>
      </c>
      <c r="Z8" s="3" t="s">
        <v>3829</v>
      </c>
      <c r="AA8" s="3" t="s">
        <v>2489</v>
      </c>
      <c r="AB8" s="3"/>
      <c r="AC8" s="3" t="s">
        <v>3857</v>
      </c>
      <c r="AD8" s="3" t="s">
        <v>3865</v>
      </c>
      <c r="AE8" s="400" t="s">
        <v>2425</v>
      </c>
      <c r="AF8" s="3" t="s">
        <v>2401</v>
      </c>
      <c r="AG8" s="3" t="s">
        <v>3011</v>
      </c>
      <c r="AH8" s="3" t="s">
        <v>3885</v>
      </c>
      <c r="AI8" s="3" t="s">
        <v>1126</v>
      </c>
      <c r="AJ8" s="3" t="s">
        <v>1078</v>
      </c>
      <c r="AK8" s="3" t="s">
        <v>13823</v>
      </c>
      <c r="AL8" s="3"/>
      <c r="AN8" s="3" t="s">
        <v>2460</v>
      </c>
      <c r="AO8" s="3"/>
      <c r="AP8" s="3" t="s">
        <v>2538</v>
      </c>
      <c r="AQ8" s="3" t="s">
        <v>3390</v>
      </c>
      <c r="AR8" s="3" t="s">
        <v>1327</v>
      </c>
      <c r="AS8" s="3"/>
      <c r="AT8" s="3"/>
      <c r="AU8" s="3"/>
      <c r="AV8" s="3" t="s">
        <v>4397</v>
      </c>
      <c r="AW8" s="3" t="s">
        <v>3398</v>
      </c>
      <c r="AX8" s="3" t="s">
        <v>3496</v>
      </c>
      <c r="AY8" s="3"/>
      <c r="AZ8" s="3" t="s">
        <v>4797</v>
      </c>
      <c r="BA8" s="3"/>
      <c r="BB8" s="3"/>
      <c r="BC8" s="3"/>
      <c r="BD8" s="3" t="s">
        <v>5530</v>
      </c>
      <c r="BE8" s="3" t="s">
        <v>3597</v>
      </c>
      <c r="BF8" s="3"/>
      <c r="BG8" s="3" t="s">
        <v>17782</v>
      </c>
      <c r="BJ8" s="3"/>
      <c r="BK8" s="401" t="s">
        <v>2399</v>
      </c>
      <c r="BL8" s="3" t="s">
        <v>4449</v>
      </c>
      <c r="BN8" s="3" t="s">
        <v>2471</v>
      </c>
      <c r="BP8" s="3" t="s">
        <v>17256</v>
      </c>
      <c r="BQ8" s="3" t="s">
        <v>4842</v>
      </c>
      <c r="BR8" s="3" t="s">
        <v>14205</v>
      </c>
      <c r="BS8" s="3" t="s">
        <v>4956</v>
      </c>
      <c r="BT8" s="3" t="s">
        <v>5089</v>
      </c>
      <c r="BU8" s="3" t="s">
        <v>5133</v>
      </c>
      <c r="BV8" s="3" t="s">
        <v>5249</v>
      </c>
      <c r="BW8" s="3" t="s">
        <v>5291</v>
      </c>
      <c r="BX8" s="3" t="s">
        <v>5331</v>
      </c>
      <c r="BY8" s="3" t="s">
        <v>14938</v>
      </c>
      <c r="CA8" s="3" t="s">
        <v>3772</v>
      </c>
      <c r="CB8" s="3" t="s">
        <v>4589</v>
      </c>
      <c r="CC8" s="3" t="s">
        <v>14129</v>
      </c>
      <c r="CD8" s="3" t="s">
        <v>2578</v>
      </c>
      <c r="CH8" s="3" t="s">
        <v>2422</v>
      </c>
      <c r="CI8" s="3" t="s">
        <v>2460</v>
      </c>
      <c r="CJ8" s="3" t="s">
        <v>1125</v>
      </c>
      <c r="CK8" s="401" t="s">
        <v>2595</v>
      </c>
      <c r="CL8" s="3" t="s">
        <v>3829</v>
      </c>
      <c r="CM8" s="3" t="s">
        <v>2569</v>
      </c>
      <c r="CN8" s="401" t="s">
        <v>4747</v>
      </c>
      <c r="CO8" s="401" t="s">
        <v>5530</v>
      </c>
    </row>
    <row r="9" spans="2:93" x14ac:dyDescent="0.35">
      <c r="B9" s="61" t="s">
        <v>109</v>
      </c>
      <c r="D9" s="61" t="s">
        <v>110</v>
      </c>
      <c r="H9" s="65" t="s">
        <v>5703</v>
      </c>
      <c r="J9" s="67" t="s">
        <v>111</v>
      </c>
      <c r="P9" s="245" t="s">
        <v>14971</v>
      </c>
      <c r="V9" s="3" t="s">
        <v>17857</v>
      </c>
      <c r="W9" s="3" t="s">
        <v>2592</v>
      </c>
      <c r="Y9" s="3" t="s">
        <v>4774</v>
      </c>
      <c r="Z9" s="3" t="s">
        <v>3830</v>
      </c>
      <c r="AA9" s="3"/>
      <c r="AB9" s="3"/>
      <c r="AC9" s="3" t="s">
        <v>3858</v>
      </c>
      <c r="AD9" s="3" t="s">
        <v>3864</v>
      </c>
      <c r="AE9" s="400" t="s">
        <v>2427</v>
      </c>
      <c r="AF9" s="3" t="s">
        <v>2400</v>
      </c>
      <c r="AG9" s="3" t="s">
        <v>2793</v>
      </c>
      <c r="AH9" s="3" t="s">
        <v>3882</v>
      </c>
      <c r="AI9" s="3" t="s">
        <v>1287</v>
      </c>
      <c r="AJ9" s="3" t="s">
        <v>1080</v>
      </c>
      <c r="AK9" s="3" t="s">
        <v>13826</v>
      </c>
      <c r="AL9" s="3"/>
      <c r="AN9" s="3" t="s">
        <v>2461</v>
      </c>
      <c r="AO9" s="3"/>
      <c r="AP9" s="3" t="s">
        <v>2412</v>
      </c>
      <c r="AQ9" s="3" t="s">
        <v>3392</v>
      </c>
      <c r="AR9" s="3" t="s">
        <v>1208</v>
      </c>
      <c r="AS9" s="3"/>
      <c r="AT9" s="3"/>
      <c r="AU9" s="3"/>
      <c r="AV9" s="3" t="s">
        <v>4396</v>
      </c>
      <c r="AW9" s="3" t="s">
        <v>3397</v>
      </c>
      <c r="AX9" s="3" t="s">
        <v>3497</v>
      </c>
      <c r="AY9" s="3"/>
      <c r="AZ9" s="3" t="s">
        <v>4796</v>
      </c>
      <c r="BA9" s="3"/>
      <c r="BB9" s="3"/>
      <c r="BC9" s="3"/>
      <c r="BD9" s="3" t="s">
        <v>5515</v>
      </c>
      <c r="BE9" s="3" t="s">
        <v>16626</v>
      </c>
      <c r="BF9" s="3"/>
      <c r="BG9" s="3" t="s">
        <v>16862</v>
      </c>
      <c r="BJ9" s="3"/>
      <c r="BK9" s="401" t="s">
        <v>16781</v>
      </c>
      <c r="BL9" s="3" t="s">
        <v>4432</v>
      </c>
      <c r="BN9" s="3" t="s">
        <v>2472</v>
      </c>
      <c r="BP9" s="3" t="s">
        <v>16655</v>
      </c>
      <c r="BQ9" s="3" t="s">
        <v>4844</v>
      </c>
      <c r="BR9" s="3" t="s">
        <v>16609</v>
      </c>
      <c r="BS9" s="3" t="s">
        <v>4975</v>
      </c>
      <c r="BT9" s="3" t="s">
        <v>4984</v>
      </c>
      <c r="BU9" s="3" t="s">
        <v>17101</v>
      </c>
      <c r="BV9" s="3" t="s">
        <v>5247</v>
      </c>
      <c r="BW9" s="3" t="s">
        <v>5285</v>
      </c>
      <c r="BX9" s="3" t="s">
        <v>5327</v>
      </c>
      <c r="BY9" s="3" t="s">
        <v>17305</v>
      </c>
      <c r="CA9" s="3" t="s">
        <v>3770</v>
      </c>
      <c r="CB9" s="3" t="s">
        <v>4590</v>
      </c>
      <c r="CC9" s="3" t="s">
        <v>14132</v>
      </c>
      <c r="CD9" s="3" t="s">
        <v>2579</v>
      </c>
      <c r="CH9" s="3" t="s">
        <v>2401</v>
      </c>
      <c r="CI9" s="3" t="s">
        <v>2461</v>
      </c>
      <c r="CJ9" s="3" t="s">
        <v>1126</v>
      </c>
      <c r="CK9" s="401" t="s">
        <v>2592</v>
      </c>
      <c r="CL9" s="3" t="s">
        <v>3830</v>
      </c>
      <c r="CM9" s="3" t="s">
        <v>2570</v>
      </c>
      <c r="CN9" s="401" t="s">
        <v>4774</v>
      </c>
      <c r="CO9" s="401" t="s">
        <v>5515</v>
      </c>
    </row>
    <row r="10" spans="2:93" x14ac:dyDescent="0.35">
      <c r="B10" s="61" t="s">
        <v>112</v>
      </c>
      <c r="D10" s="61" t="s">
        <v>91</v>
      </c>
      <c r="H10" s="65" t="s">
        <v>121</v>
      </c>
      <c r="P10" s="245" t="s">
        <v>14972</v>
      </c>
      <c r="V10" s="3" t="s">
        <v>17656</v>
      </c>
      <c r="W10" s="3" t="s">
        <v>2593</v>
      </c>
      <c r="Y10" s="3" t="s">
        <v>4700</v>
      </c>
      <c r="Z10" s="3" t="s">
        <v>3831</v>
      </c>
      <c r="AA10" s="3"/>
      <c r="AB10" s="3"/>
      <c r="AC10" s="401" t="s">
        <v>17157</v>
      </c>
      <c r="AD10" s="3" t="s">
        <v>3869</v>
      </c>
      <c r="AE10" s="400" t="s">
        <v>2439</v>
      </c>
      <c r="AF10" s="3" t="s">
        <v>2404</v>
      </c>
      <c r="AG10" s="3" t="s">
        <v>2687</v>
      </c>
      <c r="AH10" s="3" t="s">
        <v>3884</v>
      </c>
      <c r="AI10" s="3" t="s">
        <v>1289</v>
      </c>
      <c r="AJ10" s="3" t="s">
        <v>1251</v>
      </c>
      <c r="AK10" s="3" t="s">
        <v>13829</v>
      </c>
      <c r="AL10" s="3"/>
      <c r="AN10" s="3" t="s">
        <v>2462</v>
      </c>
      <c r="AO10" s="3"/>
      <c r="AP10" s="3" t="s">
        <v>2556</v>
      </c>
      <c r="AQ10" s="3" t="s">
        <v>3393</v>
      </c>
      <c r="AR10" s="3" t="s">
        <v>1421</v>
      </c>
      <c r="AS10" s="3"/>
      <c r="AT10" s="3"/>
      <c r="AU10" s="3"/>
      <c r="AV10" s="3" t="s">
        <v>4389</v>
      </c>
      <c r="AW10" s="3" t="s">
        <v>3402</v>
      </c>
      <c r="AX10" s="3" t="s">
        <v>3501</v>
      </c>
      <c r="AY10" s="3"/>
      <c r="AZ10" s="3" t="s">
        <v>17812</v>
      </c>
      <c r="BA10" s="3"/>
      <c r="BB10" s="3"/>
      <c r="BC10" s="3"/>
      <c r="BD10" s="3" t="s">
        <v>5516</v>
      </c>
      <c r="BE10" s="3" t="s">
        <v>3675</v>
      </c>
      <c r="BF10" s="3"/>
      <c r="BG10" s="3" t="s">
        <v>16863</v>
      </c>
      <c r="BJ10" s="3"/>
      <c r="BK10" s="401" t="s">
        <v>17815</v>
      </c>
      <c r="BL10" s="3" t="s">
        <v>4445</v>
      </c>
      <c r="BN10" s="3" t="s">
        <v>2473</v>
      </c>
      <c r="BP10" s="3" t="s">
        <v>14874</v>
      </c>
      <c r="BQ10" s="3" t="s">
        <v>4852</v>
      </c>
      <c r="BR10" s="3" t="s">
        <v>17046</v>
      </c>
      <c r="BS10" s="3" t="s">
        <v>4977</v>
      </c>
      <c r="BT10" s="3" t="s">
        <v>5093</v>
      </c>
      <c r="BU10" s="3" t="s">
        <v>17104</v>
      </c>
      <c r="BV10" s="3" t="s">
        <v>13687</v>
      </c>
      <c r="BW10" s="3" t="s">
        <v>5276</v>
      </c>
      <c r="BX10" s="3" t="s">
        <v>5365</v>
      </c>
      <c r="BY10" s="3" t="s">
        <v>14941</v>
      </c>
      <c r="CA10" s="3" t="s">
        <v>3783</v>
      </c>
      <c r="CB10" s="3" t="s">
        <v>4584</v>
      </c>
      <c r="CC10" s="3" t="s">
        <v>14957</v>
      </c>
      <c r="CD10" s="3" t="s">
        <v>2576</v>
      </c>
      <c r="CH10" s="3" t="s">
        <v>2400</v>
      </c>
      <c r="CI10" s="3" t="s">
        <v>2462</v>
      </c>
      <c r="CJ10" s="3" t="s">
        <v>1287</v>
      </c>
      <c r="CK10" s="401" t="s">
        <v>2593</v>
      </c>
      <c r="CL10" s="3" t="s">
        <v>3831</v>
      </c>
      <c r="CM10" s="3" t="s">
        <v>2571</v>
      </c>
      <c r="CN10" s="401" t="s">
        <v>4700</v>
      </c>
      <c r="CO10" s="401" t="s">
        <v>5516</v>
      </c>
    </row>
    <row r="11" spans="2:93" x14ac:dyDescent="0.35">
      <c r="B11" s="61" t="s">
        <v>113</v>
      </c>
      <c r="D11" s="61" t="s">
        <v>95</v>
      </c>
      <c r="H11" s="65" t="s">
        <v>14746</v>
      </c>
      <c r="K11" s="62"/>
      <c r="P11" s="246" t="s">
        <v>14973</v>
      </c>
      <c r="V11" s="3" t="s">
        <v>17602</v>
      </c>
      <c r="W11" s="3" t="s">
        <v>2594</v>
      </c>
      <c r="Y11" s="3" t="s">
        <v>4693</v>
      </c>
      <c r="Z11" s="3" t="s">
        <v>3832</v>
      </c>
      <c r="AD11" s="3" t="s">
        <v>3866</v>
      </c>
      <c r="AE11" s="400" t="s">
        <v>2438</v>
      </c>
      <c r="AF11" s="3" t="s">
        <v>2406</v>
      </c>
      <c r="AG11" s="3" t="s">
        <v>2663</v>
      </c>
      <c r="AH11" s="3" t="s">
        <v>3879</v>
      </c>
      <c r="AI11" s="3" t="s">
        <v>1472</v>
      </c>
      <c r="AJ11" s="3" t="s">
        <v>1086</v>
      </c>
      <c r="AK11" s="3" t="s">
        <v>8524</v>
      </c>
      <c r="AL11" s="3"/>
      <c r="AN11" s="3" t="s">
        <v>2451</v>
      </c>
      <c r="AO11" s="3"/>
      <c r="AP11" s="3" t="s">
        <v>2557</v>
      </c>
      <c r="AQ11" s="3" t="s">
        <v>3385</v>
      </c>
      <c r="AR11" s="3" t="s">
        <v>1420</v>
      </c>
      <c r="AS11" s="3"/>
      <c r="AT11" s="3"/>
      <c r="AU11" s="3"/>
      <c r="AV11" s="3"/>
      <c r="AW11" s="3" t="s">
        <v>3403</v>
      </c>
      <c r="AX11" s="3" t="s">
        <v>3505</v>
      </c>
      <c r="AY11" s="3"/>
      <c r="AZ11" s="3" t="s">
        <v>4788</v>
      </c>
      <c r="BA11" s="3"/>
      <c r="BB11" s="3"/>
      <c r="BC11" s="3"/>
      <c r="BD11" s="3" t="s">
        <v>5527</v>
      </c>
      <c r="BE11" s="3" t="s">
        <v>3676</v>
      </c>
      <c r="BF11" s="3"/>
      <c r="BG11" s="3" t="s">
        <v>4399</v>
      </c>
      <c r="BJ11" s="3"/>
      <c r="BK11" s="401" t="s">
        <v>17818</v>
      </c>
      <c r="BL11" s="3" t="s">
        <v>4444</v>
      </c>
      <c r="BN11" s="3" t="s">
        <v>2474</v>
      </c>
      <c r="BP11" s="3" t="s">
        <v>14877</v>
      </c>
      <c r="BQ11" s="3" t="s">
        <v>4855</v>
      </c>
      <c r="BR11" s="3" t="s">
        <v>17107</v>
      </c>
      <c r="BS11" s="3" t="s">
        <v>4980</v>
      </c>
      <c r="BT11" s="3" t="s">
        <v>5094</v>
      </c>
      <c r="BU11" s="3" t="s">
        <v>5130</v>
      </c>
      <c r="BV11" s="3" t="s">
        <v>17323</v>
      </c>
      <c r="BW11" s="3" t="s">
        <v>5300</v>
      </c>
      <c r="BX11" s="3" t="s">
        <v>5342</v>
      </c>
      <c r="BY11" s="3" t="s">
        <v>5457</v>
      </c>
      <c r="CA11" s="3" t="s">
        <v>3802</v>
      </c>
      <c r="CB11" s="3" t="s">
        <v>4582</v>
      </c>
      <c r="CC11" s="3" t="s">
        <v>14960</v>
      </c>
      <c r="CD11" s="3" t="s">
        <v>16751</v>
      </c>
      <c r="CH11" s="3" t="s">
        <v>2404</v>
      </c>
      <c r="CI11" s="3" t="s">
        <v>2451</v>
      </c>
      <c r="CJ11" s="3" t="s">
        <v>1289</v>
      </c>
      <c r="CK11" s="401" t="s">
        <v>2594</v>
      </c>
      <c r="CL11" s="3" t="s">
        <v>3832</v>
      </c>
      <c r="CM11" s="3" t="s">
        <v>2568</v>
      </c>
      <c r="CN11" s="401" t="s">
        <v>4693</v>
      </c>
      <c r="CO11" s="401" t="s">
        <v>5527</v>
      </c>
    </row>
    <row r="12" spans="2:93" x14ac:dyDescent="0.35">
      <c r="B12" s="61" t="s">
        <v>115</v>
      </c>
      <c r="D12" s="61" t="s">
        <v>116</v>
      </c>
      <c r="H12" s="65" t="s">
        <v>107</v>
      </c>
      <c r="J12" s="66" t="s">
        <v>118</v>
      </c>
      <c r="P12" s="245" t="s">
        <v>14974</v>
      </c>
      <c r="V12" s="3" t="s">
        <v>17659</v>
      </c>
      <c r="W12" s="3" t="s">
        <v>2596</v>
      </c>
      <c r="Y12" s="3" t="s">
        <v>4692</v>
      </c>
      <c r="Z12" s="3" t="s">
        <v>3834</v>
      </c>
      <c r="AD12" s="3" t="s">
        <v>3867</v>
      </c>
      <c r="AE12" s="400" t="s">
        <v>2437</v>
      </c>
      <c r="AF12" s="3" t="s">
        <v>2407</v>
      </c>
      <c r="AG12" s="3" t="s">
        <v>2836</v>
      </c>
      <c r="AH12" s="3" t="s">
        <v>3898</v>
      </c>
      <c r="AI12" s="3" t="s">
        <v>1172</v>
      </c>
      <c r="AJ12" s="3" t="s">
        <v>951</v>
      </c>
      <c r="AK12" s="3" t="s">
        <v>7973</v>
      </c>
      <c r="AL12" s="3"/>
      <c r="AN12" s="3" t="s">
        <v>2452</v>
      </c>
      <c r="AO12" s="3"/>
      <c r="AP12" s="3" t="s">
        <v>2558</v>
      </c>
      <c r="AQ12" s="3" t="s">
        <v>3386</v>
      </c>
      <c r="AR12" s="3" t="s">
        <v>1219</v>
      </c>
      <c r="AS12" s="3"/>
      <c r="AT12" s="3"/>
      <c r="AU12" s="3"/>
      <c r="AV12" s="3"/>
      <c r="AW12" s="3" t="s">
        <v>3404</v>
      </c>
      <c r="AX12" s="3" t="s">
        <v>3506</v>
      </c>
      <c r="AY12" s="3"/>
      <c r="AZ12" s="3" t="s">
        <v>4791</v>
      </c>
      <c r="BA12" s="3"/>
      <c r="BB12" s="3"/>
      <c r="BC12" s="3"/>
      <c r="BD12" s="3" t="s">
        <v>5535</v>
      </c>
      <c r="BE12" s="3" t="s">
        <v>3604</v>
      </c>
      <c r="BF12" s="3"/>
      <c r="BG12" s="3" t="s">
        <v>4398</v>
      </c>
      <c r="BJ12" s="3"/>
      <c r="BK12" s="401" t="s">
        <v>17425</v>
      </c>
      <c r="BL12" s="3" t="s">
        <v>4520</v>
      </c>
      <c r="BN12" s="3" t="s">
        <v>2475</v>
      </c>
      <c r="BP12" s="3" t="s">
        <v>14880</v>
      </c>
      <c r="BQ12" s="3" t="s">
        <v>17701</v>
      </c>
      <c r="BR12" s="3" t="s">
        <v>17860</v>
      </c>
      <c r="BS12" s="3" t="s">
        <v>4981</v>
      </c>
      <c r="BT12" s="3" t="s">
        <v>5087</v>
      </c>
      <c r="BU12" s="3" t="s">
        <v>5142</v>
      </c>
      <c r="BV12" s="3" t="s">
        <v>17326</v>
      </c>
      <c r="BW12" s="3" t="s">
        <v>5303</v>
      </c>
      <c r="BX12" s="3" t="s">
        <v>7687</v>
      </c>
      <c r="BY12" s="3" t="s">
        <v>5426</v>
      </c>
      <c r="CA12" s="3" t="s">
        <v>3801</v>
      </c>
      <c r="CB12" s="3" t="s">
        <v>4583</v>
      </c>
      <c r="CC12" s="3" t="s">
        <v>14963</v>
      </c>
      <c r="CD12" s="3" t="s">
        <v>2580</v>
      </c>
      <c r="CH12" s="3" t="s">
        <v>2406</v>
      </c>
      <c r="CI12" s="3" t="s">
        <v>2452</v>
      </c>
      <c r="CJ12" s="3" t="s">
        <v>1472</v>
      </c>
      <c r="CK12" s="401" t="s">
        <v>2596</v>
      </c>
      <c r="CL12" s="3" t="s">
        <v>3834</v>
      </c>
      <c r="CM12" s="3" t="s">
        <v>9323</v>
      </c>
      <c r="CN12" s="401" t="s">
        <v>4692</v>
      </c>
      <c r="CO12" s="401" t="s">
        <v>5535</v>
      </c>
    </row>
    <row r="13" spans="2:93" x14ac:dyDescent="0.35">
      <c r="B13" s="61" t="s">
        <v>119</v>
      </c>
      <c r="D13" s="61" t="s">
        <v>120</v>
      </c>
      <c r="H13" s="65" t="s">
        <v>5704</v>
      </c>
      <c r="J13" s="67" t="s">
        <v>122</v>
      </c>
      <c r="P13" s="245" t="s">
        <v>14975</v>
      </c>
      <c r="V13" s="3" t="s">
        <v>2396</v>
      </c>
      <c r="W13" s="3" t="s">
        <v>2597</v>
      </c>
      <c r="Y13" s="3" t="s">
        <v>4695</v>
      </c>
      <c r="Z13" s="3" t="s">
        <v>3835</v>
      </c>
      <c r="AD13" s="3" t="s">
        <v>3868</v>
      </c>
      <c r="AE13" s="400" t="s">
        <v>2436</v>
      </c>
      <c r="AF13" s="3" t="s">
        <v>2405</v>
      </c>
      <c r="AG13" s="3" t="s">
        <v>2880</v>
      </c>
      <c r="AH13" s="3" t="s">
        <v>3886</v>
      </c>
      <c r="AI13" s="3" t="s">
        <v>1173</v>
      </c>
      <c r="AJ13" s="3" t="s">
        <v>991</v>
      </c>
      <c r="AK13" s="3" t="s">
        <v>8738</v>
      </c>
      <c r="AL13" s="3"/>
      <c r="AN13" s="3" t="s">
        <v>2453</v>
      </c>
      <c r="AO13" s="3"/>
      <c r="AP13" s="3" t="s">
        <v>2559</v>
      </c>
      <c r="AQ13" s="3" t="s">
        <v>3391</v>
      </c>
      <c r="AR13" s="3" t="s">
        <v>1220</v>
      </c>
      <c r="AS13" s="3"/>
      <c r="AT13" s="3"/>
      <c r="AU13" s="3"/>
      <c r="AV13" s="3"/>
      <c r="AW13" s="3" t="s">
        <v>3406</v>
      </c>
      <c r="AX13" s="3" t="s">
        <v>3512</v>
      </c>
      <c r="AY13" s="3"/>
      <c r="AZ13" s="3" t="s">
        <v>4790</v>
      </c>
      <c r="BA13" s="3"/>
      <c r="BB13" s="3"/>
      <c r="BC13" s="3"/>
      <c r="BD13" s="3" t="s">
        <v>5490</v>
      </c>
      <c r="BE13" s="3" t="s">
        <v>3644</v>
      </c>
      <c r="BF13" s="3"/>
      <c r="BG13" s="3" t="s">
        <v>4403</v>
      </c>
      <c r="BJ13" s="3"/>
      <c r="BK13" s="401" t="s">
        <v>17757</v>
      </c>
      <c r="BL13" s="3" t="s">
        <v>4519</v>
      </c>
      <c r="BN13" s="3" t="s">
        <v>2476</v>
      </c>
      <c r="BP13" s="3" t="s">
        <v>4823</v>
      </c>
      <c r="BQ13" s="3" t="s">
        <v>16665</v>
      </c>
      <c r="BR13" s="3" t="s">
        <v>16611</v>
      </c>
      <c r="BS13" s="3" t="s">
        <v>4983</v>
      </c>
      <c r="BT13" s="3" t="s">
        <v>5079</v>
      </c>
      <c r="BU13" s="3" t="s">
        <v>5147</v>
      </c>
      <c r="BV13" s="3" t="s">
        <v>5219</v>
      </c>
      <c r="BW13" s="3" t="s">
        <v>5274</v>
      </c>
      <c r="BX13" s="3" t="s">
        <v>16647</v>
      </c>
      <c r="BY13" s="3" t="s">
        <v>5459</v>
      </c>
      <c r="CA13" s="3" t="s">
        <v>3807</v>
      </c>
      <c r="CB13" s="3" t="s">
        <v>4568</v>
      </c>
      <c r="CC13" s="3" t="s">
        <v>14453</v>
      </c>
      <c r="CD13" s="3" t="s">
        <v>2584</v>
      </c>
      <c r="CH13" s="3" t="s">
        <v>2407</v>
      </c>
      <c r="CI13" s="3" t="s">
        <v>2453</v>
      </c>
      <c r="CJ13" s="3" t="s">
        <v>1172</v>
      </c>
      <c r="CK13" s="401" t="s">
        <v>2597</v>
      </c>
      <c r="CL13" s="3" t="s">
        <v>3835</v>
      </c>
      <c r="CM13" s="3" t="s">
        <v>2572</v>
      </c>
      <c r="CN13" s="401" t="s">
        <v>4695</v>
      </c>
      <c r="CO13" s="401" t="s">
        <v>5490</v>
      </c>
    </row>
    <row r="14" spans="2:93" x14ac:dyDescent="0.35">
      <c r="B14" s="61" t="s">
        <v>123</v>
      </c>
      <c r="D14" s="61" t="s">
        <v>124</v>
      </c>
      <c r="H14" s="65" t="s">
        <v>133</v>
      </c>
      <c r="J14" s="67" t="s">
        <v>126</v>
      </c>
      <c r="P14" s="246" t="s">
        <v>14976</v>
      </c>
      <c r="V14" s="3" t="s">
        <v>2386</v>
      </c>
      <c r="W14" s="3" t="s">
        <v>2598</v>
      </c>
      <c r="Y14" s="3" t="s">
        <v>4697</v>
      </c>
      <c r="Z14" s="3" t="s">
        <v>3836</v>
      </c>
      <c r="AD14" s="3" t="s">
        <v>3876</v>
      </c>
      <c r="AE14" s="400" t="s">
        <v>2435</v>
      </c>
      <c r="AF14" s="3" t="s">
        <v>2409</v>
      </c>
      <c r="AG14" s="3" t="s">
        <v>3097</v>
      </c>
      <c r="AH14" s="3" t="s">
        <v>3881</v>
      </c>
      <c r="AI14" s="3" t="s">
        <v>1121</v>
      </c>
      <c r="AJ14" s="3" t="s">
        <v>1075</v>
      </c>
      <c r="AK14" s="3" t="s">
        <v>7976</v>
      </c>
      <c r="AL14" s="3"/>
      <c r="AN14" s="3" t="s">
        <v>2463</v>
      </c>
      <c r="AO14" s="3"/>
      <c r="AP14" s="3" t="s">
        <v>2560</v>
      </c>
      <c r="AQ14" s="3"/>
      <c r="AR14" s="3" t="s">
        <v>923</v>
      </c>
      <c r="AS14" s="3"/>
      <c r="AT14" s="3"/>
      <c r="AU14" s="3"/>
      <c r="AV14" s="3"/>
      <c r="AW14" s="3" t="s">
        <v>3407</v>
      </c>
      <c r="AX14" s="3" t="s">
        <v>3513</v>
      </c>
      <c r="AY14" s="3"/>
      <c r="AZ14" s="3" t="s">
        <v>4786</v>
      </c>
      <c r="BA14" s="3"/>
      <c r="BB14" s="3"/>
      <c r="BC14" s="3"/>
      <c r="BD14" s="3" t="s">
        <v>5521</v>
      </c>
      <c r="BE14" s="3" t="s">
        <v>3655</v>
      </c>
      <c r="BF14" s="3"/>
      <c r="BG14" s="3" t="s">
        <v>4413</v>
      </c>
      <c r="BJ14" s="3"/>
      <c r="BK14" s="401" t="s">
        <v>17863</v>
      </c>
      <c r="BL14" s="3" t="s">
        <v>4511</v>
      </c>
      <c r="BN14" s="3" t="s">
        <v>2477</v>
      </c>
      <c r="BP14" s="3" t="s">
        <v>4819</v>
      </c>
      <c r="BQ14" s="3" t="s">
        <v>16664</v>
      </c>
      <c r="BR14" s="3" t="s">
        <v>4888</v>
      </c>
      <c r="BS14" s="3" t="s">
        <v>4979</v>
      </c>
      <c r="BT14" s="3" t="s">
        <v>5080</v>
      </c>
      <c r="BU14" s="3" t="s">
        <v>5169</v>
      </c>
      <c r="BV14" s="3" t="s">
        <v>5236</v>
      </c>
      <c r="BW14" s="3" t="s">
        <v>16637</v>
      </c>
      <c r="BX14" s="3" t="s">
        <v>5343</v>
      </c>
      <c r="BY14" s="3" t="s">
        <v>5467</v>
      </c>
      <c r="CA14" s="3" t="s">
        <v>3820</v>
      </c>
      <c r="CB14" s="3" t="s">
        <v>4569</v>
      </c>
      <c r="CC14" s="3" t="s">
        <v>14450</v>
      </c>
      <c r="CH14" s="3" t="s">
        <v>2405</v>
      </c>
      <c r="CI14" s="3" t="s">
        <v>2463</v>
      </c>
      <c r="CJ14" s="3" t="s">
        <v>1173</v>
      </c>
      <c r="CK14" s="401" t="s">
        <v>2598</v>
      </c>
      <c r="CL14" s="3" t="s">
        <v>3836</v>
      </c>
      <c r="CM14" s="3" t="s">
        <v>2577</v>
      </c>
      <c r="CN14" s="401" t="s">
        <v>4697</v>
      </c>
      <c r="CO14" s="401" t="s">
        <v>5521</v>
      </c>
    </row>
    <row r="15" spans="2:93" x14ac:dyDescent="0.35">
      <c r="B15" s="61" t="s">
        <v>127</v>
      </c>
      <c r="D15" s="61" t="s">
        <v>128</v>
      </c>
      <c r="H15" s="65" t="s">
        <v>129</v>
      </c>
      <c r="J15" s="67" t="s">
        <v>130</v>
      </c>
      <c r="V15" s="3" t="s">
        <v>17776</v>
      </c>
      <c r="W15" s="3" t="s">
        <v>2599</v>
      </c>
      <c r="Y15" s="3" t="s">
        <v>4738</v>
      </c>
      <c r="Z15" s="3" t="s">
        <v>3837</v>
      </c>
      <c r="AD15" s="3" t="s">
        <v>3875</v>
      </c>
      <c r="AE15" s="400" t="s">
        <v>2434</v>
      </c>
      <c r="AF15" s="3" t="s">
        <v>2410</v>
      </c>
      <c r="AG15" s="3" t="s">
        <v>3098</v>
      </c>
      <c r="AH15" s="3" t="s">
        <v>3887</v>
      </c>
      <c r="AI15" s="3" t="s">
        <v>944</v>
      </c>
      <c r="AJ15" s="3" t="s">
        <v>1027</v>
      </c>
      <c r="AK15" s="3" t="s">
        <v>8341</v>
      </c>
      <c r="AL15" s="3"/>
      <c r="AN15" s="3" t="s">
        <v>17239</v>
      </c>
      <c r="AO15" s="3"/>
      <c r="AP15" s="3" t="s">
        <v>2561</v>
      </c>
      <c r="AQ15" s="3"/>
      <c r="AR15" s="3" t="s">
        <v>973</v>
      </c>
      <c r="AS15" s="3"/>
      <c r="AT15" s="3"/>
      <c r="AU15" s="3"/>
      <c r="AV15" s="3"/>
      <c r="AW15" s="3" t="s">
        <v>3405</v>
      </c>
      <c r="AX15" s="3" t="s">
        <v>3498</v>
      </c>
      <c r="AY15" s="3"/>
      <c r="AZ15" s="3" t="s">
        <v>4793</v>
      </c>
      <c r="BA15" s="3"/>
      <c r="BB15" s="3"/>
      <c r="BC15" s="3"/>
      <c r="BD15" s="3" t="s">
        <v>5532</v>
      </c>
      <c r="BE15" s="3" t="s">
        <v>3656</v>
      </c>
      <c r="BF15" s="3"/>
      <c r="BG15" s="3" t="s">
        <v>4412</v>
      </c>
      <c r="BJ15" s="3"/>
      <c r="BK15" s="401" t="s">
        <v>17742</v>
      </c>
      <c r="BL15" s="3" t="s">
        <v>4435</v>
      </c>
      <c r="BN15" s="3" t="s">
        <v>2478</v>
      </c>
      <c r="BP15" s="3" t="s">
        <v>4814</v>
      </c>
      <c r="BQ15" s="3" t="s">
        <v>4841</v>
      </c>
      <c r="BR15" s="3" t="s">
        <v>4864</v>
      </c>
      <c r="BS15" s="3" t="s">
        <v>4951</v>
      </c>
      <c r="BT15" s="3" t="s">
        <v>5081</v>
      </c>
      <c r="BU15" s="3" t="s">
        <v>5127</v>
      </c>
      <c r="BV15" s="3" t="s">
        <v>5258</v>
      </c>
      <c r="BW15" s="3" t="s">
        <v>17901</v>
      </c>
      <c r="BX15" s="3" t="s">
        <v>5369</v>
      </c>
      <c r="BY15" s="3" t="s">
        <v>5468</v>
      </c>
      <c r="CA15" s="3" t="s">
        <v>3821</v>
      </c>
      <c r="CB15" s="3" t="s">
        <v>4593</v>
      </c>
      <c r="CC15" s="3" t="s">
        <v>5645</v>
      </c>
      <c r="CH15" s="3" t="s">
        <v>2409</v>
      </c>
      <c r="CI15" s="3" t="s">
        <v>17239</v>
      </c>
      <c r="CJ15" s="3" t="s">
        <v>1121</v>
      </c>
      <c r="CK15" s="401" t="s">
        <v>2599</v>
      </c>
      <c r="CL15" s="3" t="s">
        <v>3837</v>
      </c>
      <c r="CM15" s="3" t="s">
        <v>2581</v>
      </c>
      <c r="CN15" s="401" t="s">
        <v>4738</v>
      </c>
      <c r="CO15" s="401" t="s">
        <v>5532</v>
      </c>
    </row>
    <row r="16" spans="2:93" x14ac:dyDescent="0.35">
      <c r="B16" s="61" t="s">
        <v>131</v>
      </c>
      <c r="D16" s="61" t="s">
        <v>132</v>
      </c>
      <c r="H16" s="65" t="s">
        <v>117</v>
      </c>
      <c r="J16" s="67" t="s">
        <v>134</v>
      </c>
      <c r="V16" s="3" t="s">
        <v>2370</v>
      </c>
      <c r="W16" s="3" t="s">
        <v>2600</v>
      </c>
      <c r="Y16" s="3" t="s">
        <v>4709</v>
      </c>
      <c r="Z16" s="3" t="s">
        <v>3838</v>
      </c>
      <c r="AD16" s="3" t="s">
        <v>3873</v>
      </c>
      <c r="AE16" s="400" t="s">
        <v>2433</v>
      </c>
      <c r="AF16" s="3" t="s">
        <v>2408</v>
      </c>
      <c r="AG16" s="3" t="s">
        <v>3099</v>
      </c>
      <c r="AH16" s="3" t="s">
        <v>3889</v>
      </c>
      <c r="AI16" s="3" t="s">
        <v>17527</v>
      </c>
      <c r="AJ16" s="3" t="s">
        <v>1028</v>
      </c>
      <c r="AK16" s="3" t="s">
        <v>8344</v>
      </c>
      <c r="AL16" s="3"/>
      <c r="AN16" s="401" t="s">
        <v>16962</v>
      </c>
      <c r="AO16" s="3"/>
      <c r="AP16" s="3" t="s">
        <v>2563</v>
      </c>
      <c r="AQ16" s="3"/>
      <c r="AR16" s="3" t="s">
        <v>1112</v>
      </c>
      <c r="AS16" s="3"/>
      <c r="AT16" s="3"/>
      <c r="AU16" s="3"/>
      <c r="AV16" s="3"/>
      <c r="AW16" s="3" t="s">
        <v>3420</v>
      </c>
      <c r="AX16" s="3" t="s">
        <v>3499</v>
      </c>
      <c r="AY16" s="3"/>
      <c r="AZ16" s="3" t="s">
        <v>17809</v>
      </c>
      <c r="BA16" s="3"/>
      <c r="BB16" s="3"/>
      <c r="BC16" s="3"/>
      <c r="BD16" s="3" t="s">
        <v>5533</v>
      </c>
      <c r="BE16" s="3" t="s">
        <v>3645</v>
      </c>
      <c r="BF16" s="3"/>
      <c r="BG16" s="3" t="s">
        <v>4401</v>
      </c>
      <c r="BJ16" s="3"/>
      <c r="BK16" s="401" t="s">
        <v>17730</v>
      </c>
      <c r="BL16" s="3" t="s">
        <v>4510</v>
      </c>
      <c r="BN16" s="3" t="s">
        <v>2468</v>
      </c>
      <c r="BP16" s="3" t="s">
        <v>4829</v>
      </c>
      <c r="BQ16" s="3" t="s">
        <v>4843</v>
      </c>
      <c r="BR16" s="3" t="s">
        <v>4890</v>
      </c>
      <c r="BS16" s="3" t="s">
        <v>4965</v>
      </c>
      <c r="BT16" s="3" t="s">
        <v>5084</v>
      </c>
      <c r="BU16" s="3" t="s">
        <v>5112</v>
      </c>
      <c r="BV16" s="3" t="s">
        <v>5259</v>
      </c>
      <c r="BW16" s="3" t="s">
        <v>5298</v>
      </c>
      <c r="BX16" s="3" t="s">
        <v>17671</v>
      </c>
      <c r="BY16" s="3" t="s">
        <v>5424</v>
      </c>
      <c r="CA16" s="3" t="s">
        <v>3822</v>
      </c>
      <c r="CB16" s="3" t="s">
        <v>4594</v>
      </c>
      <c r="CC16" s="3" t="s">
        <v>16779</v>
      </c>
      <c r="CH16" s="3" t="s">
        <v>2410</v>
      </c>
      <c r="CI16" s="3" t="s">
        <v>16962</v>
      </c>
      <c r="CJ16" s="3" t="s">
        <v>944</v>
      </c>
      <c r="CK16" s="401" t="s">
        <v>2600</v>
      </c>
      <c r="CL16" s="3" t="s">
        <v>3838</v>
      </c>
      <c r="CM16" s="3" t="s">
        <v>2582</v>
      </c>
      <c r="CN16" s="401" t="s">
        <v>4709</v>
      </c>
      <c r="CO16" s="401" t="s">
        <v>5533</v>
      </c>
    </row>
    <row r="17" spans="2:93" x14ac:dyDescent="0.35">
      <c r="B17" s="61" t="s">
        <v>135</v>
      </c>
      <c r="D17" s="61" t="s">
        <v>136</v>
      </c>
      <c r="J17" s="67" t="s">
        <v>2031</v>
      </c>
      <c r="V17" s="3" t="s">
        <v>2387</v>
      </c>
      <c r="W17" s="3" t="s">
        <v>2601</v>
      </c>
      <c r="Y17" s="3" t="s">
        <v>4699</v>
      </c>
      <c r="Z17" s="3" t="s">
        <v>3839</v>
      </c>
      <c r="AD17" s="3" t="s">
        <v>3872</v>
      </c>
      <c r="AE17" s="400" t="s">
        <v>17437</v>
      </c>
      <c r="AF17" s="3" t="s">
        <v>2414</v>
      </c>
      <c r="AG17" s="3" t="s">
        <v>3100</v>
      </c>
      <c r="AH17" s="3" t="s">
        <v>3890</v>
      </c>
      <c r="AI17" s="3" t="s">
        <v>1122</v>
      </c>
      <c r="AJ17" s="3" t="s">
        <v>1060</v>
      </c>
      <c r="AK17" s="3" t="s">
        <v>4114</v>
      </c>
      <c r="AL17" s="3"/>
      <c r="AN17" s="401" t="s">
        <v>16965</v>
      </c>
      <c r="AP17" s="3" t="s">
        <v>17473</v>
      </c>
      <c r="AQ17" s="3"/>
      <c r="AR17" s="3" t="s">
        <v>1212</v>
      </c>
      <c r="AS17" s="3"/>
      <c r="AT17" s="3"/>
      <c r="AU17" s="3"/>
      <c r="AV17" s="3"/>
      <c r="AW17" s="3" t="s">
        <v>3416</v>
      </c>
      <c r="AX17" s="3" t="s">
        <v>3555</v>
      </c>
      <c r="AY17" s="3"/>
      <c r="AZ17" s="3" t="s">
        <v>4798</v>
      </c>
      <c r="BA17" s="3"/>
      <c r="BB17" s="3"/>
      <c r="BC17" s="3"/>
      <c r="BD17" s="3" t="s">
        <v>5534</v>
      </c>
      <c r="BE17" s="3" t="s">
        <v>3646</v>
      </c>
      <c r="BF17" s="3"/>
      <c r="BG17" s="3" t="s">
        <v>4406</v>
      </c>
      <c r="BK17" s="401" t="s">
        <v>17733</v>
      </c>
      <c r="BL17" s="3" t="s">
        <v>4518</v>
      </c>
      <c r="BN17" s="3" t="s">
        <v>2485</v>
      </c>
      <c r="BP17" s="3" t="s">
        <v>4830</v>
      </c>
      <c r="BQ17" s="3" t="s">
        <v>4847</v>
      </c>
      <c r="BR17" s="3" t="s">
        <v>4891</v>
      </c>
      <c r="BS17" s="3" t="s">
        <v>4976</v>
      </c>
      <c r="BT17" s="3" t="s">
        <v>14017</v>
      </c>
      <c r="BU17" s="3" t="s">
        <v>5135</v>
      </c>
      <c r="BV17" s="3" t="s">
        <v>5231</v>
      </c>
      <c r="BW17" s="3" t="s">
        <v>5270</v>
      </c>
      <c r="BX17" s="3" t="s">
        <v>5340</v>
      </c>
      <c r="BY17" s="3" t="s">
        <v>5458</v>
      </c>
      <c r="CA17" s="3" t="s">
        <v>3818</v>
      </c>
      <c r="CB17" s="3" t="s">
        <v>4647</v>
      </c>
      <c r="CC17" s="3" t="s">
        <v>5648</v>
      </c>
      <c r="CH17" s="3" t="s">
        <v>2408</v>
      </c>
      <c r="CI17" s="3" t="s">
        <v>16965</v>
      </c>
      <c r="CJ17" s="3" t="s">
        <v>17527</v>
      </c>
      <c r="CK17" s="401" t="s">
        <v>2601</v>
      </c>
      <c r="CL17" s="3" t="s">
        <v>3839</v>
      </c>
      <c r="CM17" s="3" t="s">
        <v>2583</v>
      </c>
      <c r="CN17" s="401" t="s">
        <v>4699</v>
      </c>
      <c r="CO17" s="401" t="s">
        <v>5534</v>
      </c>
    </row>
    <row r="18" spans="2:93" x14ac:dyDescent="0.35">
      <c r="B18" s="61" t="s">
        <v>180</v>
      </c>
      <c r="D18" s="61" t="s">
        <v>139</v>
      </c>
      <c r="J18" s="67" t="s">
        <v>137</v>
      </c>
      <c r="V18" s="3" t="s">
        <v>2367</v>
      </c>
      <c r="W18" s="3" t="s">
        <v>2602</v>
      </c>
      <c r="Y18" s="3" t="s">
        <v>4715</v>
      </c>
      <c r="Z18" s="3" t="s">
        <v>3840</v>
      </c>
      <c r="AD18" s="3" t="s">
        <v>3871</v>
      </c>
      <c r="AE18" s="401" t="s">
        <v>17440</v>
      </c>
      <c r="AF18" s="3" t="s">
        <v>2419</v>
      </c>
      <c r="AG18" s="3" t="s">
        <v>2952</v>
      </c>
      <c r="AH18" s="3" t="s">
        <v>3891</v>
      </c>
      <c r="AI18" s="3" t="s">
        <v>1285</v>
      </c>
      <c r="AJ18" s="3" t="s">
        <v>1245</v>
      </c>
      <c r="AK18" s="3" t="s">
        <v>16806</v>
      </c>
      <c r="AL18" s="3"/>
      <c r="AN18" s="401" t="s">
        <v>17329</v>
      </c>
      <c r="AP18" s="3" t="s">
        <v>17476</v>
      </c>
      <c r="AQ18" s="3"/>
      <c r="AR18" s="3" t="s">
        <v>1329</v>
      </c>
      <c r="AS18" s="3"/>
      <c r="AT18" s="3"/>
      <c r="AU18" s="3"/>
      <c r="AV18" s="3"/>
      <c r="AW18" s="3" t="s">
        <v>3417</v>
      </c>
      <c r="AX18" s="3" t="s">
        <v>3556</v>
      </c>
      <c r="AY18" s="3"/>
      <c r="AZ18" s="3" t="s">
        <v>4785</v>
      </c>
      <c r="BA18" s="3"/>
      <c r="BB18" s="3"/>
      <c r="BC18" s="3"/>
      <c r="BD18" s="3" t="s">
        <v>5522</v>
      </c>
      <c r="BE18" s="3" t="s">
        <v>3647</v>
      </c>
      <c r="BF18" s="3"/>
      <c r="BG18" s="3" t="s">
        <v>4407</v>
      </c>
      <c r="BK18" s="401" t="s">
        <v>17718</v>
      </c>
      <c r="BL18" s="3" t="s">
        <v>4517</v>
      </c>
      <c r="BN18" s="3" t="s">
        <v>2486</v>
      </c>
      <c r="BP18" s="3" t="s">
        <v>4828</v>
      </c>
      <c r="BQ18" s="3" t="s">
        <v>16766</v>
      </c>
      <c r="BR18" s="3" t="s">
        <v>4892</v>
      </c>
      <c r="BS18" s="3" t="s">
        <v>4973</v>
      </c>
      <c r="BT18" s="3" t="s">
        <v>14020</v>
      </c>
      <c r="BU18" s="3" t="s">
        <v>5178</v>
      </c>
      <c r="BV18" s="3" t="s">
        <v>5237</v>
      </c>
      <c r="BW18" s="3" t="s">
        <v>5311</v>
      </c>
      <c r="BX18" s="3" t="s">
        <v>5341</v>
      </c>
      <c r="BY18" s="3" t="s">
        <v>8176</v>
      </c>
      <c r="CA18" s="3" t="s">
        <v>14171</v>
      </c>
      <c r="CB18" s="3" t="s">
        <v>4656</v>
      </c>
      <c r="CC18" s="3" t="s">
        <v>5650</v>
      </c>
      <c r="CH18" s="3" t="s">
        <v>2414</v>
      </c>
      <c r="CI18" s="3" t="s">
        <v>17329</v>
      </c>
      <c r="CJ18" s="3" t="s">
        <v>1122</v>
      </c>
      <c r="CK18" s="401" t="s">
        <v>2602</v>
      </c>
      <c r="CL18" s="3" t="s">
        <v>3840</v>
      </c>
      <c r="CM18" s="3" t="s">
        <v>17727</v>
      </c>
      <c r="CN18" s="401" t="s">
        <v>4715</v>
      </c>
      <c r="CO18" s="401" t="s">
        <v>5522</v>
      </c>
    </row>
    <row r="19" spans="2:93" x14ac:dyDescent="0.35">
      <c r="B19" s="61" t="s">
        <v>138</v>
      </c>
      <c r="D19" s="61" t="s">
        <v>141</v>
      </c>
      <c r="V19" s="3" t="s">
        <v>2394</v>
      </c>
      <c r="W19" s="3" t="s">
        <v>2606</v>
      </c>
      <c r="Y19" s="3" t="s">
        <v>4737</v>
      </c>
      <c r="Z19" s="3" t="s">
        <v>3841</v>
      </c>
      <c r="AD19" s="3" t="s">
        <v>3874</v>
      </c>
      <c r="AE19" s="401" t="s">
        <v>17443</v>
      </c>
      <c r="AF19" s="3" t="s">
        <v>2420</v>
      </c>
      <c r="AG19" s="3" t="s">
        <v>3063</v>
      </c>
      <c r="AH19" s="3" t="s">
        <v>3893</v>
      </c>
      <c r="AI19" s="3" t="s">
        <v>1435</v>
      </c>
      <c r="AJ19" s="3" t="s">
        <v>1336</v>
      </c>
      <c r="AK19" s="3" t="s">
        <v>16809</v>
      </c>
      <c r="AL19" s="3"/>
      <c r="AN19" s="401" t="s">
        <v>16968</v>
      </c>
      <c r="AP19" s="3" t="s">
        <v>2519</v>
      </c>
      <c r="AQ19" s="3"/>
      <c r="AR19" s="3" t="s">
        <v>1326</v>
      </c>
      <c r="AS19" s="3"/>
      <c r="AT19" s="3"/>
      <c r="AU19" s="3"/>
      <c r="AV19" s="3"/>
      <c r="AW19" s="3" t="s">
        <v>3418</v>
      </c>
      <c r="AX19" s="3" t="s">
        <v>3554</v>
      </c>
      <c r="AY19" s="3"/>
      <c r="AZ19" s="3" t="s">
        <v>4800</v>
      </c>
      <c r="BA19" s="3"/>
      <c r="BB19" s="3"/>
      <c r="BC19" s="3"/>
      <c r="BD19" s="3" t="s">
        <v>5531</v>
      </c>
      <c r="BE19" s="3" t="s">
        <v>3598</v>
      </c>
      <c r="BF19" s="3"/>
      <c r="BG19" s="3" t="s">
        <v>4408</v>
      </c>
      <c r="BK19" s="401" t="s">
        <v>17721</v>
      </c>
      <c r="BL19" s="3" t="s">
        <v>16796</v>
      </c>
      <c r="BN19" s="3" t="s">
        <v>2487</v>
      </c>
      <c r="BP19" s="3" t="s">
        <v>4810</v>
      </c>
      <c r="BQ19" s="3" t="s">
        <v>4854</v>
      </c>
      <c r="BR19" s="3" t="s">
        <v>4863</v>
      </c>
      <c r="BS19" s="3" t="s">
        <v>4948</v>
      </c>
      <c r="BT19" s="3" t="s">
        <v>5043</v>
      </c>
      <c r="BU19" s="3" t="s">
        <v>16643</v>
      </c>
      <c r="BV19" s="3" t="s">
        <v>5238</v>
      </c>
      <c r="BW19" s="3" t="s">
        <v>5296</v>
      </c>
      <c r="BX19" s="3" t="s">
        <v>5337</v>
      </c>
      <c r="BY19" s="3" t="s">
        <v>5465</v>
      </c>
      <c r="CA19" s="3" t="s">
        <v>14163</v>
      </c>
      <c r="CB19" s="3" t="s">
        <v>4668</v>
      </c>
      <c r="CC19" s="3" t="s">
        <v>5649</v>
      </c>
      <c r="CH19" s="3" t="s">
        <v>2419</v>
      </c>
      <c r="CI19" s="3" t="s">
        <v>16968</v>
      </c>
      <c r="CJ19" s="3" t="s">
        <v>1285</v>
      </c>
      <c r="CK19" s="401" t="s">
        <v>2606</v>
      </c>
      <c r="CL19" s="3" t="s">
        <v>3841</v>
      </c>
      <c r="CM19" s="3" t="s">
        <v>2575</v>
      </c>
      <c r="CN19" s="401" t="s">
        <v>4737</v>
      </c>
      <c r="CO19" s="401" t="s">
        <v>5531</v>
      </c>
    </row>
    <row r="20" spans="2:93" x14ac:dyDescent="0.35">
      <c r="B20" s="61" t="s">
        <v>140</v>
      </c>
      <c r="D20" s="61" t="s">
        <v>144</v>
      </c>
      <c r="J20" s="66" t="s">
        <v>147</v>
      </c>
      <c r="V20" s="3" t="s">
        <v>16617</v>
      </c>
      <c r="W20" s="3" t="s">
        <v>2605</v>
      </c>
      <c r="Y20" s="3" t="s">
        <v>4720</v>
      </c>
      <c r="Z20" s="3" t="s">
        <v>3842</v>
      </c>
      <c r="AD20" s="3" t="s">
        <v>3870</v>
      </c>
      <c r="AE20" s="401" t="s">
        <v>17533</v>
      </c>
      <c r="AF20" s="3" t="s">
        <v>2424</v>
      </c>
      <c r="AG20" s="3" t="s">
        <v>2940</v>
      </c>
      <c r="AH20" s="3" t="s">
        <v>3900</v>
      </c>
      <c r="AI20" s="3" t="s">
        <v>914</v>
      </c>
      <c r="AJ20" s="3" t="s">
        <v>983</v>
      </c>
      <c r="AK20" s="3" t="s">
        <v>16812</v>
      </c>
      <c r="AL20" s="3"/>
      <c r="AN20" s="401" t="s">
        <v>16971</v>
      </c>
      <c r="AP20" s="3" t="s">
        <v>2555</v>
      </c>
      <c r="AQ20" s="3"/>
      <c r="AR20" s="3" t="s">
        <v>1321</v>
      </c>
      <c r="AS20" s="3"/>
      <c r="AT20" s="3"/>
      <c r="AU20" s="3"/>
      <c r="AV20" s="3"/>
      <c r="AW20" s="3" t="s">
        <v>3409</v>
      </c>
      <c r="AX20" s="3" t="s">
        <v>3550</v>
      </c>
      <c r="AY20" s="3"/>
      <c r="AZ20" s="3" t="s">
        <v>4802</v>
      </c>
      <c r="BA20" s="3"/>
      <c r="BB20" s="3"/>
      <c r="BC20" s="3"/>
      <c r="BD20" s="3" t="s">
        <v>5551</v>
      </c>
      <c r="BE20" s="3" t="s">
        <v>3602</v>
      </c>
      <c r="BF20" s="3"/>
      <c r="BG20" s="3" t="s">
        <v>4409</v>
      </c>
      <c r="BK20" s="401" t="s">
        <v>17724</v>
      </c>
      <c r="BL20" s="3" t="s">
        <v>4431</v>
      </c>
      <c r="BN20" s="3" t="s">
        <v>2488</v>
      </c>
      <c r="BP20" s="3" t="s">
        <v>4811</v>
      </c>
      <c r="BQ20" s="3" t="s">
        <v>4846</v>
      </c>
      <c r="BR20" s="3" t="s">
        <v>4940</v>
      </c>
      <c r="BS20" s="3" t="s">
        <v>4957</v>
      </c>
      <c r="BT20" s="3" t="s">
        <v>17387</v>
      </c>
      <c r="BU20" s="3" t="s">
        <v>5189</v>
      </c>
      <c r="BV20" s="3" t="s">
        <v>5228</v>
      </c>
      <c r="BW20" s="3" t="s">
        <v>5292</v>
      </c>
      <c r="BX20" s="3" t="s">
        <v>5373</v>
      </c>
      <c r="BY20" s="3" t="s">
        <v>5433</v>
      </c>
      <c r="CA20" s="3" t="s">
        <v>16934</v>
      </c>
      <c r="CB20" s="3" t="s">
        <v>4657</v>
      </c>
      <c r="CC20" s="3" t="s">
        <v>5653</v>
      </c>
      <c r="CH20" s="3" t="s">
        <v>2420</v>
      </c>
      <c r="CI20" s="3" t="s">
        <v>16971</v>
      </c>
      <c r="CJ20" s="3" t="s">
        <v>1435</v>
      </c>
      <c r="CK20" s="401" t="s">
        <v>2605</v>
      </c>
      <c r="CL20" s="3" t="s">
        <v>3842</v>
      </c>
      <c r="CM20" s="3" t="s">
        <v>2578</v>
      </c>
      <c r="CN20" s="401" t="s">
        <v>4720</v>
      </c>
      <c r="CO20" s="401" t="s">
        <v>5551</v>
      </c>
    </row>
    <row r="21" spans="2:93" x14ac:dyDescent="0.35">
      <c r="B21" s="61" t="s">
        <v>143</v>
      </c>
      <c r="D21" s="61" t="s">
        <v>149</v>
      </c>
      <c r="J21" s="67" t="s">
        <v>152</v>
      </c>
      <c r="V21" s="3" t="s">
        <v>2397</v>
      </c>
      <c r="W21" s="3" t="s">
        <v>2604</v>
      </c>
      <c r="Y21" s="3" t="s">
        <v>4725</v>
      </c>
      <c r="Z21" s="3" t="s">
        <v>3826</v>
      </c>
      <c r="AD21" s="3" t="s">
        <v>14787</v>
      </c>
      <c r="AE21" s="401" t="s">
        <v>17554</v>
      </c>
      <c r="AF21" s="3" t="s">
        <v>14368</v>
      </c>
      <c r="AG21" s="3" t="s">
        <v>3005</v>
      </c>
      <c r="AH21" s="3" t="s">
        <v>3896</v>
      </c>
      <c r="AI21" s="3" t="s">
        <v>1432</v>
      </c>
      <c r="AJ21" s="3" t="s">
        <v>1448</v>
      </c>
      <c r="AK21" s="3" t="s">
        <v>16815</v>
      </c>
      <c r="AL21" s="3"/>
      <c r="AN21" s="401" t="s">
        <v>16974</v>
      </c>
      <c r="AP21" s="3" t="s">
        <v>2554</v>
      </c>
      <c r="AQ21" s="3"/>
      <c r="AR21" s="3" t="s">
        <v>1207</v>
      </c>
      <c r="AS21" s="3"/>
      <c r="AT21" s="3"/>
      <c r="AU21" s="3"/>
      <c r="AV21" s="3"/>
      <c r="AW21" s="3" t="s">
        <v>3410</v>
      </c>
      <c r="AX21" s="3" t="s">
        <v>3551</v>
      </c>
      <c r="AY21" s="3"/>
      <c r="AZ21" s="3" t="s">
        <v>13834</v>
      </c>
      <c r="BA21" s="3"/>
      <c r="BB21" s="3"/>
      <c r="BC21" s="3"/>
      <c r="BD21" s="3" t="s">
        <v>5547</v>
      </c>
      <c r="BE21" s="3" t="s">
        <v>3592</v>
      </c>
      <c r="BF21" s="3"/>
      <c r="BG21" s="3" t="s">
        <v>4411</v>
      </c>
      <c r="BK21" s="401" t="s">
        <v>17878</v>
      </c>
      <c r="BL21" s="3" t="s">
        <v>16798</v>
      </c>
      <c r="BN21" s="3" t="s">
        <v>2482</v>
      </c>
      <c r="BP21" s="3" t="s">
        <v>4807</v>
      </c>
      <c r="BQ21" s="3"/>
      <c r="BR21" s="3" t="s">
        <v>4941</v>
      </c>
      <c r="BS21" s="3" t="s">
        <v>4954</v>
      </c>
      <c r="BT21" s="3" t="s">
        <v>17390</v>
      </c>
      <c r="BU21" s="3" t="s">
        <v>5177</v>
      </c>
      <c r="BV21" s="3" t="s">
        <v>5256</v>
      </c>
      <c r="BW21" s="3" t="s">
        <v>5281</v>
      </c>
      <c r="BX21" s="3" t="s">
        <v>5362</v>
      </c>
      <c r="BY21" s="3" t="s">
        <v>5480</v>
      </c>
      <c r="CA21" s="3" t="s">
        <v>14168</v>
      </c>
      <c r="CB21" s="3" t="s">
        <v>4658</v>
      </c>
      <c r="CC21" s="3" t="s">
        <v>5652</v>
      </c>
      <c r="CH21" s="3" t="s">
        <v>2424</v>
      </c>
      <c r="CI21" s="3" t="s">
        <v>16974</v>
      </c>
      <c r="CJ21" s="3" t="s">
        <v>914</v>
      </c>
      <c r="CK21" s="401" t="s">
        <v>2604</v>
      </c>
      <c r="CL21" s="3" t="s">
        <v>3826</v>
      </c>
      <c r="CM21" s="3" t="s">
        <v>2579</v>
      </c>
      <c r="CN21" s="401" t="s">
        <v>4725</v>
      </c>
      <c r="CO21" s="401" t="s">
        <v>5547</v>
      </c>
    </row>
    <row r="22" spans="2:93" x14ac:dyDescent="0.35">
      <c r="B22" s="61" t="s">
        <v>148</v>
      </c>
      <c r="D22" s="61" t="s">
        <v>153</v>
      </c>
      <c r="J22" s="67" t="s">
        <v>155</v>
      </c>
      <c r="V22" s="3" t="s">
        <v>2389</v>
      </c>
      <c r="W22" s="3" t="s">
        <v>2603</v>
      </c>
      <c r="Y22" s="3" t="s">
        <v>4706</v>
      </c>
      <c r="Z22" s="3" t="s">
        <v>3850</v>
      </c>
      <c r="AD22" s="3" t="s">
        <v>14789</v>
      </c>
      <c r="AE22" s="401" t="s">
        <v>17557</v>
      </c>
      <c r="AF22" s="3"/>
      <c r="AG22" s="3" t="s">
        <v>3149</v>
      </c>
      <c r="AH22" s="3" t="s">
        <v>3899</v>
      </c>
      <c r="AI22" s="3" t="s">
        <v>17018</v>
      </c>
      <c r="AJ22" s="3" t="s">
        <v>1392</v>
      </c>
      <c r="AK22" s="3" t="s">
        <v>16818</v>
      </c>
      <c r="AL22" s="3"/>
      <c r="AP22" s="3" t="s">
        <v>2553</v>
      </c>
      <c r="AQ22" s="3"/>
      <c r="AR22" s="3" t="s">
        <v>1263</v>
      </c>
      <c r="AS22" s="3"/>
      <c r="AT22" s="3"/>
      <c r="AU22" s="3"/>
      <c r="AV22" s="3"/>
      <c r="AW22" s="3" t="s">
        <v>3411</v>
      </c>
      <c r="AX22" s="3" t="s">
        <v>3552</v>
      </c>
      <c r="AY22" s="3"/>
      <c r="AZ22" s="3" t="s">
        <v>4795</v>
      </c>
      <c r="BA22" s="3"/>
      <c r="BB22" s="3"/>
      <c r="BC22" s="3"/>
      <c r="BD22" s="3" t="s">
        <v>5549</v>
      </c>
      <c r="BE22" s="3" t="s">
        <v>3616</v>
      </c>
      <c r="BF22" s="3"/>
      <c r="BG22" s="3" t="s">
        <v>4410</v>
      </c>
      <c r="BK22" s="401" t="s">
        <v>17881</v>
      </c>
      <c r="BL22" s="3" t="s">
        <v>17409</v>
      </c>
      <c r="BN22" s="3" t="s">
        <v>2483</v>
      </c>
      <c r="BP22" s="3" t="s">
        <v>4809</v>
      </c>
      <c r="BQ22" s="3"/>
      <c r="BR22" s="3" t="s">
        <v>4937</v>
      </c>
      <c r="BS22" s="3" t="s">
        <v>4955</v>
      </c>
      <c r="BT22" s="3" t="s">
        <v>17397</v>
      </c>
      <c r="BU22" s="3" t="s">
        <v>5160</v>
      </c>
      <c r="BV22" s="3" t="s">
        <v>5255</v>
      </c>
      <c r="BW22" s="3" t="s">
        <v>5302</v>
      </c>
      <c r="BX22" s="3" t="s">
        <v>5334</v>
      </c>
      <c r="BY22" s="3" t="s">
        <v>5474</v>
      </c>
      <c r="CA22" s="3" t="s">
        <v>16937</v>
      </c>
      <c r="CB22" s="3" t="s">
        <v>4641</v>
      </c>
      <c r="CC22" s="3" t="s">
        <v>5651</v>
      </c>
      <c r="CH22" s="3" t="s">
        <v>14368</v>
      </c>
      <c r="CI22" s="3" t="s">
        <v>2467</v>
      </c>
      <c r="CJ22" s="3" t="s">
        <v>1432</v>
      </c>
      <c r="CK22" s="401" t="s">
        <v>2603</v>
      </c>
      <c r="CL22" s="3" t="s">
        <v>3850</v>
      </c>
      <c r="CM22" s="3" t="s">
        <v>2576</v>
      </c>
      <c r="CN22" s="401" t="s">
        <v>4706</v>
      </c>
      <c r="CO22" s="401" t="s">
        <v>5549</v>
      </c>
    </row>
    <row r="23" spans="2:93" x14ac:dyDescent="0.35">
      <c r="B23" s="61" t="s">
        <v>191</v>
      </c>
      <c r="D23" s="61" t="s">
        <v>156</v>
      </c>
      <c r="J23" s="67" t="s">
        <v>158</v>
      </c>
      <c r="V23" s="3" t="s">
        <v>2390</v>
      </c>
      <c r="W23" s="3" t="s">
        <v>2609</v>
      </c>
      <c r="Y23" s="3" t="s">
        <v>4727</v>
      </c>
      <c r="Z23" s="3" t="s">
        <v>3847</v>
      </c>
      <c r="AD23" s="3" t="s">
        <v>16860</v>
      </c>
      <c r="AE23" s="401" t="s">
        <v>17560</v>
      </c>
      <c r="AF23" s="3"/>
      <c r="AG23" s="3" t="s">
        <v>3150</v>
      </c>
      <c r="AH23" s="3" t="s">
        <v>3894</v>
      </c>
      <c r="AI23" s="3" t="s">
        <v>978</v>
      </c>
      <c r="AJ23" s="3" t="s">
        <v>1449</v>
      </c>
      <c r="AK23" s="3" t="s">
        <v>16821</v>
      </c>
      <c r="AL23" s="3"/>
      <c r="AP23" s="3" t="s">
        <v>2550</v>
      </c>
      <c r="AQ23" s="3"/>
      <c r="AR23" s="3" t="s">
        <v>1422</v>
      </c>
      <c r="AS23" s="3"/>
      <c r="AT23" s="3"/>
      <c r="AU23" s="3"/>
      <c r="AV23" s="3"/>
      <c r="AW23" s="3" t="s">
        <v>3412</v>
      </c>
      <c r="AX23" s="3" t="s">
        <v>3553</v>
      </c>
      <c r="AY23" s="3"/>
      <c r="AZ23" s="3" t="s">
        <v>4789</v>
      </c>
      <c r="BA23" s="3"/>
      <c r="BB23" s="3"/>
      <c r="BC23" s="3"/>
      <c r="BD23" s="3" t="s">
        <v>5546</v>
      </c>
      <c r="BE23" s="3" t="s">
        <v>3593</v>
      </c>
      <c r="BF23" s="3"/>
      <c r="BG23" s="3" t="s">
        <v>4417</v>
      </c>
      <c r="BK23" s="401" t="s">
        <v>17884</v>
      </c>
      <c r="BL23" s="3" t="s">
        <v>17412</v>
      </c>
      <c r="BN23" s="3" t="s">
        <v>2484</v>
      </c>
      <c r="BP23" s="3" t="s">
        <v>4821</v>
      </c>
      <c r="BQ23" s="3"/>
      <c r="BR23" s="3" t="s">
        <v>4924</v>
      </c>
      <c r="BS23" s="3" t="s">
        <v>4952</v>
      </c>
      <c r="BT23" s="3" t="s">
        <v>17400</v>
      </c>
      <c r="BU23" s="3" t="s">
        <v>5174</v>
      </c>
      <c r="BV23" s="3" t="s">
        <v>5226</v>
      </c>
      <c r="BW23" s="3" t="s">
        <v>5289</v>
      </c>
      <c r="BX23" s="3" t="s">
        <v>5380</v>
      </c>
      <c r="BY23" s="3" t="s">
        <v>5416</v>
      </c>
      <c r="CA23" s="3" t="s">
        <v>16941</v>
      </c>
      <c r="CB23" s="3" t="s">
        <v>4639</v>
      </c>
      <c r="CC23" s="3" t="s">
        <v>5647</v>
      </c>
      <c r="CH23" s="3" t="s">
        <v>16778</v>
      </c>
      <c r="CI23" s="3" t="s">
        <v>2464</v>
      </c>
      <c r="CJ23" s="3" t="s">
        <v>17018</v>
      </c>
      <c r="CK23" s="401" t="s">
        <v>2609</v>
      </c>
      <c r="CL23" s="3" t="s">
        <v>3847</v>
      </c>
      <c r="CM23" s="3" t="s">
        <v>16751</v>
      </c>
      <c r="CN23" s="401" t="s">
        <v>4727</v>
      </c>
      <c r="CO23" s="401" t="s">
        <v>5546</v>
      </c>
    </row>
    <row r="24" spans="2:93" x14ac:dyDescent="0.35">
      <c r="D24" s="61" t="s">
        <v>159</v>
      </c>
      <c r="J24" s="67" t="s">
        <v>160</v>
      </c>
      <c r="V24" s="3" t="s">
        <v>2393</v>
      </c>
      <c r="W24" s="3" t="s">
        <v>2608</v>
      </c>
      <c r="Y24" s="3" t="s">
        <v>4721</v>
      </c>
      <c r="Z24" s="3" t="s">
        <v>3848</v>
      </c>
      <c r="AD24" s="3" t="s">
        <v>14174</v>
      </c>
      <c r="AE24" s="401" t="s">
        <v>17545</v>
      </c>
      <c r="AF24" s="3"/>
      <c r="AG24" s="3" t="s">
        <v>3151</v>
      </c>
      <c r="AH24" s="3" t="s">
        <v>3923</v>
      </c>
      <c r="AI24" s="3" t="s">
        <v>1120</v>
      </c>
      <c r="AJ24" s="3" t="s">
        <v>1257</v>
      </c>
      <c r="AK24" s="3" t="s">
        <v>14802</v>
      </c>
      <c r="AL24" s="3"/>
      <c r="AP24" s="3" t="s">
        <v>2564</v>
      </c>
      <c r="AQ24" s="3"/>
      <c r="AR24" s="3" t="s">
        <v>1431</v>
      </c>
      <c r="AS24" s="3"/>
      <c r="AT24" s="3"/>
      <c r="AU24" s="3"/>
      <c r="AV24" s="3"/>
      <c r="AW24" s="3" t="s">
        <v>3413</v>
      </c>
      <c r="AX24" s="3" t="s">
        <v>3549</v>
      </c>
      <c r="AY24" s="3"/>
      <c r="AZ24" s="3" t="s">
        <v>14871</v>
      </c>
      <c r="BA24" s="3"/>
      <c r="BB24" s="3"/>
      <c r="BC24" s="3"/>
      <c r="BD24" s="3" t="s">
        <v>5494</v>
      </c>
      <c r="BE24" s="3" t="s">
        <v>3599</v>
      </c>
      <c r="BF24" s="3"/>
      <c r="BG24" s="3" t="s">
        <v>4416</v>
      </c>
      <c r="BK24" s="401" t="s">
        <v>17887</v>
      </c>
      <c r="BL24" s="3" t="s">
        <v>17403</v>
      </c>
      <c r="BN24" s="3" t="s">
        <v>2479</v>
      </c>
      <c r="BP24" s="3" t="s">
        <v>4815</v>
      </c>
      <c r="BQ24" s="3"/>
      <c r="BR24" s="3" t="s">
        <v>4936</v>
      </c>
      <c r="BS24" s="3" t="s">
        <v>4953</v>
      </c>
      <c r="BT24" s="3" t="s">
        <v>17872</v>
      </c>
      <c r="BU24" s="3" t="s">
        <v>5165</v>
      </c>
      <c r="BV24" s="3" t="s">
        <v>5222</v>
      </c>
      <c r="BW24" s="3" t="s">
        <v>5316</v>
      </c>
      <c r="BX24" s="3" t="s">
        <v>5372</v>
      </c>
      <c r="BY24" s="3" t="s">
        <v>5411</v>
      </c>
      <c r="CA24" s="3" t="s">
        <v>3720</v>
      </c>
      <c r="CB24" s="3" t="s">
        <v>4648</v>
      </c>
      <c r="CC24" s="3" t="s">
        <v>5644</v>
      </c>
      <c r="CH24" s="3" t="s">
        <v>14748</v>
      </c>
      <c r="CI24" s="3" t="s">
        <v>2465</v>
      </c>
      <c r="CJ24" s="3" t="s">
        <v>978</v>
      </c>
      <c r="CK24" s="401" t="s">
        <v>2608</v>
      </c>
      <c r="CL24" s="3" t="s">
        <v>3848</v>
      </c>
      <c r="CM24" s="3" t="s">
        <v>2580</v>
      </c>
      <c r="CN24" s="401" t="s">
        <v>4721</v>
      </c>
      <c r="CO24" s="401" t="s">
        <v>5494</v>
      </c>
    </row>
    <row r="25" spans="2:93" x14ac:dyDescent="0.35">
      <c r="D25" s="61" t="s">
        <v>161</v>
      </c>
      <c r="F25" s="64" t="s">
        <v>45</v>
      </c>
      <c r="H25" s="64" t="s">
        <v>142</v>
      </c>
      <c r="J25" s="67" t="s">
        <v>162</v>
      </c>
      <c r="V25" s="3" t="s">
        <v>2392</v>
      </c>
      <c r="W25" s="3" t="s">
        <v>2607</v>
      </c>
      <c r="Y25" s="3" t="s">
        <v>4757</v>
      </c>
      <c r="Z25" s="3" t="s">
        <v>3849</v>
      </c>
      <c r="AD25" s="401" t="s">
        <v>14184</v>
      </c>
      <c r="AE25" s="401" t="s">
        <v>17548</v>
      </c>
      <c r="AG25" s="3" t="s">
        <v>3152</v>
      </c>
      <c r="AH25" s="3" t="s">
        <v>3924</v>
      </c>
      <c r="AI25" s="3" t="s">
        <v>1291</v>
      </c>
      <c r="AJ25" s="3" t="s">
        <v>935</v>
      </c>
      <c r="AK25" s="3" t="s">
        <v>14804</v>
      </c>
      <c r="AP25" s="3" t="s">
        <v>2565</v>
      </c>
      <c r="AQ25" s="3"/>
      <c r="AR25" s="3" t="s">
        <v>1222</v>
      </c>
      <c r="AS25" s="3"/>
      <c r="AT25" s="3"/>
      <c r="AU25" s="3"/>
      <c r="AV25" s="3"/>
      <c r="AW25" s="3" t="s">
        <v>3414</v>
      </c>
      <c r="AX25" s="3" t="s">
        <v>3547</v>
      </c>
      <c r="AY25" s="3"/>
      <c r="AZ25" s="3"/>
      <c r="BA25" s="3"/>
      <c r="BB25" s="3"/>
      <c r="BC25" s="3"/>
      <c r="BD25" s="3" t="s">
        <v>5528</v>
      </c>
      <c r="BE25" s="3" t="s">
        <v>3641</v>
      </c>
      <c r="BF25" s="3"/>
      <c r="BG25" s="3" t="s">
        <v>4418</v>
      </c>
      <c r="BK25" s="401" t="s">
        <v>17869</v>
      </c>
      <c r="BL25" s="3" t="s">
        <v>17406</v>
      </c>
      <c r="BN25" s="3" t="s">
        <v>2480</v>
      </c>
      <c r="BP25" s="3" t="s">
        <v>4813</v>
      </c>
      <c r="BQ25" s="3"/>
      <c r="BR25" s="3" t="s">
        <v>4897</v>
      </c>
      <c r="BS25" s="3" t="s">
        <v>4967</v>
      </c>
      <c r="BT25" s="3" t="s">
        <v>17875</v>
      </c>
      <c r="BU25" s="3" t="s">
        <v>5196</v>
      </c>
      <c r="BV25" s="3" t="s">
        <v>5263</v>
      </c>
      <c r="BW25" s="3" t="s">
        <v>5308</v>
      </c>
      <c r="BX25" s="3" t="s">
        <v>5396</v>
      </c>
      <c r="BY25" s="3" t="s">
        <v>5415</v>
      </c>
      <c r="CA25" s="3" t="s">
        <v>3729</v>
      </c>
      <c r="CB25" s="3" t="s">
        <v>4596</v>
      </c>
      <c r="CC25" s="3" t="s">
        <v>5643</v>
      </c>
      <c r="CH25" s="3" t="s">
        <v>2403</v>
      </c>
      <c r="CI25" s="3" t="s">
        <v>2466</v>
      </c>
      <c r="CJ25" s="3" t="s">
        <v>1120</v>
      </c>
      <c r="CK25" s="401" t="s">
        <v>2607</v>
      </c>
      <c r="CL25" s="3" t="s">
        <v>3849</v>
      </c>
      <c r="CM25" s="3" t="s">
        <v>2584</v>
      </c>
      <c r="CN25" s="401" t="s">
        <v>4757</v>
      </c>
      <c r="CO25" s="401" t="s">
        <v>5528</v>
      </c>
    </row>
    <row r="26" spans="2:93" x14ac:dyDescent="0.35">
      <c r="D26" s="61" t="s">
        <v>163</v>
      </c>
      <c r="F26" s="65" t="s">
        <v>145</v>
      </c>
      <c r="H26" s="65" t="s">
        <v>146</v>
      </c>
      <c r="J26" s="67" t="s">
        <v>164</v>
      </c>
      <c r="V26" s="3" t="s">
        <v>2391</v>
      </c>
      <c r="W26" s="3" t="s">
        <v>2610</v>
      </c>
      <c r="Y26" s="3" t="s">
        <v>4728</v>
      </c>
      <c r="Z26" s="3" t="s">
        <v>3845</v>
      </c>
      <c r="AD26" s="401" t="s">
        <v>16848</v>
      </c>
      <c r="AE26" s="401" t="s">
        <v>17551</v>
      </c>
      <c r="AG26" s="3" t="s">
        <v>3153</v>
      </c>
      <c r="AH26" s="3" t="s">
        <v>3904</v>
      </c>
      <c r="AI26" s="3" t="s">
        <v>1419</v>
      </c>
      <c r="AJ26" s="3" t="s">
        <v>972</v>
      </c>
      <c r="AK26" s="3" t="s">
        <v>14807</v>
      </c>
      <c r="AP26" s="3" t="s">
        <v>2566</v>
      </c>
      <c r="AQ26" s="3"/>
      <c r="AR26" s="3" t="s">
        <v>1224</v>
      </c>
      <c r="AS26" s="3"/>
      <c r="AT26" s="3"/>
      <c r="AU26" s="3"/>
      <c r="AV26" s="3"/>
      <c r="AW26" s="3" t="s">
        <v>3427</v>
      </c>
      <c r="AX26" s="3" t="s">
        <v>3543</v>
      </c>
      <c r="AY26" s="3"/>
      <c r="AZ26" s="3"/>
      <c r="BA26" s="3"/>
      <c r="BB26" s="3"/>
      <c r="BC26" s="3"/>
      <c r="BD26" s="3" t="s">
        <v>5512</v>
      </c>
      <c r="BE26" s="3" t="s">
        <v>3682</v>
      </c>
      <c r="BF26" s="3"/>
      <c r="BG26" s="3" t="s">
        <v>4414</v>
      </c>
      <c r="BK26" s="401" t="s">
        <v>17644</v>
      </c>
      <c r="BL26" s="3" t="s">
        <v>17415</v>
      </c>
      <c r="BN26" s="3" t="s">
        <v>2481</v>
      </c>
      <c r="BP26" s="3" t="s">
        <v>4808</v>
      </c>
      <c r="BQ26" s="3"/>
      <c r="BR26" s="3" t="s">
        <v>4859</v>
      </c>
      <c r="BS26" s="3" t="s">
        <v>4968</v>
      </c>
      <c r="BT26" s="3" t="s">
        <v>14913</v>
      </c>
      <c r="BU26" s="3" t="s">
        <v>5113</v>
      </c>
      <c r="BV26" s="3" t="s">
        <v>5262</v>
      </c>
      <c r="BW26" s="3" t="s">
        <v>5314</v>
      </c>
      <c r="BX26" s="3" t="s">
        <v>14932</v>
      </c>
      <c r="BY26" s="3" t="s">
        <v>5421</v>
      </c>
      <c r="CA26" s="3" t="s">
        <v>3731</v>
      </c>
      <c r="CB26" s="3" t="s">
        <v>4597</v>
      </c>
      <c r="CC26" s="3" t="s">
        <v>5642</v>
      </c>
      <c r="CH26" s="3" t="s">
        <v>2415</v>
      </c>
      <c r="CI26" s="3" t="s">
        <v>2469</v>
      </c>
      <c r="CJ26" s="3" t="s">
        <v>1291</v>
      </c>
      <c r="CK26" s="401" t="s">
        <v>2610</v>
      </c>
      <c r="CL26" s="3" t="s">
        <v>3845</v>
      </c>
      <c r="CM26" s="3"/>
      <c r="CN26" s="401" t="s">
        <v>4728</v>
      </c>
      <c r="CO26" s="401" t="s">
        <v>5512</v>
      </c>
    </row>
    <row r="27" spans="2:93" x14ac:dyDescent="0.35">
      <c r="D27" s="61" t="s">
        <v>165</v>
      </c>
      <c r="F27" s="65" t="s">
        <v>150</v>
      </c>
      <c r="G27" s="62"/>
      <c r="H27" s="65" t="s">
        <v>151</v>
      </c>
      <c r="J27" s="67" t="s">
        <v>2031</v>
      </c>
      <c r="V27" s="3" t="s">
        <v>2395</v>
      </c>
      <c r="W27" s="3" t="s">
        <v>2611</v>
      </c>
      <c r="Y27" s="3" t="s">
        <v>4729</v>
      </c>
      <c r="Z27" s="3" t="s">
        <v>3846</v>
      </c>
      <c r="AD27" s="401" t="s">
        <v>16851</v>
      </c>
      <c r="AE27" s="401" t="s">
        <v>17536</v>
      </c>
      <c r="AG27" s="3" t="s">
        <v>3161</v>
      </c>
      <c r="AH27" s="3" t="s">
        <v>3902</v>
      </c>
      <c r="AI27" s="3" t="s">
        <v>1434</v>
      </c>
      <c r="AJ27" s="3" t="s">
        <v>919</v>
      </c>
      <c r="AK27" s="3" t="s">
        <v>14810</v>
      </c>
      <c r="AP27" s="3" t="s">
        <v>2526</v>
      </c>
      <c r="AQ27" s="3"/>
      <c r="AR27" s="3" t="s">
        <v>1214</v>
      </c>
      <c r="AS27" s="3"/>
      <c r="AT27" s="3"/>
      <c r="AU27" s="3"/>
      <c r="AV27" s="3"/>
      <c r="AW27" s="3" t="s">
        <v>3421</v>
      </c>
      <c r="AX27" s="3" t="s">
        <v>3544</v>
      </c>
      <c r="AY27" s="3"/>
      <c r="AZ27" s="3"/>
      <c r="BA27" s="3"/>
      <c r="BB27" s="3"/>
      <c r="BC27" s="3"/>
      <c r="BD27" s="3" t="s">
        <v>5495</v>
      </c>
      <c r="BE27" s="3" t="s">
        <v>3677</v>
      </c>
      <c r="BF27" s="3"/>
      <c r="BG27" s="401" t="s">
        <v>4400</v>
      </c>
      <c r="BK27" s="401" t="s">
        <v>17770</v>
      </c>
      <c r="BL27" s="3" t="s">
        <v>16799</v>
      </c>
      <c r="BN27" s="3" t="s">
        <v>17686</v>
      </c>
      <c r="BP27" s="3" t="s">
        <v>4817</v>
      </c>
      <c r="BQ27" s="3"/>
      <c r="BR27" s="3" t="s">
        <v>4868</v>
      </c>
      <c r="BS27" s="3" t="s">
        <v>4962</v>
      </c>
      <c r="BT27" s="3" t="s">
        <v>14916</v>
      </c>
      <c r="BU27" s="3" t="s">
        <v>5123</v>
      </c>
      <c r="BV27" s="3" t="s">
        <v>5221</v>
      </c>
      <c r="BW27" s="3" t="s">
        <v>5315</v>
      </c>
      <c r="BX27" s="3" t="s">
        <v>5403</v>
      </c>
      <c r="BY27" s="3" t="s">
        <v>5418</v>
      </c>
      <c r="CA27" s="3" t="s">
        <v>3781</v>
      </c>
      <c r="CB27" s="3" t="s">
        <v>4598</v>
      </c>
      <c r="CC27" s="3"/>
      <c r="CH27" s="3" t="s">
        <v>2416</v>
      </c>
      <c r="CI27" s="3" t="s">
        <v>2470</v>
      </c>
      <c r="CJ27" s="3" t="s">
        <v>1419</v>
      </c>
      <c r="CK27" s="401" t="s">
        <v>2611</v>
      </c>
      <c r="CL27" s="3" t="s">
        <v>3846</v>
      </c>
      <c r="CM27" s="3"/>
      <c r="CN27" s="401" t="s">
        <v>4729</v>
      </c>
      <c r="CO27" s="401" t="s">
        <v>5495</v>
      </c>
    </row>
    <row r="28" spans="2:93" x14ac:dyDescent="0.35">
      <c r="D28" s="61" t="s">
        <v>166</v>
      </c>
      <c r="F28" s="65" t="s">
        <v>103</v>
      </c>
      <c r="H28" s="65" t="s">
        <v>154</v>
      </c>
      <c r="V28" s="3" t="s">
        <v>2365</v>
      </c>
      <c r="W28" s="3" t="s">
        <v>14751</v>
      </c>
      <c r="Y28" s="3" t="s">
        <v>4755</v>
      </c>
      <c r="Z28" s="3" t="s">
        <v>14066</v>
      </c>
      <c r="AD28" s="401" t="s">
        <v>14352</v>
      </c>
      <c r="AE28" s="401" t="s">
        <v>17539</v>
      </c>
      <c r="AG28" s="3" t="s">
        <v>3164</v>
      </c>
      <c r="AH28" s="3" t="s">
        <v>3901</v>
      </c>
      <c r="AI28" s="3" t="s">
        <v>912</v>
      </c>
      <c r="AJ28" s="3" t="s">
        <v>894</v>
      </c>
      <c r="AK28" s="3" t="s">
        <v>14813</v>
      </c>
      <c r="AP28" s="3" t="s">
        <v>2503</v>
      </c>
      <c r="AQ28" s="3"/>
      <c r="AR28" s="3" t="s">
        <v>1330</v>
      </c>
      <c r="AS28" s="3"/>
      <c r="AT28" s="3"/>
      <c r="AU28" s="3"/>
      <c r="AV28" s="3"/>
      <c r="AW28" s="3" t="s">
        <v>3422</v>
      </c>
      <c r="AX28" s="3" t="s">
        <v>3545</v>
      </c>
      <c r="AY28" s="3"/>
      <c r="AZ28" s="3"/>
      <c r="BA28" s="3"/>
      <c r="BB28" s="3"/>
      <c r="BC28" s="3"/>
      <c r="BD28" s="3" t="s">
        <v>5524</v>
      </c>
      <c r="BE28" s="3" t="s">
        <v>3623</v>
      </c>
      <c r="BF28" s="3"/>
      <c r="BG28" s="401" t="s">
        <v>4415</v>
      </c>
      <c r="BK28" s="401" t="s">
        <v>17767</v>
      </c>
      <c r="BL28" s="3" t="s">
        <v>6674</v>
      </c>
      <c r="BN28" s="3" t="s">
        <v>17689</v>
      </c>
      <c r="BP28" s="3" t="s">
        <v>4826</v>
      </c>
      <c r="BQ28" s="3"/>
      <c r="BR28" s="3" t="s">
        <v>4903</v>
      </c>
      <c r="BS28" s="3" t="s">
        <v>4961</v>
      </c>
      <c r="BT28" s="3" t="s">
        <v>14918</v>
      </c>
      <c r="BU28" s="3" t="s">
        <v>5188</v>
      </c>
      <c r="BV28" s="3" t="s">
        <v>5239</v>
      </c>
      <c r="BW28" s="3" t="s">
        <v>5306</v>
      </c>
      <c r="BX28" s="3" t="s">
        <v>5395</v>
      </c>
      <c r="BY28" s="3" t="s">
        <v>5440</v>
      </c>
      <c r="CA28" s="3" t="s">
        <v>3719</v>
      </c>
      <c r="CB28" s="3" t="s">
        <v>4599</v>
      </c>
      <c r="CC28" s="3"/>
      <c r="CH28" s="3" t="s">
        <v>2402</v>
      </c>
      <c r="CI28" s="3" t="s">
        <v>2471</v>
      </c>
      <c r="CJ28" s="3" t="s">
        <v>1434</v>
      </c>
      <c r="CK28" s="401" t="s">
        <v>14751</v>
      </c>
      <c r="CL28" s="3" t="s">
        <v>14066</v>
      </c>
      <c r="CM28" s="3"/>
      <c r="CN28" s="401" t="s">
        <v>4755</v>
      </c>
      <c r="CO28" s="401" t="s">
        <v>5524</v>
      </c>
    </row>
    <row r="29" spans="2:93" x14ac:dyDescent="0.35">
      <c r="D29" s="61" t="s">
        <v>109</v>
      </c>
      <c r="F29" s="65" t="s">
        <v>157</v>
      </c>
      <c r="H29" s="65"/>
      <c r="J29" s="66" t="s">
        <v>78</v>
      </c>
      <c r="V29" s="3" t="s">
        <v>2371</v>
      </c>
      <c r="W29" s="3" t="s">
        <v>14393</v>
      </c>
      <c r="Y29" s="3" t="s">
        <v>4756</v>
      </c>
      <c r="Z29" s="3" t="s">
        <v>17715</v>
      </c>
      <c r="AD29" s="401" t="s">
        <v>17368</v>
      </c>
      <c r="AE29" s="401" t="s">
        <v>17542</v>
      </c>
      <c r="AG29" s="3" t="s">
        <v>3233</v>
      </c>
      <c r="AH29" s="3" t="s">
        <v>3920</v>
      </c>
      <c r="AI29" s="3" t="s">
        <v>1185</v>
      </c>
      <c r="AJ29" s="3" t="s">
        <v>895</v>
      </c>
      <c r="AK29" s="3" t="s">
        <v>14816</v>
      </c>
      <c r="AP29" s="3" t="s">
        <v>2508</v>
      </c>
      <c r="AQ29" s="3"/>
      <c r="AR29" s="3" t="s">
        <v>1328</v>
      </c>
      <c r="AS29" s="3"/>
      <c r="AT29" s="3"/>
      <c r="AU29" s="3"/>
      <c r="AV29" s="3"/>
      <c r="AW29" s="3" t="s">
        <v>3423</v>
      </c>
      <c r="AX29" s="3" t="s">
        <v>3546</v>
      </c>
      <c r="AY29" s="3"/>
      <c r="AZ29" s="3"/>
      <c r="BA29" s="3"/>
      <c r="BB29" s="3"/>
      <c r="BC29" s="3"/>
      <c r="BD29" s="3" t="s">
        <v>5510</v>
      </c>
      <c r="BE29" s="3" t="s">
        <v>3624</v>
      </c>
      <c r="BF29" s="3"/>
      <c r="BG29" s="401" t="s">
        <v>13012</v>
      </c>
      <c r="BK29" s="401" t="s">
        <v>17764</v>
      </c>
      <c r="BL29" s="3" t="s">
        <v>16797</v>
      </c>
      <c r="BN29" s="3" t="s">
        <v>17467</v>
      </c>
      <c r="BP29" s="3" t="s">
        <v>4824</v>
      </c>
      <c r="BQ29" s="3"/>
      <c r="BR29" s="3" t="s">
        <v>4925</v>
      </c>
      <c r="BS29" s="3" t="s">
        <v>4966</v>
      </c>
      <c r="BT29" s="3" t="s">
        <v>14921</v>
      </c>
      <c r="BU29" s="3" t="s">
        <v>5197</v>
      </c>
      <c r="BV29" s="3" t="s">
        <v>5234</v>
      </c>
      <c r="BW29" s="3" t="s">
        <v>5307</v>
      </c>
      <c r="BX29" s="3" t="s">
        <v>5394</v>
      </c>
      <c r="BY29" s="3" t="s">
        <v>5425</v>
      </c>
      <c r="CA29" s="3" t="s">
        <v>3727</v>
      </c>
      <c r="CB29" s="3" t="s">
        <v>4595</v>
      </c>
      <c r="CC29" s="3"/>
      <c r="CH29" s="3" t="s">
        <v>4524</v>
      </c>
      <c r="CI29" s="3" t="s">
        <v>2472</v>
      </c>
      <c r="CJ29" s="3" t="s">
        <v>912</v>
      </c>
      <c r="CK29" s="401" t="s">
        <v>14393</v>
      </c>
      <c r="CL29" s="3" t="s">
        <v>17715</v>
      </c>
      <c r="CM29" s="3"/>
      <c r="CN29" s="401" t="s">
        <v>4756</v>
      </c>
      <c r="CO29" s="401" t="s">
        <v>5510</v>
      </c>
    </row>
    <row r="30" spans="2:93" x14ac:dyDescent="0.35">
      <c r="D30" s="61" t="s">
        <v>167</v>
      </c>
      <c r="J30" s="67" t="s">
        <v>168</v>
      </c>
      <c r="V30" s="3" t="s">
        <v>2372</v>
      </c>
      <c r="W30" s="3" t="s">
        <v>14754</v>
      </c>
      <c r="Y30" s="3" t="s">
        <v>4770</v>
      </c>
      <c r="Z30" s="3"/>
      <c r="AD30" s="401" t="s">
        <v>17372</v>
      </c>
      <c r="AE30" s="401" t="s">
        <v>17569</v>
      </c>
      <c r="AG30" s="3" t="s">
        <v>3263</v>
      </c>
      <c r="AH30" s="3" t="s">
        <v>3921</v>
      </c>
      <c r="AI30" s="3" t="s">
        <v>1123</v>
      </c>
      <c r="AJ30" s="3" t="s">
        <v>980</v>
      </c>
      <c r="AK30" s="3" t="s">
        <v>16627</v>
      </c>
      <c r="AP30" s="3" t="s">
        <v>2530</v>
      </c>
      <c r="AQ30" s="3"/>
      <c r="AR30" s="3" t="s">
        <v>1322</v>
      </c>
      <c r="AS30" s="3"/>
      <c r="AT30" s="3"/>
      <c r="AU30" s="3"/>
      <c r="AV30" s="3"/>
      <c r="AW30" s="3" t="s">
        <v>3424</v>
      </c>
      <c r="AX30" s="3" t="s">
        <v>3548</v>
      </c>
      <c r="AY30" s="3"/>
      <c r="AZ30" s="3"/>
      <c r="BA30" s="3"/>
      <c r="BB30" s="3"/>
      <c r="BC30" s="3"/>
      <c r="BD30" s="3" t="s">
        <v>5511</v>
      </c>
      <c r="BE30" s="3" t="s">
        <v>3626</v>
      </c>
      <c r="BF30" s="3"/>
      <c r="BG30" s="401" t="s">
        <v>14438</v>
      </c>
      <c r="BK30" s="401" t="s">
        <v>17761</v>
      </c>
      <c r="BL30" s="3" t="s">
        <v>16792</v>
      </c>
      <c r="BN30" s="3" t="s">
        <v>17470</v>
      </c>
      <c r="BP30" s="3" t="s">
        <v>4820</v>
      </c>
      <c r="BQ30" s="3"/>
      <c r="BR30" s="3" t="s">
        <v>4927</v>
      </c>
      <c r="BS30" s="3" t="s">
        <v>4971</v>
      </c>
      <c r="BT30" s="3" t="s">
        <v>16996</v>
      </c>
      <c r="BU30" s="3" t="s">
        <v>5210</v>
      </c>
      <c r="BV30" s="3" t="s">
        <v>5214</v>
      </c>
      <c r="BW30" s="3" t="s">
        <v>5288</v>
      </c>
      <c r="BX30" s="3" t="s">
        <v>5397</v>
      </c>
      <c r="BY30" s="3" t="s">
        <v>5413</v>
      </c>
      <c r="CA30" s="3" t="s">
        <v>3717</v>
      </c>
      <c r="CB30" s="3" t="s">
        <v>4618</v>
      </c>
      <c r="CC30" s="3"/>
      <c r="CH30" s="3" t="s">
        <v>4528</v>
      </c>
      <c r="CI30" s="3" t="s">
        <v>2473</v>
      </c>
      <c r="CJ30" s="3" t="s">
        <v>1185</v>
      </c>
      <c r="CK30" s="401" t="s">
        <v>14754</v>
      </c>
      <c r="CL30" s="3" t="s">
        <v>3851</v>
      </c>
      <c r="CM30" s="3"/>
      <c r="CN30" s="401" t="s">
        <v>4770</v>
      </c>
      <c r="CO30" s="401" t="s">
        <v>5511</v>
      </c>
    </row>
    <row r="31" spans="2:93" x14ac:dyDescent="0.35">
      <c r="D31" s="61" t="s">
        <v>113</v>
      </c>
      <c r="J31" s="67" t="s">
        <v>169</v>
      </c>
      <c r="V31" s="3" t="s">
        <v>2373</v>
      </c>
      <c r="W31" s="3" t="s">
        <v>14181</v>
      </c>
      <c r="Y31" s="3" t="s">
        <v>4751</v>
      </c>
      <c r="Z31" s="3"/>
      <c r="AE31" s="401" t="s">
        <v>17563</v>
      </c>
      <c r="AG31" s="3" t="s">
        <v>3305</v>
      </c>
      <c r="AH31" s="3" t="s">
        <v>3912</v>
      </c>
      <c r="AI31" s="3" t="s">
        <v>1124</v>
      </c>
      <c r="AJ31" s="3" t="s">
        <v>1034</v>
      </c>
      <c r="AK31" s="3" t="s">
        <v>16691</v>
      </c>
      <c r="AP31" s="3" t="s">
        <v>2532</v>
      </c>
      <c r="AQ31" s="3"/>
      <c r="AR31" s="3" t="s">
        <v>1261</v>
      </c>
      <c r="AS31" s="3"/>
      <c r="AT31" s="3"/>
      <c r="AU31" s="3"/>
      <c r="AV31" s="3"/>
      <c r="AW31" s="3" t="s">
        <v>3425</v>
      </c>
      <c r="AX31" s="3" t="s">
        <v>3576</v>
      </c>
      <c r="AY31" s="3"/>
      <c r="AZ31" s="3"/>
      <c r="BA31" s="3"/>
      <c r="BB31" s="3"/>
      <c r="BC31" s="3"/>
      <c r="BD31" s="3" t="s">
        <v>5498</v>
      </c>
      <c r="BE31" s="3" t="s">
        <v>16621</v>
      </c>
      <c r="BF31" s="3"/>
      <c r="BG31" s="401" t="s">
        <v>14441</v>
      </c>
      <c r="BK31" s="401" t="s">
        <v>17635</v>
      </c>
      <c r="BL31" s="3" t="s">
        <v>16868</v>
      </c>
      <c r="BN31" s="401" t="s">
        <v>17422</v>
      </c>
      <c r="BP31" s="3" t="s">
        <v>4831</v>
      </c>
      <c r="BQ31" s="3"/>
      <c r="BR31" s="3" t="s">
        <v>4926</v>
      </c>
      <c r="BS31" s="3" t="s">
        <v>4972</v>
      </c>
      <c r="BT31" s="3" t="s">
        <v>17320</v>
      </c>
      <c r="BU31" s="3" t="s">
        <v>5175</v>
      </c>
      <c r="BV31" s="3" t="s">
        <v>5216</v>
      </c>
      <c r="BW31" s="3" t="s">
        <v>5317</v>
      </c>
      <c r="BX31" s="3" t="s">
        <v>5383</v>
      </c>
      <c r="BY31" s="3" t="s">
        <v>5461</v>
      </c>
      <c r="CA31" s="3" t="s">
        <v>3711</v>
      </c>
      <c r="CB31" s="3" t="s">
        <v>4645</v>
      </c>
      <c r="CC31" s="3"/>
      <c r="CH31" s="3" t="s">
        <v>17293</v>
      </c>
      <c r="CI31" s="3" t="s">
        <v>2474</v>
      </c>
      <c r="CJ31" s="3" t="s">
        <v>1123</v>
      </c>
      <c r="CK31" s="401" t="s">
        <v>14181</v>
      </c>
      <c r="CL31" s="3" t="s">
        <v>2448</v>
      </c>
      <c r="CM31" s="3"/>
      <c r="CN31" s="401" t="s">
        <v>4751</v>
      </c>
      <c r="CO31" s="401" t="s">
        <v>5498</v>
      </c>
    </row>
    <row r="32" spans="2:93" x14ac:dyDescent="0.35">
      <c r="D32" s="61" t="s">
        <v>115</v>
      </c>
      <c r="J32" s="67" t="s">
        <v>170</v>
      </c>
      <c r="V32" s="3" t="s">
        <v>2374</v>
      </c>
      <c r="W32" s="3"/>
      <c r="Y32" s="3" t="s">
        <v>16638</v>
      </c>
      <c r="Z32" s="3"/>
      <c r="AE32" s="401" t="s">
        <v>17566</v>
      </c>
      <c r="AG32" s="3" t="s">
        <v>3324</v>
      </c>
      <c r="AH32" s="3" t="s">
        <v>3926</v>
      </c>
      <c r="AI32" s="3" t="s">
        <v>1290</v>
      </c>
      <c r="AJ32" s="3" t="s">
        <v>905</v>
      </c>
      <c r="AK32" s="3" t="s">
        <v>14819</v>
      </c>
      <c r="AP32" s="3" t="s">
        <v>2542</v>
      </c>
      <c r="AQ32" s="3"/>
      <c r="AR32" s="3" t="s">
        <v>1423</v>
      </c>
      <c r="AS32" s="3"/>
      <c r="AT32" s="3"/>
      <c r="AU32" s="3"/>
      <c r="AV32" s="3"/>
      <c r="AW32" s="3" t="s">
        <v>3428</v>
      </c>
      <c r="AX32" s="3" t="s">
        <v>3575</v>
      </c>
      <c r="AY32" s="3"/>
      <c r="AZ32" s="3"/>
      <c r="BA32" s="3"/>
      <c r="BB32" s="3"/>
      <c r="BC32" s="3"/>
      <c r="BD32" s="3" t="s">
        <v>5497</v>
      </c>
      <c r="BE32" s="3" t="s">
        <v>3611</v>
      </c>
      <c r="BF32" s="3"/>
      <c r="BG32" s="401" t="s">
        <v>14444</v>
      </c>
      <c r="BK32" s="401" t="s">
        <v>17904</v>
      </c>
      <c r="BL32" s="3" t="s">
        <v>16871</v>
      </c>
      <c r="BN32" s="401" t="s">
        <v>17745</v>
      </c>
      <c r="BP32" s="3" t="s">
        <v>4832</v>
      </c>
      <c r="BQ32" s="3"/>
      <c r="BR32" s="3" t="s">
        <v>4938</v>
      </c>
      <c r="BS32" s="3" t="s">
        <v>4970</v>
      </c>
      <c r="BT32" s="3" t="s">
        <v>17311</v>
      </c>
      <c r="BU32" s="3" t="s">
        <v>5176</v>
      </c>
      <c r="BV32" s="3" t="s">
        <v>5215</v>
      </c>
      <c r="BW32" s="3" t="s">
        <v>5286</v>
      </c>
      <c r="BX32" s="3" t="s">
        <v>5382</v>
      </c>
      <c r="BY32" s="3" t="s">
        <v>17098</v>
      </c>
      <c r="CA32" s="3" t="s">
        <v>3710</v>
      </c>
      <c r="CB32" s="3" t="s">
        <v>4646</v>
      </c>
      <c r="CC32" s="3"/>
      <c r="CH32" s="3" t="s">
        <v>16714</v>
      </c>
      <c r="CI32" s="3" t="s">
        <v>2475</v>
      </c>
      <c r="CJ32" s="3" t="s">
        <v>1124</v>
      </c>
      <c r="CK32" s="401" t="s">
        <v>2941</v>
      </c>
      <c r="CL32" s="3" t="s">
        <v>2447</v>
      </c>
      <c r="CM32" s="3"/>
      <c r="CN32" s="401" t="s">
        <v>16638</v>
      </c>
      <c r="CO32" s="401" t="s">
        <v>5497</v>
      </c>
    </row>
    <row r="33" spans="4:93" x14ac:dyDescent="0.35">
      <c r="D33" s="61" t="s">
        <v>171</v>
      </c>
      <c r="V33" s="3" t="s">
        <v>2376</v>
      </c>
      <c r="W33" s="3"/>
      <c r="Y33" s="3" t="s">
        <v>4748</v>
      </c>
      <c r="AE33" s="401" t="s">
        <v>17575</v>
      </c>
      <c r="AG33" s="3" t="s">
        <v>13019</v>
      </c>
      <c r="AH33" s="3" t="s">
        <v>3927</v>
      </c>
      <c r="AI33" s="3" t="s">
        <v>1192</v>
      </c>
      <c r="AJ33" s="3" t="s">
        <v>984</v>
      </c>
      <c r="AK33" s="3" t="s">
        <v>14822</v>
      </c>
      <c r="AP33" s="3" t="s">
        <v>2545</v>
      </c>
      <c r="AQ33" s="3"/>
      <c r="AR33" s="3" t="s">
        <v>1218</v>
      </c>
      <c r="AS33" s="3"/>
      <c r="AT33" s="3"/>
      <c r="AU33" s="3"/>
      <c r="AV33" s="3"/>
      <c r="AW33" s="3" t="s">
        <v>3441</v>
      </c>
      <c r="AX33" s="3" t="s">
        <v>3585</v>
      </c>
      <c r="AY33" s="3"/>
      <c r="AZ33" s="3"/>
      <c r="BA33" s="3"/>
      <c r="BB33" s="3"/>
      <c r="BC33" s="3"/>
      <c r="BD33" s="3" t="s">
        <v>5523</v>
      </c>
      <c r="BE33" s="3" t="s">
        <v>3627</v>
      </c>
      <c r="BF33" s="3"/>
      <c r="BG33" s="401" t="s">
        <v>17092</v>
      </c>
      <c r="BL33" s="3" t="s">
        <v>16874</v>
      </c>
      <c r="BN33" s="401" t="s">
        <v>17748</v>
      </c>
      <c r="BP33" s="3" t="s">
        <v>4822</v>
      </c>
      <c r="BQ33" s="3"/>
      <c r="BR33" s="3" t="s">
        <v>4928</v>
      </c>
      <c r="BS33" s="3" t="s">
        <v>4959</v>
      </c>
      <c r="BT33" s="3" t="s">
        <v>17317</v>
      </c>
      <c r="BU33" s="3" t="s">
        <v>5187</v>
      </c>
      <c r="BV33" s="3" t="s">
        <v>5220</v>
      </c>
      <c r="BW33" s="3" t="s">
        <v>5320</v>
      </c>
      <c r="BX33" s="3" t="s">
        <v>5381</v>
      </c>
      <c r="BY33" s="3" t="s">
        <v>16633</v>
      </c>
      <c r="CA33" s="3" t="s">
        <v>3707</v>
      </c>
      <c r="CB33" s="3" t="s">
        <v>4642</v>
      </c>
      <c r="CC33" s="3"/>
      <c r="CH33" s="3" t="s">
        <v>2398</v>
      </c>
      <c r="CI33" s="3" t="s">
        <v>2476</v>
      </c>
      <c r="CJ33" s="3" t="s">
        <v>1290</v>
      </c>
      <c r="CK33" s="401" t="s">
        <v>3109</v>
      </c>
      <c r="CL33" s="3" t="s">
        <v>14826</v>
      </c>
      <c r="CM33" s="3"/>
      <c r="CN33" s="401" t="s">
        <v>4748</v>
      </c>
      <c r="CO33" s="401" t="s">
        <v>5523</v>
      </c>
    </row>
    <row r="34" spans="4:93" x14ac:dyDescent="0.35">
      <c r="D34" s="61" t="s">
        <v>172</v>
      </c>
      <c r="V34" s="3" t="s">
        <v>2377</v>
      </c>
      <c r="W34" s="3"/>
      <c r="Y34" s="3" t="s">
        <v>7706</v>
      </c>
      <c r="AE34" s="401" t="s">
        <v>17572</v>
      </c>
      <c r="AG34" s="3" t="s">
        <v>13023</v>
      </c>
      <c r="AH34" s="3" t="s">
        <v>3918</v>
      </c>
      <c r="AI34" s="3" t="s">
        <v>936</v>
      </c>
      <c r="AJ34" s="3" t="s">
        <v>985</v>
      </c>
      <c r="AK34" s="3" t="s">
        <v>14824</v>
      </c>
      <c r="AP34" s="3" t="s">
        <v>2547</v>
      </c>
      <c r="AQ34" s="3"/>
      <c r="AR34" s="3" t="s">
        <v>1216</v>
      </c>
      <c r="AS34" s="3"/>
      <c r="AT34" s="3"/>
      <c r="AU34" s="3"/>
      <c r="AV34" s="3"/>
      <c r="AW34" s="3" t="s">
        <v>3426</v>
      </c>
      <c r="AX34" s="3" t="s">
        <v>3587</v>
      </c>
      <c r="AY34" s="3"/>
      <c r="AZ34" s="3"/>
      <c r="BA34" s="3"/>
      <c r="BB34" s="3"/>
      <c r="BC34" s="3"/>
      <c r="BD34" s="3" t="s">
        <v>5525</v>
      </c>
      <c r="BE34" s="3" t="s">
        <v>3640</v>
      </c>
      <c r="BF34" s="3"/>
      <c r="BG34" s="401" t="s">
        <v>16759</v>
      </c>
      <c r="BL34" s="3" t="s">
        <v>16877</v>
      </c>
      <c r="BP34" s="3" t="s">
        <v>4812</v>
      </c>
      <c r="BQ34" s="3"/>
      <c r="BR34" s="3" t="s">
        <v>4858</v>
      </c>
      <c r="BS34" s="3" t="s">
        <v>4978</v>
      </c>
      <c r="BT34" s="3" t="s">
        <v>17314</v>
      </c>
      <c r="BU34" s="3" t="s">
        <v>5129</v>
      </c>
      <c r="BV34" s="3" t="s">
        <v>5213</v>
      </c>
      <c r="BW34" s="3" t="s">
        <v>5309</v>
      </c>
      <c r="BX34" s="3" t="s">
        <v>5374</v>
      </c>
      <c r="BY34" s="3" t="s">
        <v>5423</v>
      </c>
      <c r="CA34" s="3" t="s">
        <v>3700</v>
      </c>
      <c r="CB34" s="3" t="s">
        <v>4634</v>
      </c>
      <c r="CC34" s="3"/>
      <c r="CH34" s="3" t="s">
        <v>2399</v>
      </c>
      <c r="CI34" s="3" t="s">
        <v>2477</v>
      </c>
      <c r="CJ34" s="3" t="s">
        <v>1192</v>
      </c>
      <c r="CK34" s="401" t="s">
        <v>2774</v>
      </c>
      <c r="CL34" s="3" t="s">
        <v>4266</v>
      </c>
      <c r="CM34" s="3"/>
      <c r="CN34" s="401" t="s">
        <v>7706</v>
      </c>
      <c r="CO34" s="401" t="s">
        <v>5525</v>
      </c>
    </row>
    <row r="35" spans="4:93" x14ac:dyDescent="0.35">
      <c r="D35" s="61" t="s">
        <v>119</v>
      </c>
      <c r="J35" s="66" t="s">
        <v>2168</v>
      </c>
      <c r="V35" s="3" t="s">
        <v>2368</v>
      </c>
      <c r="W35" s="3"/>
      <c r="Y35" s="3" t="s">
        <v>4739</v>
      </c>
      <c r="AE35" s="401" t="s">
        <v>17446</v>
      </c>
      <c r="AG35" s="3" t="s">
        <v>3357</v>
      </c>
      <c r="AH35" s="3" t="s">
        <v>3928</v>
      </c>
      <c r="AI35" s="3" t="s">
        <v>937</v>
      </c>
      <c r="AJ35" s="3" t="s">
        <v>1103</v>
      </c>
      <c r="AK35" s="3" t="s">
        <v>4090</v>
      </c>
      <c r="AP35" s="3" t="s">
        <v>2507</v>
      </c>
      <c r="AQ35" s="3"/>
      <c r="AR35" s="3" t="s">
        <v>974</v>
      </c>
      <c r="AS35" s="3"/>
      <c r="AT35" s="3"/>
      <c r="AU35" s="3"/>
      <c r="AV35" s="3"/>
      <c r="AW35" s="3" t="s">
        <v>3433</v>
      </c>
      <c r="AX35" s="3" t="s">
        <v>3588</v>
      </c>
      <c r="AY35" s="3"/>
      <c r="AZ35" s="3"/>
      <c r="BA35" s="3"/>
      <c r="BB35" s="3"/>
      <c r="BC35" s="3"/>
      <c r="BD35" s="3" t="s">
        <v>5526</v>
      </c>
      <c r="BE35" s="3" t="s">
        <v>3612</v>
      </c>
      <c r="BF35" s="3"/>
      <c r="BG35" s="401" t="s">
        <v>17779</v>
      </c>
      <c r="BL35" s="3" t="s">
        <v>16880</v>
      </c>
      <c r="BP35" s="3" t="s">
        <v>4827</v>
      </c>
      <c r="BQ35" s="3"/>
      <c r="BR35" s="3" t="s">
        <v>4857</v>
      </c>
      <c r="BS35" s="3" t="s">
        <v>4982</v>
      </c>
      <c r="BT35" s="3" t="s">
        <v>10749</v>
      </c>
      <c r="BU35" s="3" t="s">
        <v>5131</v>
      </c>
      <c r="BV35" s="3" t="s">
        <v>5224</v>
      </c>
      <c r="BW35" s="3" t="s">
        <v>5318</v>
      </c>
      <c r="BX35" s="3" t="s">
        <v>5338</v>
      </c>
      <c r="BY35" s="3" t="s">
        <v>5412</v>
      </c>
      <c r="CA35" s="3" t="s">
        <v>3708</v>
      </c>
      <c r="CB35" s="3" t="s">
        <v>4633</v>
      </c>
      <c r="CC35" s="3"/>
      <c r="CH35" s="401" t="s">
        <v>16781</v>
      </c>
      <c r="CI35" s="3" t="s">
        <v>2478</v>
      </c>
      <c r="CJ35" s="3" t="s">
        <v>936</v>
      </c>
      <c r="CK35" s="401" t="s">
        <v>2702</v>
      </c>
      <c r="CL35" s="3" t="s">
        <v>3853</v>
      </c>
      <c r="CM35" s="3"/>
      <c r="CN35" s="401" t="s">
        <v>4739</v>
      </c>
      <c r="CO35" s="401" t="s">
        <v>5526</v>
      </c>
    </row>
    <row r="36" spans="4:93" x14ac:dyDescent="0.35">
      <c r="D36" s="61" t="s">
        <v>173</v>
      </c>
      <c r="J36" s="67" t="s">
        <v>2169</v>
      </c>
      <c r="V36" s="3" t="s">
        <v>2369</v>
      </c>
      <c r="W36" s="3"/>
      <c r="Y36" s="3" t="s">
        <v>4736</v>
      </c>
      <c r="AE36" s="401" t="s">
        <v>17449</v>
      </c>
      <c r="AG36" s="3" t="s">
        <v>3349</v>
      </c>
      <c r="AH36" s="3" t="s">
        <v>3929</v>
      </c>
      <c r="AI36" s="3" t="s">
        <v>1433</v>
      </c>
      <c r="AJ36" s="3" t="s">
        <v>1162</v>
      </c>
      <c r="AK36" s="3" t="s">
        <v>4068</v>
      </c>
      <c r="AP36" s="3" t="s">
        <v>2510</v>
      </c>
      <c r="AQ36" s="3"/>
      <c r="AR36" s="3" t="s">
        <v>1215</v>
      </c>
      <c r="AS36" s="3"/>
      <c r="AT36" s="3"/>
      <c r="AU36" s="3"/>
      <c r="AV36" s="3"/>
      <c r="AW36" s="3" t="s">
        <v>3419</v>
      </c>
      <c r="AX36" s="3" t="s">
        <v>17584</v>
      </c>
      <c r="AY36" s="3"/>
      <c r="AZ36" s="3"/>
      <c r="BA36" s="3"/>
      <c r="BB36" s="3"/>
      <c r="BC36" s="3"/>
      <c r="BD36" s="3" t="s">
        <v>5509</v>
      </c>
      <c r="BE36" s="3" t="s">
        <v>3634</v>
      </c>
      <c r="BF36" s="3"/>
      <c r="BL36" s="3" t="s">
        <v>16883</v>
      </c>
      <c r="BP36" s="3" t="s">
        <v>4805</v>
      </c>
      <c r="BQ36" s="3"/>
      <c r="BR36" s="3" t="s">
        <v>4860</v>
      </c>
      <c r="BS36" s="3" t="s">
        <v>4950</v>
      </c>
      <c r="BT36" s="3" t="s">
        <v>5020</v>
      </c>
      <c r="BU36" s="3" t="s">
        <v>5122</v>
      </c>
      <c r="BV36" s="3" t="s">
        <v>5223</v>
      </c>
      <c r="BW36" s="3" t="s">
        <v>16772</v>
      </c>
      <c r="BX36" s="3" t="s">
        <v>5339</v>
      </c>
      <c r="BY36" s="3" t="s">
        <v>5432</v>
      </c>
      <c r="CA36" s="3" t="s">
        <v>3709</v>
      </c>
      <c r="CB36" s="3" t="s">
        <v>4653</v>
      </c>
      <c r="CC36" s="3"/>
      <c r="CH36" s="401" t="s">
        <v>17815</v>
      </c>
      <c r="CI36" s="3" t="s">
        <v>2468</v>
      </c>
      <c r="CJ36" s="3" t="s">
        <v>937</v>
      </c>
      <c r="CK36" s="401" t="s">
        <v>2889</v>
      </c>
      <c r="CL36" s="3" t="s">
        <v>3854</v>
      </c>
      <c r="CM36" s="3"/>
      <c r="CN36" s="401" t="s">
        <v>4736</v>
      </c>
      <c r="CO36" s="401" t="s">
        <v>5509</v>
      </c>
    </row>
    <row r="37" spans="4:93" x14ac:dyDescent="0.35">
      <c r="D37" s="61" t="s">
        <v>123</v>
      </c>
      <c r="J37" s="67" t="s">
        <v>2170</v>
      </c>
      <c r="V37" s="3" t="s">
        <v>2375</v>
      </c>
      <c r="W37" s="3"/>
      <c r="Y37" s="3" t="s">
        <v>4694</v>
      </c>
      <c r="AE37" s="401" t="s">
        <v>17452</v>
      </c>
      <c r="AG37" s="3" t="s">
        <v>16677</v>
      </c>
      <c r="AH37" s="3" t="s">
        <v>3930</v>
      </c>
      <c r="AI37" s="3" t="s">
        <v>1424</v>
      </c>
      <c r="AJ37" s="3" t="s">
        <v>1163</v>
      </c>
      <c r="AK37" s="3" t="s">
        <v>16625</v>
      </c>
      <c r="AP37" s="3" t="s">
        <v>2505</v>
      </c>
      <c r="AQ37" s="3"/>
      <c r="AR37" s="3" t="s">
        <v>1331</v>
      </c>
      <c r="AS37" s="3"/>
      <c r="AT37" s="3"/>
      <c r="AU37" s="3"/>
      <c r="AV37" s="3"/>
      <c r="AW37" s="3" t="s">
        <v>3430</v>
      </c>
      <c r="AX37" s="3" t="s">
        <v>17587</v>
      </c>
      <c r="AY37" s="3"/>
      <c r="AZ37" s="3"/>
      <c r="BA37" s="3"/>
      <c r="BB37" s="3"/>
      <c r="BC37" s="3"/>
      <c r="BD37" s="3" t="s">
        <v>5488</v>
      </c>
      <c r="BE37" s="3" t="s">
        <v>3635</v>
      </c>
      <c r="BF37" s="3"/>
      <c r="BL37" s="3" t="s">
        <v>14852</v>
      </c>
      <c r="BP37" s="3" t="s">
        <v>4825</v>
      </c>
      <c r="BQ37" s="3"/>
      <c r="BR37" s="3" t="s">
        <v>4861</v>
      </c>
      <c r="BS37" s="3" t="s">
        <v>4949</v>
      </c>
      <c r="BT37" s="3" t="s">
        <v>9823</v>
      </c>
      <c r="BU37" s="3" t="s">
        <v>5164</v>
      </c>
      <c r="BV37" s="3" t="s">
        <v>16649</v>
      </c>
      <c r="BW37" s="3" t="s">
        <v>5287</v>
      </c>
      <c r="BX37" s="3" t="s">
        <v>16635</v>
      </c>
      <c r="BY37" s="3" t="s">
        <v>5422</v>
      </c>
      <c r="CA37" s="3" t="s">
        <v>3713</v>
      </c>
      <c r="CB37" s="3" t="s">
        <v>4652</v>
      </c>
      <c r="CC37" s="3"/>
      <c r="CH37" s="401" t="s">
        <v>17818</v>
      </c>
      <c r="CI37" s="3" t="s">
        <v>2485</v>
      </c>
      <c r="CJ37" s="3" t="s">
        <v>1433</v>
      </c>
      <c r="CK37" s="401" t="s">
        <v>3138</v>
      </c>
      <c r="CL37" s="3" t="s">
        <v>3852</v>
      </c>
      <c r="CM37" s="3"/>
      <c r="CN37" s="401" t="s">
        <v>4694</v>
      </c>
      <c r="CO37" s="401" t="s">
        <v>5488</v>
      </c>
    </row>
    <row r="38" spans="4:93" x14ac:dyDescent="0.35">
      <c r="D38" s="61" t="s">
        <v>127</v>
      </c>
      <c r="V38" s="3" t="s">
        <v>2378</v>
      </c>
      <c r="W38" s="3"/>
      <c r="Y38" s="3" t="s">
        <v>4712</v>
      </c>
      <c r="AE38" s="401" t="s">
        <v>17455</v>
      </c>
      <c r="AG38" s="3" t="s">
        <v>16680</v>
      </c>
      <c r="AH38" s="3" t="s">
        <v>3913</v>
      </c>
      <c r="AI38" s="3" t="s">
        <v>17698</v>
      </c>
      <c r="AJ38" s="3" t="s">
        <v>1101</v>
      </c>
      <c r="AK38" s="3" t="s">
        <v>4249</v>
      </c>
      <c r="AP38" s="3" t="s">
        <v>2511</v>
      </c>
      <c r="AQ38" s="3"/>
      <c r="AR38" s="3" t="s">
        <v>1266</v>
      </c>
      <c r="AS38" s="3"/>
      <c r="AT38" s="3"/>
      <c r="AU38" s="3"/>
      <c r="AV38" s="3"/>
      <c r="AW38" s="3" t="s">
        <v>3432</v>
      </c>
      <c r="AX38" s="3" t="s">
        <v>17151</v>
      </c>
      <c r="AY38" s="3"/>
      <c r="AZ38" s="3"/>
      <c r="BA38" s="3"/>
      <c r="BB38" s="3"/>
      <c r="BC38" s="3"/>
      <c r="BD38" s="3" t="s">
        <v>5496</v>
      </c>
      <c r="BE38" s="3" t="s">
        <v>3681</v>
      </c>
      <c r="BF38" s="3"/>
      <c r="BL38" s="3" t="s">
        <v>14855</v>
      </c>
      <c r="BP38" s="3" t="s">
        <v>4834</v>
      </c>
      <c r="BQ38" s="3"/>
      <c r="BR38" s="3" t="s">
        <v>4862</v>
      </c>
      <c r="BS38" s="3"/>
      <c r="BT38" s="3" t="s">
        <v>9351</v>
      </c>
      <c r="BU38" s="3" t="s">
        <v>5101</v>
      </c>
      <c r="BV38" s="3" t="s">
        <v>5218</v>
      </c>
      <c r="BW38" s="3" t="s">
        <v>5304</v>
      </c>
      <c r="BX38" s="3" t="s">
        <v>5330</v>
      </c>
      <c r="BY38" s="3" t="s">
        <v>5428</v>
      </c>
      <c r="CA38" s="3" t="s">
        <v>3714</v>
      </c>
      <c r="CB38" s="3" t="s">
        <v>4651</v>
      </c>
      <c r="CC38" s="3"/>
      <c r="CH38" s="401" t="s">
        <v>17425</v>
      </c>
      <c r="CI38" s="3" t="s">
        <v>2486</v>
      </c>
      <c r="CJ38" s="3" t="s">
        <v>1424</v>
      </c>
      <c r="CK38" s="401" t="s">
        <v>3011</v>
      </c>
      <c r="CL38" s="3" t="s">
        <v>3856</v>
      </c>
      <c r="CM38" s="3"/>
      <c r="CN38" s="401" t="s">
        <v>4712</v>
      </c>
      <c r="CO38" s="401" t="s">
        <v>5496</v>
      </c>
    </row>
    <row r="39" spans="4:93" x14ac:dyDescent="0.35">
      <c r="D39" s="61" t="s">
        <v>174</v>
      </c>
      <c r="V39" s="3" t="s">
        <v>2379</v>
      </c>
      <c r="W39" s="3"/>
      <c r="Y39" s="3" t="s">
        <v>4688</v>
      </c>
      <c r="AE39" s="401" t="s">
        <v>17458</v>
      </c>
      <c r="AG39" s="3" t="s">
        <v>2734</v>
      </c>
      <c r="AH39" s="3" t="s">
        <v>3914</v>
      </c>
      <c r="AI39" s="3" t="s">
        <v>957</v>
      </c>
      <c r="AJ39" s="3" t="s">
        <v>1136</v>
      </c>
      <c r="AK39" s="3" t="s">
        <v>4250</v>
      </c>
      <c r="AP39" s="3" t="s">
        <v>2518</v>
      </c>
      <c r="AQ39" s="3"/>
      <c r="AR39" s="3" t="s">
        <v>1260</v>
      </c>
      <c r="AS39" s="3"/>
      <c r="AT39" s="3"/>
      <c r="AU39" s="3"/>
      <c r="AV39" s="3"/>
      <c r="AW39" s="3" t="s">
        <v>3439</v>
      </c>
      <c r="AX39" s="3" t="s">
        <v>17133</v>
      </c>
      <c r="AY39" s="3"/>
      <c r="AZ39" s="3"/>
      <c r="BA39" s="3"/>
      <c r="BB39" s="3"/>
      <c r="BC39" s="3"/>
      <c r="BD39" s="3" t="s">
        <v>5504</v>
      </c>
      <c r="BE39" s="3" t="s">
        <v>3633</v>
      </c>
      <c r="BF39" s="3"/>
      <c r="BL39" s="3" t="s">
        <v>16800</v>
      </c>
      <c r="BP39" s="3" t="s">
        <v>4840</v>
      </c>
      <c r="BQ39" s="3"/>
      <c r="BR39" s="3" t="s">
        <v>4883</v>
      </c>
      <c r="BS39" s="3"/>
      <c r="BT39" s="3" t="s">
        <v>9358</v>
      </c>
      <c r="BU39" s="3" t="s">
        <v>5110</v>
      </c>
      <c r="BV39" s="3" t="s">
        <v>5217</v>
      </c>
      <c r="BW39" s="3" t="s">
        <v>5299</v>
      </c>
      <c r="BX39" s="3" t="s">
        <v>5375</v>
      </c>
      <c r="BY39" s="3" t="s">
        <v>5419</v>
      </c>
      <c r="CA39" s="3" t="s">
        <v>3724</v>
      </c>
      <c r="CB39" s="3" t="s">
        <v>4650</v>
      </c>
      <c r="CC39" s="3"/>
      <c r="CH39" s="401" t="s">
        <v>17757</v>
      </c>
      <c r="CI39" s="3" t="s">
        <v>2487</v>
      </c>
      <c r="CJ39" s="3" t="s">
        <v>17698</v>
      </c>
      <c r="CK39" s="401" t="s">
        <v>2793</v>
      </c>
      <c r="CL39" s="3" t="s">
        <v>3857</v>
      </c>
      <c r="CM39" s="3"/>
      <c r="CN39" s="401" t="s">
        <v>4688</v>
      </c>
      <c r="CO39" s="401" t="s">
        <v>5504</v>
      </c>
    </row>
    <row r="40" spans="4:93" x14ac:dyDescent="0.35">
      <c r="D40" s="61" t="s">
        <v>175</v>
      </c>
      <c r="J40" s="66" t="s">
        <v>2173</v>
      </c>
      <c r="V40" s="3" t="s">
        <v>2381</v>
      </c>
      <c r="W40" s="3"/>
      <c r="Y40" s="3" t="s">
        <v>4702</v>
      </c>
      <c r="AE40" s="401" t="s">
        <v>17461</v>
      </c>
      <c r="AG40" s="3" t="s">
        <v>2791</v>
      </c>
      <c r="AH40" s="3" t="s">
        <v>3915</v>
      </c>
      <c r="AI40" s="3" t="s">
        <v>941</v>
      </c>
      <c r="AJ40" s="3" t="s">
        <v>1139</v>
      </c>
      <c r="AK40" s="3" t="s">
        <v>4251</v>
      </c>
      <c r="AP40" s="3" t="s">
        <v>2496</v>
      </c>
      <c r="AQ40" s="3"/>
      <c r="AR40" s="3" t="s">
        <v>1262</v>
      </c>
      <c r="AS40" s="3"/>
      <c r="AT40" s="3"/>
      <c r="AU40" s="3"/>
      <c r="AV40" s="3"/>
      <c r="AW40" s="3" t="s">
        <v>3436</v>
      </c>
      <c r="AX40" s="3" t="s">
        <v>17188</v>
      </c>
      <c r="AY40" s="3"/>
      <c r="AZ40" s="3"/>
      <c r="BA40" s="3"/>
      <c r="BB40" s="3"/>
      <c r="BC40" s="3"/>
      <c r="BD40" s="3" t="s">
        <v>5508</v>
      </c>
      <c r="BE40" s="3" t="s">
        <v>3683</v>
      </c>
      <c r="BF40" s="3"/>
      <c r="BL40" s="3" t="s">
        <v>16795</v>
      </c>
      <c r="BP40" s="3" t="s">
        <v>17751</v>
      </c>
      <c r="BQ40" s="3"/>
      <c r="BR40" s="3" t="s">
        <v>4884</v>
      </c>
      <c r="BS40" s="3"/>
      <c r="BT40" s="3" t="s">
        <v>16642</v>
      </c>
      <c r="BU40" s="3" t="s">
        <v>5108</v>
      </c>
      <c r="BV40" s="3" t="s">
        <v>5240</v>
      </c>
      <c r="BW40" s="3" t="s">
        <v>5301</v>
      </c>
      <c r="BX40" s="3" t="s">
        <v>5376</v>
      </c>
      <c r="BY40" s="3" t="s">
        <v>5408</v>
      </c>
      <c r="CA40" s="3" t="s">
        <v>3737</v>
      </c>
      <c r="CB40" s="3" t="s">
        <v>4649</v>
      </c>
      <c r="CC40" s="3"/>
      <c r="CH40" s="401" t="s">
        <v>17863</v>
      </c>
      <c r="CI40" s="3" t="s">
        <v>2488</v>
      </c>
      <c r="CJ40" s="3" t="s">
        <v>957</v>
      </c>
      <c r="CK40" s="401" t="s">
        <v>2687</v>
      </c>
      <c r="CL40" s="3" t="s">
        <v>3858</v>
      </c>
      <c r="CM40" s="3"/>
      <c r="CN40" s="401" t="s">
        <v>4702</v>
      </c>
      <c r="CO40" s="401" t="s">
        <v>5508</v>
      </c>
    </row>
    <row r="41" spans="4:93" x14ac:dyDescent="0.35">
      <c r="D41" s="61" t="s">
        <v>176</v>
      </c>
      <c r="J41" s="67" t="s">
        <v>5680</v>
      </c>
      <c r="V41" s="3" t="s">
        <v>2380</v>
      </c>
      <c r="W41" s="3"/>
      <c r="Y41" s="3" t="s">
        <v>4722</v>
      </c>
      <c r="AG41" s="3" t="s">
        <v>2792</v>
      </c>
      <c r="AH41" s="3" t="s">
        <v>3916</v>
      </c>
      <c r="AI41" s="3" t="s">
        <v>932</v>
      </c>
      <c r="AJ41" s="3" t="s">
        <v>1116</v>
      </c>
      <c r="AK41" s="3" t="s">
        <v>4264</v>
      </c>
      <c r="AP41" s="3" t="s">
        <v>2536</v>
      </c>
      <c r="AQ41" s="3"/>
      <c r="AR41" s="3" t="s">
        <v>1417</v>
      </c>
      <c r="AS41" s="3"/>
      <c r="AT41" s="3"/>
      <c r="AU41" s="3"/>
      <c r="AV41" s="3"/>
      <c r="AW41" s="3" t="s">
        <v>3438</v>
      </c>
      <c r="AX41" s="3" t="s">
        <v>17236</v>
      </c>
      <c r="AY41" s="3"/>
      <c r="AZ41" s="3"/>
      <c r="BA41" s="3"/>
      <c r="BB41" s="3"/>
      <c r="BC41" s="3"/>
      <c r="BD41" s="3" t="s">
        <v>5489</v>
      </c>
      <c r="BE41" s="3" t="s">
        <v>3632</v>
      </c>
      <c r="BF41" s="3"/>
      <c r="BL41" s="3" t="s">
        <v>4428</v>
      </c>
      <c r="BP41" s="3" t="s">
        <v>4839</v>
      </c>
      <c r="BQ41" s="3"/>
      <c r="BR41" s="3" t="s">
        <v>4865</v>
      </c>
      <c r="BS41" s="3"/>
      <c r="BT41" s="3" t="s">
        <v>16650</v>
      </c>
      <c r="BU41" s="3" t="s">
        <v>5109</v>
      </c>
      <c r="BV41" s="3" t="s">
        <v>5241</v>
      </c>
      <c r="BW41" s="3" t="s">
        <v>5313</v>
      </c>
      <c r="BX41" s="3" t="s">
        <v>5377</v>
      </c>
      <c r="BY41" s="3" t="s">
        <v>5435</v>
      </c>
      <c r="CA41" s="3" t="s">
        <v>3761</v>
      </c>
      <c r="CB41" s="3" t="s">
        <v>4654</v>
      </c>
      <c r="CC41" s="3"/>
      <c r="CH41" s="401" t="s">
        <v>17742</v>
      </c>
      <c r="CI41" s="3" t="s">
        <v>2482</v>
      </c>
      <c r="CJ41" s="3" t="s">
        <v>941</v>
      </c>
      <c r="CK41" s="401" t="s">
        <v>2663</v>
      </c>
      <c r="CL41" s="3" t="s">
        <v>17157</v>
      </c>
      <c r="CM41" s="3"/>
      <c r="CN41" s="401" t="s">
        <v>4722</v>
      </c>
      <c r="CO41" s="401" t="s">
        <v>5489</v>
      </c>
    </row>
    <row r="42" spans="4:93" x14ac:dyDescent="0.35">
      <c r="D42" s="61" t="s">
        <v>135</v>
      </c>
      <c r="J42" s="67" t="s">
        <v>2171</v>
      </c>
      <c r="V42" s="3" t="s">
        <v>2384</v>
      </c>
      <c r="W42" s="3"/>
      <c r="Y42" s="3" t="s">
        <v>4690</v>
      </c>
      <c r="AG42" s="3" t="s">
        <v>2883</v>
      </c>
      <c r="AH42" s="3" t="s">
        <v>3917</v>
      </c>
      <c r="AI42" s="3" t="s">
        <v>915</v>
      </c>
      <c r="AJ42" s="3" t="s">
        <v>1401</v>
      </c>
      <c r="AK42" s="3" t="s">
        <v>4265</v>
      </c>
      <c r="AP42" s="3" t="s">
        <v>2501</v>
      </c>
      <c r="AQ42" s="3"/>
      <c r="AR42" s="3" t="s">
        <v>1217</v>
      </c>
      <c r="AS42" s="3"/>
      <c r="AT42" s="3"/>
      <c r="AU42" s="3"/>
      <c r="AV42" s="3"/>
      <c r="AW42" s="3" t="s">
        <v>3435</v>
      </c>
      <c r="AX42" s="3" t="s">
        <v>17578</v>
      </c>
      <c r="AY42" s="3"/>
      <c r="AZ42" s="3"/>
      <c r="BA42" s="3"/>
      <c r="BB42" s="3"/>
      <c r="BC42" s="3"/>
      <c r="BD42" s="3" t="s">
        <v>5491</v>
      </c>
      <c r="BE42" s="3" t="s">
        <v>3609</v>
      </c>
      <c r="BF42" s="3"/>
      <c r="BL42" s="3" t="s">
        <v>4453</v>
      </c>
      <c r="BP42" s="3" t="s">
        <v>4835</v>
      </c>
      <c r="BQ42" s="3"/>
      <c r="BR42" s="3" t="s">
        <v>4866</v>
      </c>
      <c r="BS42" s="3"/>
      <c r="BT42" s="3" t="s">
        <v>16775</v>
      </c>
      <c r="BU42" s="3" t="s">
        <v>5118</v>
      </c>
      <c r="BV42" s="3" t="s">
        <v>5253</v>
      </c>
      <c r="BW42" s="3" t="s">
        <v>5322</v>
      </c>
      <c r="BX42" s="3" t="s">
        <v>5378</v>
      </c>
      <c r="BY42" s="3" t="s">
        <v>5439</v>
      </c>
      <c r="CA42" s="3" t="s">
        <v>3762</v>
      </c>
      <c r="CB42" s="3" t="s">
        <v>4655</v>
      </c>
      <c r="CC42" s="3"/>
      <c r="CH42" s="401" t="s">
        <v>17730</v>
      </c>
      <c r="CI42" s="3" t="s">
        <v>2483</v>
      </c>
      <c r="CJ42" s="3" t="s">
        <v>932</v>
      </c>
      <c r="CK42" s="401" t="s">
        <v>2836</v>
      </c>
      <c r="CL42" s="3" t="s">
        <v>3408</v>
      </c>
      <c r="CM42" s="3"/>
      <c r="CN42" s="401" t="s">
        <v>4690</v>
      </c>
      <c r="CO42" s="401" t="s">
        <v>5491</v>
      </c>
    </row>
    <row r="43" spans="4:93" x14ac:dyDescent="0.35">
      <c r="D43" s="61" t="s">
        <v>177</v>
      </c>
      <c r="J43" s="67" t="s">
        <v>5681</v>
      </c>
      <c r="V43" s="401" t="s">
        <v>2382</v>
      </c>
      <c r="Y43" s="3" t="s">
        <v>4698</v>
      </c>
      <c r="AG43" s="3" t="s">
        <v>2885</v>
      </c>
      <c r="AH43" s="3" t="s">
        <v>3919</v>
      </c>
      <c r="AI43" s="3" t="s">
        <v>1175</v>
      </c>
      <c r="AJ43" s="3" t="s">
        <v>1400</v>
      </c>
      <c r="AK43" s="3" t="s">
        <v>4247</v>
      </c>
      <c r="AP43" s="3" t="s">
        <v>2551</v>
      </c>
      <c r="AQ43" s="3"/>
      <c r="AR43" s="3" t="s">
        <v>1223</v>
      </c>
      <c r="AS43" s="3"/>
      <c r="AT43" s="3"/>
      <c r="AU43" s="3"/>
      <c r="AV43" s="3"/>
      <c r="AW43" s="3" t="s">
        <v>3434</v>
      </c>
      <c r="AX43" s="3" t="s">
        <v>17581</v>
      </c>
      <c r="AY43" s="3"/>
      <c r="AZ43" s="3"/>
      <c r="BA43" s="3"/>
      <c r="BB43" s="3"/>
      <c r="BC43" s="3"/>
      <c r="BD43" s="3" t="s">
        <v>5519</v>
      </c>
      <c r="BE43" s="3" t="s">
        <v>3659</v>
      </c>
      <c r="BF43" s="3"/>
      <c r="BL43" s="3" t="s">
        <v>4441</v>
      </c>
      <c r="BP43" s="3" t="s">
        <v>4836</v>
      </c>
      <c r="BQ43" s="3"/>
      <c r="BR43" s="3" t="s">
        <v>4867</v>
      </c>
      <c r="BS43" s="3"/>
      <c r="BT43" s="3" t="s">
        <v>5047</v>
      </c>
      <c r="BU43" s="3" t="s">
        <v>5119</v>
      </c>
      <c r="BV43" s="3" t="s">
        <v>5229</v>
      </c>
      <c r="BW43" s="3" t="s">
        <v>5305</v>
      </c>
      <c r="BX43" s="3" t="s">
        <v>5361</v>
      </c>
      <c r="BY43" s="3" t="s">
        <v>5431</v>
      </c>
      <c r="CA43" s="3" t="s">
        <v>3763</v>
      </c>
      <c r="CB43" s="3" t="s">
        <v>4664</v>
      </c>
      <c r="CC43" s="3"/>
      <c r="CH43" s="401" t="s">
        <v>17733</v>
      </c>
      <c r="CI43" s="3" t="s">
        <v>2484</v>
      </c>
      <c r="CJ43" s="3" t="s">
        <v>915</v>
      </c>
      <c r="CK43" s="401" t="s">
        <v>2880</v>
      </c>
      <c r="CL43" s="3" t="s">
        <v>3860</v>
      </c>
      <c r="CM43" s="3"/>
      <c r="CN43" s="401" t="s">
        <v>4698</v>
      </c>
      <c r="CO43" s="401" t="s">
        <v>5519</v>
      </c>
    </row>
    <row r="44" spans="4:93" x14ac:dyDescent="0.35">
      <c r="D44" s="61" t="s">
        <v>178</v>
      </c>
      <c r="J44" s="67" t="s">
        <v>2174</v>
      </c>
      <c r="V44" s="401" t="s">
        <v>2383</v>
      </c>
      <c r="Y44" s="3" t="s">
        <v>4696</v>
      </c>
      <c r="AG44" s="3" t="s">
        <v>2662</v>
      </c>
      <c r="AH44" s="3" t="s">
        <v>3911</v>
      </c>
      <c r="AI44" s="3" t="s">
        <v>17530</v>
      </c>
      <c r="AJ44" s="3" t="s">
        <v>1201</v>
      </c>
      <c r="AK44" s="3" t="s">
        <v>16785</v>
      </c>
      <c r="AP44" s="3" t="s">
        <v>2552</v>
      </c>
      <c r="AQ44" s="3"/>
      <c r="AR44" s="3" t="s">
        <v>1209</v>
      </c>
      <c r="AS44" s="3"/>
      <c r="AT44" s="3"/>
      <c r="AU44" s="3"/>
      <c r="AV44" s="3"/>
      <c r="AW44" s="3" t="s">
        <v>3437</v>
      </c>
      <c r="AX44" s="3" t="s">
        <v>17736</v>
      </c>
      <c r="AY44" s="3"/>
      <c r="AZ44" s="3"/>
      <c r="BA44" s="3"/>
      <c r="BB44" s="3"/>
      <c r="BC44" s="3"/>
      <c r="BD44" s="3" t="s">
        <v>5501</v>
      </c>
      <c r="BE44" s="3" t="s">
        <v>3625</v>
      </c>
      <c r="BF44" s="3"/>
      <c r="BL44" s="3" t="s">
        <v>4436</v>
      </c>
      <c r="BP44" s="3" t="s">
        <v>14014</v>
      </c>
      <c r="BQ44" s="3"/>
      <c r="BR44" s="3" t="s">
        <v>4871</v>
      </c>
      <c r="BS44" s="3"/>
      <c r="BT44" s="3" t="s">
        <v>5077</v>
      </c>
      <c r="BU44" s="3" t="s">
        <v>5120</v>
      </c>
      <c r="BV44" s="3" t="s">
        <v>5230</v>
      </c>
      <c r="BW44" s="3" t="s">
        <v>5324</v>
      </c>
      <c r="BX44" s="3" t="s">
        <v>5368</v>
      </c>
      <c r="BY44" s="3" t="s">
        <v>5414</v>
      </c>
      <c r="CA44" s="3" t="s">
        <v>3764</v>
      </c>
      <c r="CB44" s="3" t="s">
        <v>4640</v>
      </c>
      <c r="CC44" s="3"/>
      <c r="CH44" s="401" t="s">
        <v>17718</v>
      </c>
      <c r="CI44" s="3" t="s">
        <v>2479</v>
      </c>
      <c r="CJ44" s="3" t="s">
        <v>1175</v>
      </c>
      <c r="CK44" s="401" t="s">
        <v>3097</v>
      </c>
      <c r="CL44" s="3" t="s">
        <v>3859</v>
      </c>
      <c r="CM44" s="3"/>
      <c r="CN44" s="401" t="s">
        <v>4696</v>
      </c>
      <c r="CO44" s="401" t="s">
        <v>5501</v>
      </c>
    </row>
    <row r="45" spans="4:93" x14ac:dyDescent="0.35">
      <c r="D45" s="61" t="s">
        <v>179</v>
      </c>
      <c r="J45" s="67" t="s">
        <v>2172</v>
      </c>
      <c r="V45" s="401" t="s">
        <v>2366</v>
      </c>
      <c r="Y45" s="3" t="s">
        <v>4687</v>
      </c>
      <c r="AG45" s="3" t="s">
        <v>2694</v>
      </c>
      <c r="AH45" s="3" t="s">
        <v>3925</v>
      </c>
      <c r="AI45" s="3" t="s">
        <v>1193</v>
      </c>
      <c r="AJ45" s="3" t="s">
        <v>1202</v>
      </c>
      <c r="AK45" s="3" t="s">
        <v>17894</v>
      </c>
      <c r="AP45" s="3" t="s">
        <v>2548</v>
      </c>
      <c r="AQ45" s="3"/>
      <c r="AR45" s="3" t="s">
        <v>1190</v>
      </c>
      <c r="AS45" s="3"/>
      <c r="AT45" s="3"/>
      <c r="AU45" s="3"/>
      <c r="AV45" s="3"/>
      <c r="AW45" s="3" t="s">
        <v>3429</v>
      </c>
      <c r="AX45" s="3" t="s">
        <v>17739</v>
      </c>
      <c r="AY45" s="3"/>
      <c r="AZ45" s="3"/>
      <c r="BA45" s="3"/>
      <c r="BB45" s="3"/>
      <c r="BC45" s="3"/>
      <c r="BD45" s="3" t="s">
        <v>5520</v>
      </c>
      <c r="BE45" s="3" t="s">
        <v>3664</v>
      </c>
      <c r="BF45" s="3"/>
      <c r="BL45" s="3" t="s">
        <v>4437</v>
      </c>
      <c r="BP45" s="3" t="s">
        <v>4833</v>
      </c>
      <c r="BQ45" s="3"/>
      <c r="BR45" s="3" t="s">
        <v>4882</v>
      </c>
      <c r="BS45" s="3"/>
      <c r="BT45" s="3" t="s">
        <v>16663</v>
      </c>
      <c r="BU45" s="3" t="s">
        <v>5121</v>
      </c>
      <c r="BV45" s="3" t="s">
        <v>5232</v>
      </c>
      <c r="BW45" s="3" t="s">
        <v>5280</v>
      </c>
      <c r="BX45" s="3" t="s">
        <v>5357</v>
      </c>
      <c r="BY45" s="3" t="s">
        <v>5434</v>
      </c>
      <c r="CA45" s="3" t="s">
        <v>3785</v>
      </c>
      <c r="CB45" s="3" t="s">
        <v>4670</v>
      </c>
      <c r="CC45" s="3"/>
      <c r="CH45" s="401" t="s">
        <v>17721</v>
      </c>
      <c r="CI45" s="3" t="s">
        <v>2480</v>
      </c>
      <c r="CJ45" s="3" t="s">
        <v>17530</v>
      </c>
      <c r="CK45" s="401" t="s">
        <v>3098</v>
      </c>
      <c r="CL45" s="3" t="s">
        <v>3861</v>
      </c>
      <c r="CM45" s="3"/>
      <c r="CN45" s="401" t="s">
        <v>4687</v>
      </c>
      <c r="CO45" s="401" t="s">
        <v>5520</v>
      </c>
    </row>
    <row r="46" spans="4:93" x14ac:dyDescent="0.35">
      <c r="D46" s="61" t="s">
        <v>180</v>
      </c>
      <c r="Y46" s="3" t="s">
        <v>4689</v>
      </c>
      <c r="AG46" s="3" t="s">
        <v>2695</v>
      </c>
      <c r="AH46" s="3" t="s">
        <v>3909</v>
      </c>
      <c r="AI46" s="3" t="s">
        <v>968</v>
      </c>
      <c r="AJ46" s="3" t="s">
        <v>1294</v>
      </c>
      <c r="AK46" s="3" t="s">
        <v>17169</v>
      </c>
      <c r="AP46" s="3" t="s">
        <v>2549</v>
      </c>
      <c r="AQ46" s="3"/>
      <c r="AR46" s="3" t="s">
        <v>1325</v>
      </c>
      <c r="AS46" s="3"/>
      <c r="AT46" s="3"/>
      <c r="AU46" s="3"/>
      <c r="AV46" s="3"/>
      <c r="AW46" s="3" t="s">
        <v>3451</v>
      </c>
      <c r="AX46" s="3" t="s">
        <v>3477</v>
      </c>
      <c r="AY46" s="3"/>
      <c r="AZ46" s="3"/>
      <c r="BA46" s="3"/>
      <c r="BB46" s="3"/>
      <c r="BC46" s="3"/>
      <c r="BD46" s="3" t="s">
        <v>5507</v>
      </c>
      <c r="BE46" s="3" t="s">
        <v>3620</v>
      </c>
      <c r="BF46" s="3"/>
      <c r="BL46" s="3" t="s">
        <v>4434</v>
      </c>
      <c r="BP46" s="3" t="s">
        <v>12426</v>
      </c>
      <c r="BQ46" s="3"/>
      <c r="BR46" s="3" t="s">
        <v>4878</v>
      </c>
      <c r="BS46" s="3"/>
      <c r="BT46" s="3" t="s">
        <v>5056</v>
      </c>
      <c r="BU46" s="3" t="s">
        <v>5126</v>
      </c>
      <c r="BV46" s="3" t="s">
        <v>5233</v>
      </c>
      <c r="BW46" s="3" t="s">
        <v>5325</v>
      </c>
      <c r="BX46" s="3" t="s">
        <v>5358</v>
      </c>
      <c r="BY46" s="3" t="s">
        <v>5437</v>
      </c>
      <c r="CA46" s="3" t="s">
        <v>3786</v>
      </c>
      <c r="CB46" s="3" t="s">
        <v>4638</v>
      </c>
      <c r="CC46" s="3"/>
      <c r="CH46" s="401" t="s">
        <v>17724</v>
      </c>
      <c r="CI46" s="3" t="s">
        <v>2481</v>
      </c>
      <c r="CJ46" s="3" t="s">
        <v>1193</v>
      </c>
      <c r="CK46" s="401" t="s">
        <v>3099</v>
      </c>
      <c r="CL46" s="3" t="s">
        <v>3863</v>
      </c>
      <c r="CM46" s="3"/>
      <c r="CN46" s="401" t="s">
        <v>4689</v>
      </c>
      <c r="CO46" s="401" t="s">
        <v>5507</v>
      </c>
    </row>
    <row r="47" spans="4:93" x14ac:dyDescent="0.35">
      <c r="D47" s="61" t="s">
        <v>181</v>
      </c>
      <c r="Y47" s="3" t="s">
        <v>4705</v>
      </c>
      <c r="AG47" s="3" t="s">
        <v>2709</v>
      </c>
      <c r="AH47" s="3" t="s">
        <v>3910</v>
      </c>
      <c r="AI47" s="3" t="s">
        <v>902</v>
      </c>
      <c r="AJ47" s="3" t="s">
        <v>1299</v>
      </c>
      <c r="AK47" s="3" t="s">
        <v>16614</v>
      </c>
      <c r="AP47" s="3" t="s">
        <v>2525</v>
      </c>
      <c r="AQ47" s="3"/>
      <c r="AR47" s="3" t="s">
        <v>1258</v>
      </c>
      <c r="AS47" s="3"/>
      <c r="AT47" s="3"/>
      <c r="AU47" s="3"/>
      <c r="AV47" s="3"/>
      <c r="AW47" s="3" t="s">
        <v>3445</v>
      </c>
      <c r="AX47" s="3" t="s">
        <v>3494</v>
      </c>
      <c r="AY47" s="3"/>
      <c r="AZ47" s="3"/>
      <c r="BA47" s="3"/>
      <c r="BB47" s="3"/>
      <c r="BC47" s="3"/>
      <c r="BD47" s="3" t="s">
        <v>5506</v>
      </c>
      <c r="BE47" s="3" t="s">
        <v>3665</v>
      </c>
      <c r="BF47" s="3"/>
      <c r="BL47" s="3" t="s">
        <v>4439</v>
      </c>
      <c r="BP47" s="3" t="s">
        <v>14883</v>
      </c>
      <c r="BQ47" s="3"/>
      <c r="BR47" s="3" t="s">
        <v>4879</v>
      </c>
      <c r="BS47" s="3"/>
      <c r="BT47" s="3" t="s">
        <v>5030</v>
      </c>
      <c r="BU47" s="3" t="s">
        <v>5154</v>
      </c>
      <c r="BV47" s="3" t="s">
        <v>5248</v>
      </c>
      <c r="BW47" s="3" t="s">
        <v>5321</v>
      </c>
      <c r="BX47" s="3" t="s">
        <v>5359</v>
      </c>
      <c r="BY47" s="3" t="s">
        <v>5453</v>
      </c>
      <c r="CA47" s="3" t="s">
        <v>3790</v>
      </c>
      <c r="CB47" s="3" t="s">
        <v>4666</v>
      </c>
      <c r="CC47" s="3"/>
      <c r="CH47" s="401" t="s">
        <v>17878</v>
      </c>
      <c r="CI47" s="401" t="s">
        <v>17686</v>
      </c>
      <c r="CJ47" s="3" t="s">
        <v>968</v>
      </c>
      <c r="CK47" s="401" t="s">
        <v>3100</v>
      </c>
      <c r="CL47" s="3" t="s">
        <v>3862</v>
      </c>
      <c r="CM47" s="3"/>
      <c r="CN47" s="401" t="s">
        <v>4705</v>
      </c>
      <c r="CO47" s="401" t="s">
        <v>5506</v>
      </c>
    </row>
    <row r="48" spans="4:93" x14ac:dyDescent="0.35">
      <c r="D48" s="61" t="s">
        <v>182</v>
      </c>
      <c r="Y48" s="3" t="s">
        <v>4745</v>
      </c>
      <c r="AG48" s="3" t="s">
        <v>2664</v>
      </c>
      <c r="AH48" s="3" t="s">
        <v>3880</v>
      </c>
      <c r="AI48" s="3" t="s">
        <v>17021</v>
      </c>
      <c r="AJ48" s="3" t="s">
        <v>1352</v>
      </c>
      <c r="AK48" s="3" t="s">
        <v>4335</v>
      </c>
      <c r="AP48" s="3" t="s">
        <v>2521</v>
      </c>
      <c r="AQ48" s="3"/>
      <c r="AR48" s="3" t="s">
        <v>1259</v>
      </c>
      <c r="AS48" s="3"/>
      <c r="AT48" s="3"/>
      <c r="AU48" s="3"/>
      <c r="AV48" s="3"/>
      <c r="AW48" s="3" t="s">
        <v>3442</v>
      </c>
      <c r="AX48" s="3" t="s">
        <v>3476</v>
      </c>
      <c r="AY48" s="3"/>
      <c r="AZ48" s="3"/>
      <c r="BA48" s="3"/>
      <c r="BB48" s="3"/>
      <c r="BC48" s="3"/>
      <c r="BD48" s="3" t="s">
        <v>5502</v>
      </c>
      <c r="BE48" s="3" t="s">
        <v>3668</v>
      </c>
      <c r="BF48" s="3"/>
      <c r="BL48" s="3" t="s">
        <v>4426</v>
      </c>
      <c r="BP48" s="3" t="s">
        <v>14886</v>
      </c>
      <c r="BQ48" s="3"/>
      <c r="BR48" s="3" t="s">
        <v>4873</v>
      </c>
      <c r="BS48" s="3"/>
      <c r="BT48" s="3" t="s">
        <v>5052</v>
      </c>
      <c r="BU48" s="3" t="s">
        <v>5153</v>
      </c>
      <c r="BV48" s="3" t="s">
        <v>5242</v>
      </c>
      <c r="BW48" s="3" t="s">
        <v>5323</v>
      </c>
      <c r="BX48" s="3" t="s">
        <v>5406</v>
      </c>
      <c r="BY48" s="3" t="s">
        <v>5444</v>
      </c>
      <c r="CA48" s="3" t="s">
        <v>3791</v>
      </c>
      <c r="CB48" s="3" t="s">
        <v>4643</v>
      </c>
      <c r="CC48" s="3"/>
      <c r="CH48" s="401" t="s">
        <v>17881</v>
      </c>
      <c r="CI48" s="401" t="s">
        <v>17689</v>
      </c>
      <c r="CJ48" s="3" t="s">
        <v>902</v>
      </c>
      <c r="CK48" s="401" t="s">
        <v>2952</v>
      </c>
      <c r="CL48" s="3" t="s">
        <v>3865</v>
      </c>
      <c r="CM48" s="3"/>
      <c r="CN48" s="401" t="s">
        <v>4745</v>
      </c>
      <c r="CO48" s="401" t="s">
        <v>5502</v>
      </c>
    </row>
    <row r="49" spans="4:93" x14ac:dyDescent="0.35">
      <c r="D49" s="61" t="s">
        <v>183</v>
      </c>
      <c r="Y49" s="3" t="s">
        <v>4691</v>
      </c>
      <c r="AG49" s="3" t="s">
        <v>2886</v>
      </c>
      <c r="AH49" s="3" t="s">
        <v>3906</v>
      </c>
      <c r="AI49" s="3" t="s">
        <v>17024</v>
      </c>
      <c r="AJ49" s="3" t="s">
        <v>1350</v>
      </c>
      <c r="AK49" s="3" t="s">
        <v>4332</v>
      </c>
      <c r="AP49" s="3" t="s">
        <v>2514</v>
      </c>
      <c r="AQ49" s="3"/>
      <c r="AR49" s="3" t="s">
        <v>1264</v>
      </c>
      <c r="AS49" s="3"/>
      <c r="AT49" s="3"/>
      <c r="AU49" s="3"/>
      <c r="AV49" s="3"/>
      <c r="AW49" s="3" t="s">
        <v>3443</v>
      </c>
      <c r="AX49" s="3" t="s">
        <v>3475</v>
      </c>
      <c r="AY49" s="3"/>
      <c r="AZ49" s="3"/>
      <c r="BA49" s="3"/>
      <c r="BB49" s="3"/>
      <c r="BC49" s="3"/>
      <c r="BD49" s="3" t="s">
        <v>5550</v>
      </c>
      <c r="BE49" s="3" t="s">
        <v>3686</v>
      </c>
      <c r="BF49" s="3"/>
      <c r="BL49" s="3" t="s">
        <v>4427</v>
      </c>
      <c r="BP49" s="401" t="s">
        <v>17259</v>
      </c>
      <c r="BR49" s="3" t="s">
        <v>4874</v>
      </c>
      <c r="BS49" s="3"/>
      <c r="BT49" s="3" t="s">
        <v>5082</v>
      </c>
      <c r="BU49" s="3" t="s">
        <v>5173</v>
      </c>
      <c r="BV49" s="3" t="s">
        <v>5244</v>
      </c>
      <c r="BW49" s="3" t="s">
        <v>5284</v>
      </c>
      <c r="BX49" s="3" t="s">
        <v>5407</v>
      </c>
      <c r="BY49" s="3" t="s">
        <v>5441</v>
      </c>
      <c r="CA49" s="3" t="s">
        <v>3792</v>
      </c>
      <c r="CB49" s="3" t="s">
        <v>4644</v>
      </c>
      <c r="CC49" s="3"/>
      <c r="CH49" s="401" t="s">
        <v>17884</v>
      </c>
      <c r="CI49" s="401" t="s">
        <v>17467</v>
      </c>
      <c r="CJ49" s="3" t="s">
        <v>17021</v>
      </c>
      <c r="CK49" s="401" t="s">
        <v>3063</v>
      </c>
      <c r="CL49" s="3" t="s">
        <v>3864</v>
      </c>
      <c r="CM49" s="3"/>
      <c r="CN49" s="401" t="s">
        <v>4691</v>
      </c>
      <c r="CO49" s="401" t="s">
        <v>5550</v>
      </c>
    </row>
    <row r="50" spans="4:93" x14ac:dyDescent="0.35">
      <c r="D50" s="61" t="s">
        <v>184</v>
      </c>
      <c r="Y50" s="3" t="s">
        <v>4703</v>
      </c>
      <c r="AG50" s="3" t="s">
        <v>2648</v>
      </c>
      <c r="AH50" s="3" t="s">
        <v>3907</v>
      </c>
      <c r="AI50" s="3" t="s">
        <v>17028</v>
      </c>
      <c r="AJ50" s="3" t="s">
        <v>1367</v>
      </c>
      <c r="AK50" s="3" t="s">
        <v>4333</v>
      </c>
      <c r="AP50" s="3" t="s">
        <v>2515</v>
      </c>
      <c r="AQ50" s="3"/>
      <c r="AR50" s="3" t="s">
        <v>1265</v>
      </c>
      <c r="AS50" s="3"/>
      <c r="AT50" s="3"/>
      <c r="AU50" s="3"/>
      <c r="AV50" s="3"/>
      <c r="AW50" s="3" t="s">
        <v>3444</v>
      </c>
      <c r="AX50" s="3" t="s">
        <v>3474</v>
      </c>
      <c r="AY50" s="3"/>
      <c r="AZ50" s="3"/>
      <c r="BA50" s="3"/>
      <c r="BB50" s="3"/>
      <c r="BC50" s="3"/>
      <c r="BD50" s="3" t="s">
        <v>5499</v>
      </c>
      <c r="BE50" s="3" t="s">
        <v>3687</v>
      </c>
      <c r="BF50" s="3"/>
      <c r="BL50" s="3" t="s">
        <v>4443</v>
      </c>
      <c r="BP50" s="401" t="s">
        <v>14889</v>
      </c>
      <c r="BR50" s="3" t="s">
        <v>4875</v>
      </c>
      <c r="BS50" s="3"/>
      <c r="BT50" s="3" t="s">
        <v>14898</v>
      </c>
      <c r="BU50" s="3" t="s">
        <v>5167</v>
      </c>
      <c r="BV50" s="3" t="s">
        <v>5243</v>
      </c>
      <c r="BW50" s="3" t="s">
        <v>5283</v>
      </c>
      <c r="BX50" s="3" t="s">
        <v>5404</v>
      </c>
      <c r="BY50" s="3" t="s">
        <v>5449</v>
      </c>
      <c r="CA50" s="3" t="s">
        <v>3793</v>
      </c>
      <c r="CB50" s="3" t="s">
        <v>14858</v>
      </c>
      <c r="CC50" s="3"/>
      <c r="CH50" s="401" t="s">
        <v>17887</v>
      </c>
      <c r="CI50" s="401" t="s">
        <v>17470</v>
      </c>
      <c r="CJ50" s="3" t="s">
        <v>17024</v>
      </c>
      <c r="CK50" s="401" t="s">
        <v>2940</v>
      </c>
      <c r="CL50" s="3" t="s">
        <v>3869</v>
      </c>
      <c r="CM50" s="3"/>
      <c r="CN50" s="401" t="s">
        <v>4703</v>
      </c>
      <c r="CO50" s="401" t="s">
        <v>5499</v>
      </c>
    </row>
    <row r="51" spans="4:93" x14ac:dyDescent="0.35">
      <c r="D51" s="61" t="s">
        <v>185</v>
      </c>
      <c r="Y51" s="3" t="s">
        <v>4704</v>
      </c>
      <c r="AG51" s="3" t="s">
        <v>2676</v>
      </c>
      <c r="AH51" s="3" t="s">
        <v>3908</v>
      </c>
      <c r="AI51" s="3" t="s">
        <v>939</v>
      </c>
      <c r="AJ51" s="3" t="s">
        <v>1368</v>
      </c>
      <c r="AK51" s="3" t="s">
        <v>4334</v>
      </c>
      <c r="AP51" s="3" t="s">
        <v>2504</v>
      </c>
      <c r="AQ51" s="3"/>
      <c r="AR51" s="3" t="s">
        <v>1380</v>
      </c>
      <c r="AS51" s="3"/>
      <c r="AT51" s="3"/>
      <c r="AU51" s="3"/>
      <c r="AV51" s="3"/>
      <c r="AW51" s="3" t="s">
        <v>3458</v>
      </c>
      <c r="AX51" s="3" t="s">
        <v>3493</v>
      </c>
      <c r="AY51" s="3"/>
      <c r="AZ51" s="3"/>
      <c r="BA51" s="3"/>
      <c r="BB51" s="3"/>
      <c r="BC51" s="3"/>
      <c r="BD51" s="3" t="s">
        <v>5500</v>
      </c>
      <c r="BE51" s="3" t="s">
        <v>3688</v>
      </c>
      <c r="BF51" s="3"/>
      <c r="BL51" s="3" t="s">
        <v>4438</v>
      </c>
      <c r="BP51" s="401" t="s">
        <v>17194</v>
      </c>
      <c r="BR51" s="3" t="s">
        <v>4876</v>
      </c>
      <c r="BS51" s="3"/>
      <c r="BT51" s="3" t="s">
        <v>5013</v>
      </c>
      <c r="BU51" s="3" t="s">
        <v>5148</v>
      </c>
      <c r="BV51" s="3" t="s">
        <v>5252</v>
      </c>
      <c r="BW51" s="3" t="s">
        <v>5312</v>
      </c>
      <c r="BX51" s="3" t="s">
        <v>5405</v>
      </c>
      <c r="BY51" s="3" t="s">
        <v>5450</v>
      </c>
      <c r="CA51" s="3" t="s">
        <v>3794</v>
      </c>
      <c r="CB51" s="3" t="s">
        <v>14241</v>
      </c>
      <c r="CC51" s="3"/>
      <c r="CH51" s="401" t="s">
        <v>17869</v>
      </c>
      <c r="CI51" s="401" t="s">
        <v>17422</v>
      </c>
      <c r="CJ51" s="3" t="s">
        <v>17028</v>
      </c>
      <c r="CK51" s="401" t="s">
        <v>3005</v>
      </c>
      <c r="CL51" s="3" t="s">
        <v>3866</v>
      </c>
      <c r="CM51" s="3"/>
      <c r="CN51" s="401" t="s">
        <v>4704</v>
      </c>
      <c r="CO51" s="401" t="s">
        <v>5500</v>
      </c>
    </row>
    <row r="52" spans="4:93" x14ac:dyDescent="0.35">
      <c r="D52" s="61" t="s">
        <v>138</v>
      </c>
      <c r="Y52" s="3" t="s">
        <v>4723</v>
      </c>
      <c r="AG52" s="3" t="s">
        <v>2640</v>
      </c>
      <c r="AH52" s="3" t="s">
        <v>3922</v>
      </c>
      <c r="AI52" s="3" t="s">
        <v>942</v>
      </c>
      <c r="AJ52" s="3" t="s">
        <v>1369</v>
      </c>
      <c r="AK52" s="3" t="s">
        <v>4322</v>
      </c>
      <c r="AP52" s="3" t="s">
        <v>2516</v>
      </c>
      <c r="AQ52" s="3"/>
      <c r="AR52" s="3"/>
      <c r="AS52" s="3"/>
      <c r="AT52" s="3"/>
      <c r="AU52" s="3"/>
      <c r="AV52" s="3"/>
      <c r="AW52" s="3" t="s">
        <v>3457</v>
      </c>
      <c r="AX52" s="3" t="s">
        <v>3479</v>
      </c>
      <c r="AY52" s="3"/>
      <c r="AZ52" s="3"/>
      <c r="BA52" s="3"/>
      <c r="BB52" s="3"/>
      <c r="BC52" s="3"/>
      <c r="BD52" s="3" t="s">
        <v>5503</v>
      </c>
      <c r="BE52" s="3" t="s">
        <v>3689</v>
      </c>
      <c r="BF52" s="3"/>
      <c r="BL52" s="3" t="s">
        <v>4446</v>
      </c>
      <c r="BP52" s="401" t="s">
        <v>17197</v>
      </c>
      <c r="BR52" s="3" t="s">
        <v>4881</v>
      </c>
      <c r="BS52" s="3"/>
      <c r="BT52" s="3" t="s">
        <v>5014</v>
      </c>
      <c r="BU52" s="3" t="s">
        <v>5149</v>
      </c>
      <c r="BV52" s="3" t="s">
        <v>5251</v>
      </c>
      <c r="BW52" s="3" t="s">
        <v>5293</v>
      </c>
      <c r="BX52" s="3" t="s">
        <v>5336</v>
      </c>
      <c r="BY52" s="3" t="s">
        <v>5451</v>
      </c>
      <c r="CA52" s="3" t="s">
        <v>3805</v>
      </c>
      <c r="CB52" s="3" t="s">
        <v>14244</v>
      </c>
      <c r="CC52" s="3"/>
      <c r="CH52" s="401" t="s">
        <v>17644</v>
      </c>
      <c r="CI52" s="401" t="s">
        <v>17745</v>
      </c>
      <c r="CJ52" s="3" t="s">
        <v>939</v>
      </c>
      <c r="CK52" s="401" t="s">
        <v>3149</v>
      </c>
      <c r="CL52" s="3" t="s">
        <v>3867</v>
      </c>
      <c r="CM52" s="3"/>
      <c r="CN52" s="401" t="s">
        <v>4723</v>
      </c>
      <c r="CO52" s="401" t="s">
        <v>5503</v>
      </c>
    </row>
    <row r="53" spans="4:93" x14ac:dyDescent="0.35">
      <c r="D53" s="61" t="s">
        <v>186</v>
      </c>
      <c r="Y53" s="3" t="s">
        <v>4711</v>
      </c>
      <c r="AG53" s="3" t="s">
        <v>2678</v>
      </c>
      <c r="AH53" s="3" t="s">
        <v>3943</v>
      </c>
      <c r="AI53" s="3" t="s">
        <v>943</v>
      </c>
      <c r="AJ53" s="3" t="s">
        <v>1370</v>
      </c>
      <c r="AK53" s="3" t="s">
        <v>4141</v>
      </c>
      <c r="AP53" s="3" t="s">
        <v>2517</v>
      </c>
      <c r="AQ53" s="3"/>
      <c r="AR53" s="3"/>
      <c r="AS53" s="3"/>
      <c r="AT53" s="3"/>
      <c r="AU53" s="3"/>
      <c r="AV53" s="3"/>
      <c r="AW53" s="3" t="s">
        <v>3456</v>
      </c>
      <c r="AX53" s="3" t="s">
        <v>3480</v>
      </c>
      <c r="AY53" s="3"/>
      <c r="AZ53" s="3"/>
      <c r="BA53" s="3"/>
      <c r="BB53" s="3"/>
      <c r="BC53" s="3"/>
      <c r="BD53" s="3" t="s">
        <v>5492</v>
      </c>
      <c r="BE53" s="3" t="s">
        <v>3690</v>
      </c>
      <c r="BF53" s="3"/>
      <c r="BL53" s="3" t="s">
        <v>4501</v>
      </c>
      <c r="BP53" s="401" t="s">
        <v>16801</v>
      </c>
      <c r="BR53" s="3" t="s">
        <v>4880</v>
      </c>
      <c r="BS53" s="3"/>
      <c r="BT53" s="3" t="s">
        <v>5054</v>
      </c>
      <c r="BU53" s="3" t="s">
        <v>5150</v>
      </c>
      <c r="BV53" s="3" t="s">
        <v>5260</v>
      </c>
      <c r="BW53" s="3" t="s">
        <v>5294</v>
      </c>
      <c r="BX53" s="3" t="s">
        <v>5366</v>
      </c>
      <c r="BY53" s="3" t="s">
        <v>5452</v>
      </c>
      <c r="CA53" s="3" t="s">
        <v>3804</v>
      </c>
      <c r="CB53" s="3" t="s">
        <v>13945</v>
      </c>
      <c r="CC53" s="3"/>
      <c r="CH53" s="401" t="s">
        <v>17770</v>
      </c>
      <c r="CI53" s="401" t="s">
        <v>17748</v>
      </c>
      <c r="CJ53" s="3" t="s">
        <v>942</v>
      </c>
      <c r="CK53" s="401" t="s">
        <v>3150</v>
      </c>
      <c r="CL53" s="3" t="s">
        <v>3868</v>
      </c>
      <c r="CM53" s="3"/>
      <c r="CN53" s="401" t="s">
        <v>4711</v>
      </c>
      <c r="CO53" s="401" t="s">
        <v>5492</v>
      </c>
    </row>
    <row r="54" spans="4:93" x14ac:dyDescent="0.35">
      <c r="D54" s="61" t="s">
        <v>187</v>
      </c>
      <c r="Y54" s="3" t="s">
        <v>4731</v>
      </c>
      <c r="AG54" s="3" t="s">
        <v>2677</v>
      </c>
      <c r="AH54" s="3" t="s">
        <v>3950</v>
      </c>
      <c r="AI54" s="3" t="s">
        <v>976</v>
      </c>
      <c r="AJ54" s="3" t="s">
        <v>13700</v>
      </c>
      <c r="AK54" s="3" t="s">
        <v>4115</v>
      </c>
      <c r="AP54" s="3" t="s">
        <v>2523</v>
      </c>
      <c r="AQ54" s="3"/>
      <c r="AR54" s="3"/>
      <c r="AS54" s="3"/>
      <c r="AT54" s="3"/>
      <c r="AU54" s="3"/>
      <c r="AV54" s="3"/>
      <c r="AW54" s="3" t="s">
        <v>3455</v>
      </c>
      <c r="AX54" s="3" t="s">
        <v>3481</v>
      </c>
      <c r="AY54" s="3"/>
      <c r="AZ54" s="3"/>
      <c r="BA54" s="3"/>
      <c r="BB54" s="3"/>
      <c r="BC54" s="3"/>
      <c r="BD54" s="3" t="s">
        <v>5505</v>
      </c>
      <c r="BE54" s="3" t="s">
        <v>3600</v>
      </c>
      <c r="BF54" s="3"/>
      <c r="BL54" s="3" t="s">
        <v>4422</v>
      </c>
      <c r="BR54" s="3" t="s">
        <v>4898</v>
      </c>
      <c r="BS54" s="3"/>
      <c r="BT54" s="3" t="s">
        <v>16654</v>
      </c>
      <c r="BU54" s="3" t="s">
        <v>5151</v>
      </c>
      <c r="BV54" s="3" t="s">
        <v>5261</v>
      </c>
      <c r="BW54" s="3" t="s">
        <v>5319</v>
      </c>
      <c r="BX54" s="3" t="s">
        <v>5367</v>
      </c>
      <c r="BY54" s="3" t="s">
        <v>5445</v>
      </c>
      <c r="CA54" s="3" t="s">
        <v>3815</v>
      </c>
      <c r="CB54" s="3" t="s">
        <v>14864</v>
      </c>
      <c r="CC54" s="3"/>
      <c r="CH54" s="401" t="s">
        <v>17767</v>
      </c>
      <c r="CJ54" s="3" t="s">
        <v>943</v>
      </c>
      <c r="CK54" s="401" t="s">
        <v>3151</v>
      </c>
      <c r="CL54" s="3" t="s">
        <v>3876</v>
      </c>
      <c r="CM54" s="3"/>
      <c r="CN54" s="401" t="s">
        <v>4731</v>
      </c>
      <c r="CO54" s="401" t="s">
        <v>5505</v>
      </c>
    </row>
    <row r="55" spans="4:93" x14ac:dyDescent="0.35">
      <c r="D55" s="61" t="s">
        <v>188</v>
      </c>
      <c r="Y55" s="3" t="s">
        <v>4713</v>
      </c>
      <c r="AG55" s="3" t="s">
        <v>2806</v>
      </c>
      <c r="AH55" s="3" t="s">
        <v>3944</v>
      </c>
      <c r="AI55" s="3" t="s">
        <v>903</v>
      </c>
      <c r="AJ55" s="3" t="s">
        <v>1464</v>
      </c>
      <c r="AK55" s="3" t="s">
        <v>4010</v>
      </c>
      <c r="AP55" s="3" t="s">
        <v>2512</v>
      </c>
      <c r="AQ55" s="3"/>
      <c r="AR55" s="3"/>
      <c r="AS55" s="3"/>
      <c r="AT55" s="3"/>
      <c r="AU55" s="3"/>
      <c r="AV55" s="3"/>
      <c r="AW55" s="3" t="s">
        <v>3454</v>
      </c>
      <c r="AX55" s="3" t="s">
        <v>3482</v>
      </c>
      <c r="AY55" s="3"/>
      <c r="AZ55" s="3"/>
      <c r="BA55" s="3"/>
      <c r="BB55" s="3"/>
      <c r="BC55" s="3"/>
      <c r="BD55" s="3" t="s">
        <v>5518</v>
      </c>
      <c r="BE55" s="3" t="s">
        <v>3672</v>
      </c>
      <c r="BF55" s="3"/>
      <c r="BL55" s="3" t="s">
        <v>4421</v>
      </c>
      <c r="BR55" s="3" t="s">
        <v>4885</v>
      </c>
      <c r="BS55" s="3"/>
      <c r="BT55" s="3" t="s">
        <v>16748</v>
      </c>
      <c r="BU55" s="3" t="s">
        <v>5140</v>
      </c>
      <c r="BV55" s="3" t="s">
        <v>5257</v>
      </c>
      <c r="BW55" s="3" t="s">
        <v>5282</v>
      </c>
      <c r="BX55" s="3" t="s">
        <v>5355</v>
      </c>
      <c r="BY55" s="3" t="s">
        <v>5446</v>
      </c>
      <c r="CA55" s="3" t="s">
        <v>3811</v>
      </c>
      <c r="CB55" s="3" t="s">
        <v>14867</v>
      </c>
      <c r="CC55" s="3"/>
      <c r="CH55" s="401" t="s">
        <v>17764</v>
      </c>
      <c r="CJ55" s="3" t="s">
        <v>976</v>
      </c>
      <c r="CK55" s="401" t="s">
        <v>3152</v>
      </c>
      <c r="CL55" s="3" t="s">
        <v>3875</v>
      </c>
      <c r="CM55" s="3"/>
      <c r="CN55" s="401" t="s">
        <v>4713</v>
      </c>
      <c r="CO55" s="401" t="s">
        <v>5518</v>
      </c>
    </row>
    <row r="56" spans="4:93" x14ac:dyDescent="0.35">
      <c r="D56" s="61" t="s">
        <v>189</v>
      </c>
      <c r="Y56" s="3" t="s">
        <v>4714</v>
      </c>
      <c r="AG56" s="3" t="s">
        <v>2701</v>
      </c>
      <c r="AH56" s="3" t="s">
        <v>3897</v>
      </c>
      <c r="AI56" s="3" t="s">
        <v>1186</v>
      </c>
      <c r="AJ56" s="3" t="s">
        <v>1465</v>
      </c>
      <c r="AK56" s="3" t="s">
        <v>4083</v>
      </c>
      <c r="AP56" s="3" t="s">
        <v>2524</v>
      </c>
      <c r="AQ56" s="3"/>
      <c r="AW56" s="3" t="s">
        <v>3453</v>
      </c>
      <c r="AX56" s="3" t="s">
        <v>3483</v>
      </c>
      <c r="BD56" s="3" t="s">
        <v>5517</v>
      </c>
      <c r="BE56" s="3" t="s">
        <v>3670</v>
      </c>
      <c r="BF56" s="3"/>
      <c r="BL56" s="3" t="s">
        <v>4454</v>
      </c>
      <c r="BR56" s="3" t="s">
        <v>4886</v>
      </c>
      <c r="BS56" s="3"/>
      <c r="BT56" s="3" t="s">
        <v>5050</v>
      </c>
      <c r="BU56" s="3" t="s">
        <v>5203</v>
      </c>
      <c r="BV56" s="3" t="s">
        <v>5254</v>
      </c>
      <c r="BW56" s="3" t="s">
        <v>5297</v>
      </c>
      <c r="BX56" s="3" t="s">
        <v>5356</v>
      </c>
      <c r="BY56" s="3" t="s">
        <v>5447</v>
      </c>
      <c r="CA56" s="3" t="s">
        <v>3812</v>
      </c>
      <c r="CB56" s="3" t="s">
        <v>14238</v>
      </c>
      <c r="CC56" s="3"/>
      <c r="CH56" s="401" t="s">
        <v>17761</v>
      </c>
      <c r="CJ56" s="3" t="s">
        <v>903</v>
      </c>
      <c r="CK56" s="401" t="s">
        <v>3153</v>
      </c>
      <c r="CL56" s="3" t="s">
        <v>3873</v>
      </c>
      <c r="CM56" s="3"/>
      <c r="CN56" s="401" t="s">
        <v>4714</v>
      </c>
      <c r="CO56" s="401" t="s">
        <v>5517</v>
      </c>
    </row>
    <row r="57" spans="4:93" x14ac:dyDescent="0.35">
      <c r="D57" s="61" t="s">
        <v>190</v>
      </c>
      <c r="Y57" s="3" t="s">
        <v>4707</v>
      </c>
      <c r="AG57" s="3" t="s">
        <v>2856</v>
      </c>
      <c r="AH57" s="3" t="s">
        <v>3945</v>
      </c>
      <c r="AI57" s="3" t="s">
        <v>1187</v>
      </c>
      <c r="AJ57" s="3" t="s">
        <v>1461</v>
      </c>
      <c r="AK57" s="3" t="s">
        <v>4067</v>
      </c>
      <c r="AP57" s="3" t="s">
        <v>2522</v>
      </c>
      <c r="AQ57" s="3"/>
      <c r="AW57" s="3" t="s">
        <v>3449</v>
      </c>
      <c r="AX57" s="3" t="s">
        <v>3484</v>
      </c>
      <c r="BD57" s="3" t="s">
        <v>5567</v>
      </c>
      <c r="BE57" s="3" t="s">
        <v>3691</v>
      </c>
      <c r="BF57" s="3"/>
      <c r="BL57" s="3" t="s">
        <v>4429</v>
      </c>
      <c r="BR57" s="3" t="s">
        <v>4901</v>
      </c>
      <c r="BS57" s="3"/>
      <c r="BT57" s="3" t="s">
        <v>5051</v>
      </c>
      <c r="BU57" s="3" t="s">
        <v>5202</v>
      </c>
      <c r="BV57" s="3" t="s">
        <v>5267</v>
      </c>
      <c r="BW57" s="3" t="s">
        <v>5273</v>
      </c>
      <c r="BX57" s="3" t="s">
        <v>5329</v>
      </c>
      <c r="BY57" s="3" t="s">
        <v>5448</v>
      </c>
      <c r="CA57" s="3" t="s">
        <v>3814</v>
      </c>
      <c r="CB57" s="3" t="s">
        <v>14235</v>
      </c>
      <c r="CC57" s="3"/>
      <c r="CH57" s="401" t="s">
        <v>17635</v>
      </c>
      <c r="CJ57" s="3" t="s">
        <v>1186</v>
      </c>
      <c r="CK57" s="401" t="s">
        <v>3161</v>
      </c>
      <c r="CL57" s="3" t="s">
        <v>3872</v>
      </c>
      <c r="CM57" s="3"/>
      <c r="CN57" s="401" t="s">
        <v>4707</v>
      </c>
      <c r="CO57" s="401" t="s">
        <v>5567</v>
      </c>
    </row>
    <row r="58" spans="4:93" x14ac:dyDescent="0.35">
      <c r="D58" s="61" t="s">
        <v>191</v>
      </c>
      <c r="Y58" s="3" t="s">
        <v>4708</v>
      </c>
      <c r="AG58" s="3" t="s">
        <v>2857</v>
      </c>
      <c r="AH58" s="3" t="s">
        <v>3951</v>
      </c>
      <c r="AI58" s="3" t="s">
        <v>1176</v>
      </c>
      <c r="AJ58" s="3" t="s">
        <v>13706</v>
      </c>
      <c r="AK58" s="3" t="s">
        <v>4305</v>
      </c>
      <c r="AP58" s="3" t="s">
        <v>2497</v>
      </c>
      <c r="AQ58" s="3"/>
      <c r="AW58" s="3" t="s">
        <v>3448</v>
      </c>
      <c r="AX58" s="3" t="s">
        <v>3485</v>
      </c>
      <c r="BD58" s="3" t="s">
        <v>5568</v>
      </c>
      <c r="BE58" s="3" t="s">
        <v>3693</v>
      </c>
      <c r="BF58" s="3"/>
      <c r="BL58" s="3" t="s">
        <v>4495</v>
      </c>
      <c r="BR58" s="3" t="s">
        <v>4902</v>
      </c>
      <c r="BS58" s="3"/>
      <c r="BT58" s="3" t="s">
        <v>5039</v>
      </c>
      <c r="BU58" s="3" t="s">
        <v>5105</v>
      </c>
      <c r="BV58" s="3" t="s">
        <v>5264</v>
      </c>
      <c r="BW58" s="3" t="s">
        <v>5295</v>
      </c>
      <c r="BX58" s="3" t="s">
        <v>5328</v>
      </c>
      <c r="BY58" s="3" t="s">
        <v>5436</v>
      </c>
      <c r="CA58" s="3" t="s">
        <v>3813</v>
      </c>
      <c r="CB58" s="3" t="s">
        <v>14265</v>
      </c>
      <c r="CC58" s="3"/>
      <c r="CH58" s="401" t="s">
        <v>17904</v>
      </c>
      <c r="CJ58" s="3" t="s">
        <v>1187</v>
      </c>
      <c r="CK58" s="401" t="s">
        <v>3164</v>
      </c>
      <c r="CL58" s="3" t="s">
        <v>3871</v>
      </c>
      <c r="CM58" s="3"/>
      <c r="CN58" s="401" t="s">
        <v>4708</v>
      </c>
      <c r="CO58" s="401" t="s">
        <v>5568</v>
      </c>
    </row>
    <row r="59" spans="4:93" x14ac:dyDescent="0.35">
      <c r="D59" s="61" t="s">
        <v>192</v>
      </c>
      <c r="Y59" s="3" t="s">
        <v>4724</v>
      </c>
      <c r="AG59" s="3" t="s">
        <v>2860</v>
      </c>
      <c r="AH59" s="3" t="s">
        <v>3939</v>
      </c>
      <c r="AI59" s="3" t="s">
        <v>1174</v>
      </c>
      <c r="AJ59" s="3" t="s">
        <v>13712</v>
      </c>
      <c r="AK59" s="3" t="s">
        <v>4297</v>
      </c>
      <c r="AP59" s="3" t="s">
        <v>2498</v>
      </c>
      <c r="AQ59" s="3"/>
      <c r="AW59" s="3" t="s">
        <v>3460</v>
      </c>
      <c r="AX59" s="3" t="s">
        <v>3486</v>
      </c>
      <c r="BD59" s="3" t="s">
        <v>5569</v>
      </c>
      <c r="BE59" s="3" t="s">
        <v>3692</v>
      </c>
      <c r="BF59" s="3"/>
      <c r="BL59" s="3" t="s">
        <v>4457</v>
      </c>
      <c r="BR59" s="3" t="s">
        <v>4896</v>
      </c>
      <c r="BS59" s="3"/>
      <c r="BT59" s="3" t="s">
        <v>16640</v>
      </c>
      <c r="BU59" s="3" t="s">
        <v>5106</v>
      </c>
      <c r="BV59" s="3" t="s">
        <v>5265</v>
      </c>
      <c r="BW59" s="3" t="s">
        <v>17897</v>
      </c>
      <c r="BX59" s="3" t="s">
        <v>5344</v>
      </c>
      <c r="BY59" s="3" t="s">
        <v>5417</v>
      </c>
      <c r="CA59" s="3" t="s">
        <v>3703</v>
      </c>
      <c r="CB59" s="3" t="s">
        <v>14259</v>
      </c>
      <c r="CC59" s="3"/>
      <c r="CJ59" s="3" t="s">
        <v>1176</v>
      </c>
      <c r="CK59" s="401" t="s">
        <v>3233</v>
      </c>
      <c r="CL59" s="3" t="s">
        <v>3874</v>
      </c>
      <c r="CM59" s="3"/>
      <c r="CN59" s="401" t="s">
        <v>4724</v>
      </c>
      <c r="CO59" s="401" t="s">
        <v>5569</v>
      </c>
    </row>
    <row r="60" spans="4:93" x14ac:dyDescent="0.35">
      <c r="D60" s="61" t="s">
        <v>193</v>
      </c>
      <c r="Y60" s="3" t="s">
        <v>4741</v>
      </c>
      <c r="AG60" s="3" t="s">
        <v>2861</v>
      </c>
      <c r="AH60" s="3" t="s">
        <v>3940</v>
      </c>
      <c r="AI60" s="3" t="s">
        <v>1119</v>
      </c>
      <c r="AJ60" s="3" t="s">
        <v>17821</v>
      </c>
      <c r="AK60" s="3" t="s">
        <v>4298</v>
      </c>
      <c r="AP60" s="3" t="s">
        <v>2500</v>
      </c>
      <c r="AQ60" s="3"/>
      <c r="AW60" s="3" t="s">
        <v>3459</v>
      </c>
      <c r="AX60" s="3" t="s">
        <v>3492</v>
      </c>
      <c r="BD60" s="3" t="s">
        <v>5582</v>
      </c>
      <c r="BE60" s="3" t="s">
        <v>3694</v>
      </c>
      <c r="BF60" s="3"/>
      <c r="BL60" s="3" t="s">
        <v>4450</v>
      </c>
      <c r="BR60" s="3" t="s">
        <v>4887</v>
      </c>
      <c r="BS60" s="3"/>
      <c r="BT60" s="3" t="s">
        <v>5015</v>
      </c>
      <c r="BU60" s="3" t="s">
        <v>5107</v>
      </c>
      <c r="BV60" s="3" t="s">
        <v>5266</v>
      </c>
      <c r="BW60" s="3" t="s">
        <v>5275</v>
      </c>
      <c r="BX60" s="3" t="s">
        <v>5345</v>
      </c>
      <c r="BY60" s="3" t="s">
        <v>5420</v>
      </c>
      <c r="CA60" s="3" t="s">
        <v>3732</v>
      </c>
      <c r="CB60" s="3" t="s">
        <v>14262</v>
      </c>
      <c r="CC60" s="3"/>
      <c r="CJ60" s="3" t="s">
        <v>1174</v>
      </c>
      <c r="CK60" s="401" t="s">
        <v>3263</v>
      </c>
      <c r="CL60" s="3" t="s">
        <v>3870</v>
      </c>
      <c r="CM60" s="3"/>
      <c r="CN60" s="401" t="s">
        <v>4741</v>
      </c>
      <c r="CO60" s="401" t="s">
        <v>5582</v>
      </c>
    </row>
    <row r="61" spans="4:93" x14ac:dyDescent="0.35">
      <c r="D61" s="61" t="s">
        <v>194</v>
      </c>
      <c r="Y61" s="3" t="s">
        <v>4750</v>
      </c>
      <c r="AG61" s="3" t="s">
        <v>2887</v>
      </c>
      <c r="AH61" s="3" t="s">
        <v>3941</v>
      </c>
      <c r="AI61" s="3" t="s">
        <v>1288</v>
      </c>
      <c r="AJ61" s="3" t="s">
        <v>17136</v>
      </c>
      <c r="AK61" s="3" t="s">
        <v>4299</v>
      </c>
      <c r="AP61" s="3" t="s">
        <v>2502</v>
      </c>
      <c r="AQ61" s="3"/>
      <c r="AW61" s="3" t="s">
        <v>3446</v>
      </c>
      <c r="AX61" s="3" t="s">
        <v>3490</v>
      </c>
      <c r="BD61" s="3" t="s">
        <v>5581</v>
      </c>
      <c r="BE61" s="3" t="s">
        <v>3673</v>
      </c>
      <c r="BF61" s="3"/>
      <c r="BL61" s="3" t="s">
        <v>4455</v>
      </c>
      <c r="BR61" s="3" t="s">
        <v>4894</v>
      </c>
      <c r="BS61" s="3"/>
      <c r="BT61" s="3" t="s">
        <v>5016</v>
      </c>
      <c r="BU61" s="3" t="s">
        <v>5136</v>
      </c>
      <c r="BV61" s="3" t="s">
        <v>5268</v>
      </c>
      <c r="BW61" s="3" t="s">
        <v>5277</v>
      </c>
      <c r="BX61" s="3" t="s">
        <v>5347</v>
      </c>
      <c r="BY61" s="3" t="s">
        <v>5460</v>
      </c>
      <c r="CA61" s="3" t="s">
        <v>3699</v>
      </c>
      <c r="CB61" s="3" t="s">
        <v>13882</v>
      </c>
      <c r="CC61" s="3"/>
      <c r="CJ61" s="3" t="s">
        <v>1119</v>
      </c>
      <c r="CK61" s="401" t="s">
        <v>3305</v>
      </c>
      <c r="CL61" s="3" t="s">
        <v>14787</v>
      </c>
      <c r="CM61" s="3"/>
      <c r="CN61" s="401" t="s">
        <v>4750</v>
      </c>
      <c r="CO61" s="401" t="s">
        <v>5581</v>
      </c>
    </row>
    <row r="62" spans="4:93" x14ac:dyDescent="0.35">
      <c r="D62" s="61" t="s">
        <v>195</v>
      </c>
      <c r="Y62" s="3" t="s">
        <v>4716</v>
      </c>
      <c r="AG62" s="3" t="s">
        <v>2849</v>
      </c>
      <c r="AH62" s="3" t="s">
        <v>3942</v>
      </c>
      <c r="AI62" s="3" t="s">
        <v>1191</v>
      </c>
      <c r="AJ62" s="3" t="s">
        <v>17172</v>
      </c>
      <c r="AK62" s="3" t="s">
        <v>4300</v>
      </c>
      <c r="AP62" s="3" t="s">
        <v>2535</v>
      </c>
      <c r="AQ62" s="3"/>
      <c r="AW62" s="3" t="s">
        <v>3440</v>
      </c>
      <c r="AX62" s="3" t="s">
        <v>3491</v>
      </c>
      <c r="BD62" s="3" t="s">
        <v>5583</v>
      </c>
      <c r="BE62" s="3" t="s">
        <v>3636</v>
      </c>
      <c r="BF62" s="3"/>
      <c r="BL62" s="3" t="s">
        <v>4456</v>
      </c>
      <c r="BR62" s="3" t="s">
        <v>4895</v>
      </c>
      <c r="BS62" s="3"/>
      <c r="BT62" s="3" t="s">
        <v>5017</v>
      </c>
      <c r="BU62" s="3" t="s">
        <v>5137</v>
      </c>
      <c r="BV62" s="3" t="s">
        <v>5269</v>
      </c>
      <c r="BW62" s="3" t="s">
        <v>5279</v>
      </c>
      <c r="BX62" s="3" t="s">
        <v>5346</v>
      </c>
      <c r="BY62" s="3" t="s">
        <v>5462</v>
      </c>
      <c r="CA62" s="3" t="s">
        <v>3744</v>
      </c>
      <c r="CB62" s="3" t="s">
        <v>14217</v>
      </c>
      <c r="CC62" s="3"/>
      <c r="CJ62" s="3" t="s">
        <v>1288</v>
      </c>
      <c r="CK62" s="401" t="s">
        <v>3324</v>
      </c>
      <c r="CL62" s="3" t="s">
        <v>14789</v>
      </c>
      <c r="CM62" s="3"/>
      <c r="CN62" s="401" t="s">
        <v>4716</v>
      </c>
      <c r="CO62" s="401" t="s">
        <v>5583</v>
      </c>
    </row>
    <row r="63" spans="4:93" x14ac:dyDescent="0.35">
      <c r="D63" s="61" t="s">
        <v>196</v>
      </c>
      <c r="Y63" s="3" t="s">
        <v>4746</v>
      </c>
      <c r="AG63" s="3" t="s">
        <v>2852</v>
      </c>
      <c r="AH63" s="3" t="s">
        <v>3905</v>
      </c>
      <c r="AI63" s="3" t="s">
        <v>1181</v>
      </c>
      <c r="AJ63" s="3" t="s">
        <v>17184</v>
      </c>
      <c r="AK63" s="3" t="s">
        <v>4080</v>
      </c>
      <c r="AP63" s="3" t="s">
        <v>2544</v>
      </c>
      <c r="AQ63" s="3"/>
      <c r="AW63" s="3" t="s">
        <v>3463</v>
      </c>
      <c r="AX63" s="3" t="s">
        <v>3473</v>
      </c>
      <c r="BD63" s="3" t="s">
        <v>5584</v>
      </c>
      <c r="BE63" s="3" t="s">
        <v>3608</v>
      </c>
      <c r="BF63" s="3"/>
      <c r="BL63" s="3" t="s">
        <v>4468</v>
      </c>
      <c r="BR63" s="3" t="s">
        <v>4930</v>
      </c>
      <c r="BS63" s="3"/>
      <c r="BT63" s="3" t="s">
        <v>5041</v>
      </c>
      <c r="BU63" s="3" t="s">
        <v>5138</v>
      </c>
      <c r="BV63" s="3" t="s">
        <v>17070</v>
      </c>
      <c r="BW63" s="3"/>
      <c r="BX63" s="3" t="s">
        <v>5326</v>
      </c>
      <c r="BY63" s="3" t="s">
        <v>5463</v>
      </c>
      <c r="CA63" s="3" t="s">
        <v>3698</v>
      </c>
      <c r="CB63" s="3" t="s">
        <v>14271</v>
      </c>
      <c r="CC63" s="3"/>
      <c r="CJ63" s="3" t="s">
        <v>1191</v>
      </c>
      <c r="CK63" s="401" t="s">
        <v>13019</v>
      </c>
      <c r="CL63" s="3" t="s">
        <v>16860</v>
      </c>
      <c r="CM63" s="3"/>
      <c r="CN63" s="401" t="s">
        <v>4746</v>
      </c>
      <c r="CO63" s="401" t="s">
        <v>5584</v>
      </c>
    </row>
    <row r="64" spans="4:93" x14ac:dyDescent="0.35">
      <c r="D64" s="61" t="s">
        <v>197</v>
      </c>
      <c r="Y64" s="3" t="s">
        <v>4726</v>
      </c>
      <c r="AG64" s="3" t="s">
        <v>2983</v>
      </c>
      <c r="AH64" s="3" t="s">
        <v>3903</v>
      </c>
      <c r="AI64" s="3" t="s">
        <v>1182</v>
      </c>
      <c r="AJ64" s="3" t="s">
        <v>16769</v>
      </c>
      <c r="AK64" s="3" t="s">
        <v>3992</v>
      </c>
      <c r="AP64" s="3" t="s">
        <v>2540</v>
      </c>
      <c r="AQ64" s="3"/>
      <c r="AW64" s="3" t="s">
        <v>3447</v>
      </c>
      <c r="AX64" s="3" t="s">
        <v>3468</v>
      </c>
      <c r="BD64" s="3" t="s">
        <v>5585</v>
      </c>
      <c r="BE64" s="3" t="s">
        <v>3695</v>
      </c>
      <c r="BF64" s="3"/>
      <c r="BL64" s="3" t="s">
        <v>4493</v>
      </c>
      <c r="BR64" s="3" t="s">
        <v>4904</v>
      </c>
      <c r="BS64" s="3"/>
      <c r="BT64" s="3" t="s">
        <v>4989</v>
      </c>
      <c r="BU64" s="3" t="s">
        <v>5139</v>
      </c>
      <c r="BV64" s="3" t="s">
        <v>17052</v>
      </c>
      <c r="BW64" s="3"/>
      <c r="BX64" s="3" t="s">
        <v>5348</v>
      </c>
      <c r="BY64" s="3" t="s">
        <v>5464</v>
      </c>
      <c r="CA64" s="3" t="s">
        <v>3738</v>
      </c>
      <c r="CB64" s="3" t="s">
        <v>14214</v>
      </c>
      <c r="CC64" s="3"/>
      <c r="CJ64" s="3" t="s">
        <v>1181</v>
      </c>
      <c r="CK64" s="401" t="s">
        <v>13023</v>
      </c>
      <c r="CL64" s="3" t="s">
        <v>14174</v>
      </c>
      <c r="CM64" s="3"/>
      <c r="CN64" s="401" t="s">
        <v>4726</v>
      </c>
      <c r="CO64" s="401" t="s">
        <v>5585</v>
      </c>
    </row>
    <row r="65" spans="4:93" x14ac:dyDescent="0.35">
      <c r="D65" s="61" t="s">
        <v>198</v>
      </c>
      <c r="Y65" s="3" t="s">
        <v>4734</v>
      </c>
      <c r="AG65" s="3" t="s">
        <v>2914</v>
      </c>
      <c r="AH65" s="3" t="s">
        <v>3954</v>
      </c>
      <c r="AI65" s="3" t="s">
        <v>1382</v>
      </c>
      <c r="AJ65" s="3" t="s">
        <v>17479</v>
      </c>
      <c r="AK65" s="3" t="s">
        <v>4105</v>
      </c>
      <c r="AP65" s="3" t="s">
        <v>2499</v>
      </c>
      <c r="AQ65" s="3"/>
      <c r="AW65" s="3" t="s">
        <v>3462</v>
      </c>
      <c r="AX65" s="3" t="s">
        <v>3465</v>
      </c>
      <c r="BD65" s="3" t="s">
        <v>5586</v>
      </c>
      <c r="BE65" s="3" t="s">
        <v>3637</v>
      </c>
      <c r="BF65" s="3"/>
      <c r="BL65" s="3" t="s">
        <v>4458</v>
      </c>
      <c r="BR65" s="3" t="s">
        <v>4905</v>
      </c>
      <c r="BS65" s="3"/>
      <c r="BT65" s="3" t="s">
        <v>4997</v>
      </c>
      <c r="BU65" s="3" t="s">
        <v>5134</v>
      </c>
      <c r="BV65" s="3" t="s">
        <v>14924</v>
      </c>
      <c r="BW65" s="3"/>
      <c r="BX65" s="3" t="s">
        <v>5360</v>
      </c>
      <c r="BY65" s="3" t="s">
        <v>5430</v>
      </c>
      <c r="CA65" s="3" t="s">
        <v>3706</v>
      </c>
      <c r="CB65" s="3" t="s">
        <v>13879</v>
      </c>
      <c r="CC65" s="3"/>
      <c r="CJ65" s="3" t="s">
        <v>1182</v>
      </c>
      <c r="CK65" s="401" t="s">
        <v>3357</v>
      </c>
      <c r="CL65" s="3" t="s">
        <v>14184</v>
      </c>
      <c r="CM65" s="3"/>
      <c r="CN65" s="401" t="s">
        <v>4734</v>
      </c>
      <c r="CO65" s="401" t="s">
        <v>5586</v>
      </c>
    </row>
    <row r="66" spans="4:93" x14ac:dyDescent="0.35">
      <c r="D66" s="61" t="s">
        <v>199</v>
      </c>
      <c r="Y66" s="3" t="s">
        <v>4735</v>
      </c>
      <c r="AG66" s="3" t="s">
        <v>2916</v>
      </c>
      <c r="AH66" s="3" t="s">
        <v>3957</v>
      </c>
      <c r="AI66" s="3" t="s">
        <v>1381</v>
      </c>
      <c r="AJ66" s="3" t="s">
        <v>17512</v>
      </c>
      <c r="AK66" s="3" t="s">
        <v>4100</v>
      </c>
      <c r="AP66" s="3" t="s">
        <v>2506</v>
      </c>
      <c r="AQ66" s="3"/>
      <c r="AW66" s="3" t="s">
        <v>3450</v>
      </c>
      <c r="AX66" s="3" t="s">
        <v>3464</v>
      </c>
      <c r="BD66" s="3" t="s">
        <v>5587</v>
      </c>
      <c r="BE66" s="3" t="s">
        <v>3678</v>
      </c>
      <c r="BF66" s="3"/>
      <c r="BL66" s="3" t="s">
        <v>4451</v>
      </c>
      <c r="BR66" s="3" t="s">
        <v>4906</v>
      </c>
      <c r="BS66" s="3"/>
      <c r="BT66" s="3" t="s">
        <v>5004</v>
      </c>
      <c r="BU66" s="3" t="s">
        <v>5102</v>
      </c>
      <c r="BV66" s="3" t="s">
        <v>14926</v>
      </c>
      <c r="BW66" s="3"/>
      <c r="BX66" s="3" t="s">
        <v>5349</v>
      </c>
      <c r="BY66" s="3" t="s">
        <v>5427</v>
      </c>
      <c r="CA66" s="3" t="s">
        <v>3702</v>
      </c>
      <c r="CB66" s="3" t="s">
        <v>14211</v>
      </c>
      <c r="CC66" s="3"/>
      <c r="CJ66" s="3" t="s">
        <v>1382</v>
      </c>
      <c r="CK66" s="401" t="s">
        <v>3349</v>
      </c>
      <c r="CL66" s="3" t="s">
        <v>16848</v>
      </c>
      <c r="CM66" s="3"/>
      <c r="CN66" s="401" t="s">
        <v>4735</v>
      </c>
      <c r="CO66" s="401" t="s">
        <v>5587</v>
      </c>
    </row>
    <row r="67" spans="4:93" x14ac:dyDescent="0.35">
      <c r="D67" s="61" t="s">
        <v>200</v>
      </c>
      <c r="Y67" s="3" t="s">
        <v>4733</v>
      </c>
      <c r="AG67" s="3" t="s">
        <v>2985</v>
      </c>
      <c r="AH67" s="3" t="s">
        <v>3877</v>
      </c>
      <c r="AI67" s="3" t="s">
        <v>1425</v>
      </c>
      <c r="AJ67" s="3" t="s">
        <v>17518</v>
      </c>
      <c r="AK67" s="3" t="s">
        <v>4140</v>
      </c>
      <c r="AP67" s="3" t="s">
        <v>2541</v>
      </c>
      <c r="AQ67" s="3"/>
      <c r="AW67" s="3" t="s">
        <v>3461</v>
      </c>
      <c r="AX67" s="3" t="s">
        <v>3469</v>
      </c>
      <c r="BD67" s="3" t="s">
        <v>5588</v>
      </c>
      <c r="BE67" s="3" t="s">
        <v>3638</v>
      </c>
      <c r="BF67" s="3"/>
      <c r="BL67" s="3" t="s">
        <v>4492</v>
      </c>
      <c r="BR67" s="3" t="s">
        <v>4907</v>
      </c>
      <c r="BS67" s="3"/>
      <c r="BT67" s="3" t="s">
        <v>4993</v>
      </c>
      <c r="BU67" s="3" t="s">
        <v>5100</v>
      </c>
      <c r="BV67" s="3" t="s">
        <v>17668</v>
      </c>
      <c r="BW67" s="3"/>
      <c r="BX67" s="3" t="s">
        <v>5350</v>
      </c>
      <c r="BY67" s="3" t="s">
        <v>5429</v>
      </c>
      <c r="CA67" s="3" t="s">
        <v>3701</v>
      </c>
      <c r="CB67" s="3" t="s">
        <v>14208</v>
      </c>
      <c r="CC67" s="3"/>
      <c r="CJ67" s="3" t="s">
        <v>1381</v>
      </c>
      <c r="CK67" s="401" t="s">
        <v>16677</v>
      </c>
      <c r="CL67" s="3" t="s">
        <v>16851</v>
      </c>
      <c r="CM67" s="3"/>
      <c r="CN67" s="401" t="s">
        <v>4733</v>
      </c>
      <c r="CO67" s="401" t="s">
        <v>5588</v>
      </c>
    </row>
    <row r="68" spans="4:93" x14ac:dyDescent="0.35">
      <c r="D68" s="61" t="s">
        <v>201</v>
      </c>
      <c r="Y68" s="3" t="s">
        <v>4717</v>
      </c>
      <c r="AG68" s="3" t="s">
        <v>2907</v>
      </c>
      <c r="AH68" s="3" t="s">
        <v>3959</v>
      </c>
      <c r="AI68" s="3" t="s">
        <v>1282</v>
      </c>
      <c r="AJ68" s="3" t="s">
        <v>989</v>
      </c>
      <c r="AK68" s="3" t="s">
        <v>4194</v>
      </c>
      <c r="AP68" s="3" t="s">
        <v>2537</v>
      </c>
      <c r="AQ68" s="3"/>
      <c r="AW68" s="3" t="s">
        <v>14768</v>
      </c>
      <c r="AX68" s="3" t="s">
        <v>3466</v>
      </c>
      <c r="BD68" s="3" t="s">
        <v>5589</v>
      </c>
      <c r="BE68" s="3" t="s">
        <v>3639</v>
      </c>
      <c r="BF68" s="3"/>
      <c r="BL68" s="3" t="s">
        <v>4502</v>
      </c>
      <c r="BR68" s="3" t="s">
        <v>4899</v>
      </c>
      <c r="BS68" s="3"/>
      <c r="BT68" s="3" t="s">
        <v>16645</v>
      </c>
      <c r="BU68" s="3" t="s">
        <v>5161</v>
      </c>
      <c r="BV68" s="3"/>
      <c r="BW68" s="3"/>
      <c r="BX68" s="3" t="s">
        <v>5351</v>
      </c>
      <c r="BY68" s="3" t="s">
        <v>5469</v>
      </c>
      <c r="CA68" s="3" t="s">
        <v>3758</v>
      </c>
      <c r="CB68" s="3" t="s">
        <v>14268</v>
      </c>
      <c r="CC68" s="3"/>
      <c r="CJ68" s="3" t="s">
        <v>1425</v>
      </c>
      <c r="CK68" s="401" t="s">
        <v>16680</v>
      </c>
      <c r="CL68" s="3" t="s">
        <v>14352</v>
      </c>
      <c r="CM68" s="3"/>
      <c r="CN68" s="401" t="s">
        <v>4717</v>
      </c>
      <c r="CO68" s="401" t="s">
        <v>5589</v>
      </c>
    </row>
    <row r="69" spans="4:93" x14ac:dyDescent="0.35">
      <c r="D69" s="61" t="s">
        <v>202</v>
      </c>
      <c r="Y69" s="3" t="s">
        <v>4718</v>
      </c>
      <c r="AG69" s="3" t="s">
        <v>2909</v>
      </c>
      <c r="AH69" s="3" t="s">
        <v>3960</v>
      </c>
      <c r="AI69" s="3" t="s">
        <v>1473</v>
      </c>
      <c r="AJ69" s="3" t="s">
        <v>1055</v>
      </c>
      <c r="AK69" s="3" t="s">
        <v>4091</v>
      </c>
      <c r="AP69" s="3" t="s">
        <v>2513</v>
      </c>
      <c r="AQ69" s="3"/>
      <c r="AW69" s="3" t="s">
        <v>14771</v>
      </c>
      <c r="AX69" s="3" t="s">
        <v>3514</v>
      </c>
      <c r="BD69" s="3" t="s">
        <v>5590</v>
      </c>
      <c r="BE69" s="3" t="s">
        <v>3613</v>
      </c>
      <c r="BF69" s="3"/>
      <c r="BL69" s="3" t="s">
        <v>4474</v>
      </c>
      <c r="BR69" s="3" t="s">
        <v>4900</v>
      </c>
      <c r="BS69" s="3"/>
      <c r="BT69" s="3" t="s">
        <v>4995</v>
      </c>
      <c r="BU69" s="3" t="s">
        <v>5162</v>
      </c>
      <c r="BV69" s="3"/>
      <c r="BW69" s="3"/>
      <c r="BX69" s="3" t="s">
        <v>5352</v>
      </c>
      <c r="BY69" s="3" t="s">
        <v>5473</v>
      </c>
      <c r="CA69" s="3" t="s">
        <v>3756</v>
      </c>
      <c r="CB69" s="3" t="s">
        <v>14247</v>
      </c>
      <c r="CC69" s="3"/>
      <c r="CJ69" s="3" t="s">
        <v>1282</v>
      </c>
      <c r="CK69" s="401" t="s">
        <v>2734</v>
      </c>
      <c r="CL69" s="3" t="s">
        <v>17368</v>
      </c>
      <c r="CM69" s="3"/>
      <c r="CN69" s="401" t="s">
        <v>4718</v>
      </c>
      <c r="CO69" s="401" t="s">
        <v>5590</v>
      </c>
    </row>
    <row r="70" spans="4:93" x14ac:dyDescent="0.35">
      <c r="D70" s="61" t="s">
        <v>203</v>
      </c>
      <c r="Y70" s="3" t="s">
        <v>4719</v>
      </c>
      <c r="AG70" s="3" t="s">
        <v>2975</v>
      </c>
      <c r="AH70" s="3" t="s">
        <v>3956</v>
      </c>
      <c r="AI70" s="3" t="s">
        <v>1477</v>
      </c>
      <c r="AJ70" s="3" t="s">
        <v>1056</v>
      </c>
      <c r="AK70" s="3" t="s">
        <v>4112</v>
      </c>
      <c r="AP70" s="3" t="s">
        <v>17692</v>
      </c>
      <c r="AQ70" s="3"/>
      <c r="AW70" s="3" t="s">
        <v>14774</v>
      </c>
      <c r="AX70" s="3" t="s">
        <v>3515</v>
      </c>
      <c r="BD70" s="3" t="s">
        <v>5591</v>
      </c>
      <c r="BE70" s="3" t="s">
        <v>3629</v>
      </c>
      <c r="BF70" s="3"/>
      <c r="BL70" s="3" t="s">
        <v>4499</v>
      </c>
      <c r="BR70" s="3" t="s">
        <v>4893</v>
      </c>
      <c r="BS70" s="3"/>
      <c r="BT70" s="3" t="s">
        <v>5027</v>
      </c>
      <c r="BU70" s="3" t="s">
        <v>5098</v>
      </c>
      <c r="BV70" s="3"/>
      <c r="BW70" s="3"/>
      <c r="BX70" s="3" t="s">
        <v>5353</v>
      </c>
      <c r="BY70" s="3" t="s">
        <v>5472</v>
      </c>
      <c r="CA70" s="3" t="s">
        <v>3757</v>
      </c>
      <c r="CB70" s="3" t="s">
        <v>14274</v>
      </c>
      <c r="CC70" s="3"/>
      <c r="CJ70" s="3" t="s">
        <v>1473</v>
      </c>
      <c r="CK70" s="401" t="s">
        <v>2791</v>
      </c>
      <c r="CL70" s="3" t="s">
        <v>17372</v>
      </c>
      <c r="CM70" s="3"/>
      <c r="CN70" s="401" t="s">
        <v>4719</v>
      </c>
      <c r="CO70" s="401" t="s">
        <v>5591</v>
      </c>
    </row>
    <row r="71" spans="4:93" x14ac:dyDescent="0.35">
      <c r="D71" s="61" t="s">
        <v>204</v>
      </c>
      <c r="Y71" s="3" t="s">
        <v>4749</v>
      </c>
      <c r="AG71" s="3" t="s">
        <v>2870</v>
      </c>
      <c r="AH71" s="3" t="s">
        <v>3878</v>
      </c>
      <c r="AI71" s="3" t="s">
        <v>17509</v>
      </c>
      <c r="AJ71" s="3" t="s">
        <v>1081</v>
      </c>
      <c r="AK71" s="3" t="s">
        <v>4319</v>
      </c>
      <c r="AP71" s="3" t="s">
        <v>17695</v>
      </c>
      <c r="AQ71" s="3"/>
      <c r="AW71" s="3" t="s">
        <v>14777</v>
      </c>
      <c r="AX71" s="3" t="s">
        <v>3510</v>
      </c>
      <c r="BD71" s="3" t="s">
        <v>5592</v>
      </c>
      <c r="BE71" s="3" t="s">
        <v>3614</v>
      </c>
      <c r="BF71" s="3"/>
      <c r="BL71" s="3" t="s">
        <v>4448</v>
      </c>
      <c r="BR71" s="3" t="s">
        <v>4911</v>
      </c>
      <c r="BS71" s="3"/>
      <c r="BT71" s="3" t="s">
        <v>16652</v>
      </c>
      <c r="BU71" s="3" t="s">
        <v>5104</v>
      </c>
      <c r="BV71" s="3"/>
      <c r="BW71" s="3"/>
      <c r="BX71" s="3" t="s">
        <v>5354</v>
      </c>
      <c r="BY71" s="3" t="s">
        <v>14229</v>
      </c>
      <c r="CA71" s="3" t="s">
        <v>3747</v>
      </c>
      <c r="CB71" s="3" t="s">
        <v>14277</v>
      </c>
      <c r="CC71" s="3"/>
      <c r="CJ71" s="3" t="s">
        <v>1477</v>
      </c>
      <c r="CK71" s="401" t="s">
        <v>2792</v>
      </c>
      <c r="CL71" s="3" t="s">
        <v>3949</v>
      </c>
      <c r="CM71" s="3"/>
      <c r="CN71" s="401" t="s">
        <v>4749</v>
      </c>
      <c r="CO71" s="401" t="s">
        <v>5592</v>
      </c>
    </row>
    <row r="72" spans="4:93" x14ac:dyDescent="0.35">
      <c r="D72" s="61" t="s">
        <v>205</v>
      </c>
      <c r="Y72" s="3" t="s">
        <v>4743</v>
      </c>
      <c r="AG72" s="3" t="s">
        <v>2990</v>
      </c>
      <c r="AH72" s="3" t="s">
        <v>3955</v>
      </c>
      <c r="AI72" s="3" t="s">
        <v>17485</v>
      </c>
      <c r="AJ72" s="3" t="s">
        <v>1067</v>
      </c>
      <c r="AK72" s="3" t="s">
        <v>4320</v>
      </c>
      <c r="AP72" s="3" t="s">
        <v>2509</v>
      </c>
      <c r="AQ72" s="3"/>
      <c r="AW72" s="3" t="s">
        <v>16948</v>
      </c>
      <c r="AX72" s="3" t="s">
        <v>3511</v>
      </c>
      <c r="BD72" s="3" t="s">
        <v>5593</v>
      </c>
      <c r="BE72" s="3" t="s">
        <v>3596</v>
      </c>
      <c r="BF72" s="3"/>
      <c r="BL72" s="3" t="s">
        <v>4440</v>
      </c>
      <c r="BR72" s="3" t="s">
        <v>4912</v>
      </c>
      <c r="BS72" s="3"/>
      <c r="BT72" s="3" t="s">
        <v>5005</v>
      </c>
      <c r="BU72" s="3" t="s">
        <v>5103</v>
      </c>
      <c r="BV72" s="3"/>
      <c r="BW72" s="3"/>
      <c r="BX72" s="3" t="s">
        <v>5370</v>
      </c>
      <c r="BY72" s="3" t="s">
        <v>14232</v>
      </c>
      <c r="CA72" s="3" t="s">
        <v>3748</v>
      </c>
      <c r="CB72" s="3" t="s">
        <v>14296</v>
      </c>
      <c r="CC72" s="3"/>
      <c r="CJ72" s="3" t="s">
        <v>17509</v>
      </c>
      <c r="CK72" s="401" t="s">
        <v>2883</v>
      </c>
      <c r="CL72" s="3" t="s">
        <v>3948</v>
      </c>
      <c r="CM72" s="3"/>
      <c r="CN72" s="401" t="s">
        <v>4743</v>
      </c>
      <c r="CO72" s="401" t="s">
        <v>5593</v>
      </c>
    </row>
    <row r="73" spans="4:93" x14ac:dyDescent="0.35">
      <c r="Y73" s="3" t="s">
        <v>4744</v>
      </c>
      <c r="AG73" s="3" t="s">
        <v>2995</v>
      </c>
      <c r="AH73" s="3" t="s">
        <v>14791</v>
      </c>
      <c r="AI73" s="3" t="s">
        <v>918</v>
      </c>
      <c r="AJ73" s="3" t="s">
        <v>1068</v>
      </c>
      <c r="AK73" s="3" t="s">
        <v>4321</v>
      </c>
      <c r="AP73" s="3" t="s">
        <v>2531</v>
      </c>
      <c r="AQ73" s="3"/>
      <c r="AW73" s="3" t="s">
        <v>16951</v>
      </c>
      <c r="AX73" s="3" t="s">
        <v>3517</v>
      </c>
      <c r="BD73" s="3" t="s">
        <v>5594</v>
      </c>
      <c r="BE73" s="3" t="s">
        <v>13899</v>
      </c>
      <c r="BF73" s="3"/>
      <c r="BL73" s="3" t="s">
        <v>4442</v>
      </c>
      <c r="BR73" s="3" t="s">
        <v>4932</v>
      </c>
      <c r="BS73" s="3"/>
      <c r="BT73" s="3" t="s">
        <v>5006</v>
      </c>
      <c r="BU73" s="3" t="s">
        <v>5170</v>
      </c>
      <c r="BV73" s="3"/>
      <c r="BW73" s="3"/>
      <c r="BX73" s="3" t="s">
        <v>5371</v>
      </c>
      <c r="BY73" s="3" t="s">
        <v>5487</v>
      </c>
      <c r="CA73" s="3" t="s">
        <v>3751</v>
      </c>
      <c r="CB73" s="3" t="s">
        <v>4549</v>
      </c>
      <c r="CC73" s="3"/>
      <c r="CJ73" s="3" t="s">
        <v>17485</v>
      </c>
      <c r="CK73" s="401" t="s">
        <v>2885</v>
      </c>
      <c r="CL73" s="3" t="s">
        <v>3895</v>
      </c>
      <c r="CM73" s="3"/>
      <c r="CN73" s="401" t="s">
        <v>4744</v>
      </c>
      <c r="CO73" s="401" t="s">
        <v>5594</v>
      </c>
    </row>
    <row r="74" spans="4:93" x14ac:dyDescent="0.35">
      <c r="Y74" s="3" t="s">
        <v>4742</v>
      </c>
      <c r="AG74" s="3" t="s">
        <v>2999</v>
      </c>
      <c r="AH74" s="3" t="s">
        <v>14795</v>
      </c>
      <c r="AI74" s="3" t="s">
        <v>933</v>
      </c>
      <c r="AJ74" s="3" t="s">
        <v>1069</v>
      </c>
      <c r="AK74" s="3" t="s">
        <v>4093</v>
      </c>
      <c r="AP74" s="3" t="s">
        <v>2534</v>
      </c>
      <c r="AQ74" s="3"/>
      <c r="AW74" s="3"/>
      <c r="AX74" s="3" t="s">
        <v>3507</v>
      </c>
      <c r="BD74" s="3" t="s">
        <v>5595</v>
      </c>
      <c r="BE74" s="3" t="s">
        <v>3615</v>
      </c>
      <c r="BF74" s="3"/>
      <c r="BL74" s="3" t="s">
        <v>4447</v>
      </c>
      <c r="BR74" s="3" t="s">
        <v>4933</v>
      </c>
      <c r="BS74" s="3"/>
      <c r="BT74" s="3" t="s">
        <v>5011</v>
      </c>
      <c r="BU74" s="3" t="s">
        <v>5171</v>
      </c>
      <c r="BV74" s="3"/>
      <c r="BW74" s="3"/>
      <c r="BX74" s="3" t="s">
        <v>5391</v>
      </c>
      <c r="BY74" s="3" t="s">
        <v>5486</v>
      </c>
      <c r="CA74" s="3" t="s">
        <v>3782</v>
      </c>
      <c r="CB74" s="3" t="s">
        <v>4548</v>
      </c>
      <c r="CC74" s="3"/>
      <c r="CJ74" s="3" t="s">
        <v>918</v>
      </c>
      <c r="CK74" s="401" t="s">
        <v>2662</v>
      </c>
      <c r="CL74" s="3" t="s">
        <v>3892</v>
      </c>
      <c r="CM74" s="3"/>
      <c r="CN74" s="401" t="s">
        <v>4742</v>
      </c>
      <c r="CO74" s="401" t="s">
        <v>5595</v>
      </c>
    </row>
    <row r="75" spans="4:93" x14ac:dyDescent="0.35">
      <c r="Y75" s="3" t="s">
        <v>4752</v>
      </c>
      <c r="AG75" s="3" t="s">
        <v>3000</v>
      </c>
      <c r="AH75" s="3" t="s">
        <v>14798</v>
      </c>
      <c r="AI75" s="3" t="s">
        <v>975</v>
      </c>
      <c r="AJ75" s="3" t="s">
        <v>1066</v>
      </c>
      <c r="AK75" s="3" t="s">
        <v>4117</v>
      </c>
      <c r="AP75" s="3" t="s">
        <v>2546</v>
      </c>
      <c r="AQ75" s="3"/>
      <c r="AW75" s="3"/>
      <c r="AX75" s="3" t="s">
        <v>3508</v>
      </c>
      <c r="BD75" s="3" t="s">
        <v>5596</v>
      </c>
      <c r="BE75" s="3" t="s">
        <v>3642</v>
      </c>
      <c r="BF75" s="3"/>
      <c r="BL75" s="3" t="s">
        <v>4433</v>
      </c>
      <c r="BR75" s="3" t="s">
        <v>4934</v>
      </c>
      <c r="BS75" s="3"/>
      <c r="BT75" s="3" t="s">
        <v>5009</v>
      </c>
      <c r="BU75" s="3" t="s">
        <v>5172</v>
      </c>
      <c r="BV75" s="3"/>
      <c r="BW75" s="3"/>
      <c r="BX75" s="3" t="s">
        <v>5379</v>
      </c>
      <c r="BY75" s="3" t="s">
        <v>5485</v>
      </c>
      <c r="CA75" s="3" t="s">
        <v>3773</v>
      </c>
      <c r="CB75" s="3" t="s">
        <v>4547</v>
      </c>
      <c r="CC75" s="3"/>
      <c r="CJ75" s="3" t="s">
        <v>933</v>
      </c>
      <c r="CK75" s="401" t="s">
        <v>2694</v>
      </c>
      <c r="CL75" s="3" t="s">
        <v>3888</v>
      </c>
      <c r="CM75" s="3"/>
      <c r="CN75" s="401" t="s">
        <v>4752</v>
      </c>
      <c r="CO75" s="401" t="s">
        <v>5596</v>
      </c>
    </row>
    <row r="76" spans="4:93" x14ac:dyDescent="0.35">
      <c r="Y76" s="3" t="s">
        <v>4760</v>
      </c>
      <c r="AG76" s="3" t="s">
        <v>3001</v>
      </c>
      <c r="AH76" s="3" t="s">
        <v>14447</v>
      </c>
      <c r="AI76" s="3" t="s">
        <v>977</v>
      </c>
      <c r="AJ76" s="3" t="s">
        <v>1070</v>
      </c>
      <c r="AK76" s="3" t="s">
        <v>4243</v>
      </c>
      <c r="AP76" s="3" t="s">
        <v>2543</v>
      </c>
      <c r="AQ76" s="3"/>
      <c r="AW76" s="3"/>
      <c r="AX76" s="3" t="s">
        <v>3509</v>
      </c>
      <c r="BD76" s="3" t="s">
        <v>5597</v>
      </c>
      <c r="BE76" s="3" t="s">
        <v>3621</v>
      </c>
      <c r="BF76" s="3"/>
      <c r="BL76" s="3" t="s">
        <v>16793</v>
      </c>
      <c r="BR76" s="3" t="s">
        <v>4935</v>
      </c>
      <c r="BS76" s="3"/>
      <c r="BT76" s="3" t="s">
        <v>4991</v>
      </c>
      <c r="BU76" s="3" t="s">
        <v>5159</v>
      </c>
      <c r="BV76" s="3"/>
      <c r="BW76" s="3"/>
      <c r="BX76" s="3" t="s">
        <v>5392</v>
      </c>
      <c r="BY76" s="3" t="s">
        <v>5484</v>
      </c>
      <c r="CA76" s="3" t="s">
        <v>3769</v>
      </c>
      <c r="CB76" s="3" t="s">
        <v>4554</v>
      </c>
      <c r="CC76" s="3"/>
      <c r="CJ76" s="3" t="s">
        <v>975</v>
      </c>
      <c r="CK76" s="401" t="s">
        <v>2695</v>
      </c>
      <c r="CL76" s="3" t="s">
        <v>3931</v>
      </c>
      <c r="CM76" s="3"/>
      <c r="CN76" s="401" t="s">
        <v>4760</v>
      </c>
      <c r="CO76" s="401" t="s">
        <v>5597</v>
      </c>
    </row>
    <row r="77" spans="4:93" x14ac:dyDescent="0.35">
      <c r="Y77" s="3" t="s">
        <v>4753</v>
      </c>
      <c r="AG77" s="3" t="s">
        <v>2942</v>
      </c>
      <c r="AH77" s="3" t="s">
        <v>14431</v>
      </c>
      <c r="AI77" s="3" t="s">
        <v>896</v>
      </c>
      <c r="AJ77" s="3" t="s">
        <v>1071</v>
      </c>
      <c r="AK77" s="3" t="s">
        <v>16754</v>
      </c>
      <c r="AP77" s="3" t="s">
        <v>2562</v>
      </c>
      <c r="AQ77" s="3"/>
      <c r="AW77" s="3"/>
      <c r="AX77" s="3" t="s">
        <v>3516</v>
      </c>
      <c r="BD77" s="3" t="s">
        <v>5598</v>
      </c>
      <c r="BE77" s="3" t="s">
        <v>3622</v>
      </c>
      <c r="BF77" s="3"/>
      <c r="BL77" s="3" t="s">
        <v>4420</v>
      </c>
      <c r="BR77" s="3" t="s">
        <v>4913</v>
      </c>
      <c r="BS77" s="3"/>
      <c r="BT77" s="3" t="s">
        <v>5034</v>
      </c>
      <c r="BU77" s="3" t="s">
        <v>5179</v>
      </c>
      <c r="BV77" s="3"/>
      <c r="BW77" s="3"/>
      <c r="BX77" s="3" t="s">
        <v>5386</v>
      </c>
      <c r="BY77" s="3" t="s">
        <v>5483</v>
      </c>
      <c r="CA77" s="3" t="s">
        <v>3775</v>
      </c>
      <c r="CB77" s="3" t="s">
        <v>4550</v>
      </c>
      <c r="CC77" s="3"/>
      <c r="CJ77" s="3" t="s">
        <v>977</v>
      </c>
      <c r="CK77" s="401" t="s">
        <v>2709</v>
      </c>
      <c r="CL77" s="3" t="s">
        <v>3885</v>
      </c>
      <c r="CM77" s="3"/>
      <c r="CN77" s="401" t="s">
        <v>4753</v>
      </c>
      <c r="CO77" s="401" t="s">
        <v>5598</v>
      </c>
    </row>
    <row r="78" spans="4:93" x14ac:dyDescent="0.35">
      <c r="Y78" s="3" t="s">
        <v>4754</v>
      </c>
      <c r="AG78" s="3" t="s">
        <v>2946</v>
      </c>
      <c r="AH78" s="3" t="s">
        <v>17006</v>
      </c>
      <c r="AI78" s="3" t="s">
        <v>909</v>
      </c>
      <c r="AJ78" s="3" t="s">
        <v>1072</v>
      </c>
      <c r="AK78" s="3" t="s">
        <v>3999</v>
      </c>
      <c r="AP78" s="3"/>
      <c r="AQ78" s="3"/>
      <c r="AW78" s="3"/>
      <c r="AX78" s="3" t="s">
        <v>3502</v>
      </c>
      <c r="BD78" s="3" t="s">
        <v>5599</v>
      </c>
      <c r="BE78" s="3" t="s">
        <v>3630</v>
      </c>
      <c r="BF78" s="3"/>
      <c r="BL78" s="3" t="s">
        <v>4425</v>
      </c>
      <c r="BR78" s="3" t="s">
        <v>4870</v>
      </c>
      <c r="BS78" s="3"/>
      <c r="BT78" s="3" t="s">
        <v>5018</v>
      </c>
      <c r="BU78" s="3" t="s">
        <v>5163</v>
      </c>
      <c r="BV78" s="3"/>
      <c r="BW78" s="3"/>
      <c r="BX78" s="3" t="s">
        <v>5387</v>
      </c>
      <c r="BY78" s="3" t="s">
        <v>5482</v>
      </c>
      <c r="CA78" s="3" t="s">
        <v>3788</v>
      </c>
      <c r="CB78" s="3" t="s">
        <v>4551</v>
      </c>
      <c r="CC78" s="3"/>
      <c r="CJ78" s="3" t="s">
        <v>896</v>
      </c>
      <c r="CK78" s="401" t="s">
        <v>2664</v>
      </c>
      <c r="CL78" s="3" t="s">
        <v>3882</v>
      </c>
      <c r="CM78" s="3"/>
      <c r="CN78" s="401" t="s">
        <v>4754</v>
      </c>
      <c r="CO78" s="401" t="s">
        <v>5599</v>
      </c>
    </row>
    <row r="79" spans="4:93" x14ac:dyDescent="0.35">
      <c r="Y79" s="3" t="s">
        <v>4758</v>
      </c>
      <c r="AG79" s="3" t="s">
        <v>3101</v>
      </c>
      <c r="AH79" s="3" t="s">
        <v>17009</v>
      </c>
      <c r="AI79" s="3" t="s">
        <v>908</v>
      </c>
      <c r="AJ79" s="3" t="s">
        <v>1064</v>
      </c>
      <c r="AK79" s="3" t="s">
        <v>3983</v>
      </c>
      <c r="AP79" s="3"/>
      <c r="AQ79" s="3"/>
      <c r="AW79" s="3"/>
      <c r="AX79" s="3" t="s">
        <v>3503</v>
      </c>
      <c r="BD79" s="3" t="s">
        <v>5600</v>
      </c>
      <c r="BE79" s="3" t="s">
        <v>3658</v>
      </c>
      <c r="BF79" s="3"/>
      <c r="BL79" s="3" t="s">
        <v>4497</v>
      </c>
      <c r="BR79" s="3" t="s">
        <v>4931</v>
      </c>
      <c r="BS79" s="3"/>
      <c r="BT79" s="3" t="s">
        <v>5028</v>
      </c>
      <c r="BU79" s="3" t="s">
        <v>5168</v>
      </c>
      <c r="BV79" s="3"/>
      <c r="BW79" s="3"/>
      <c r="BX79" s="3" t="s">
        <v>5388</v>
      </c>
      <c r="BY79" s="3" t="s">
        <v>5481</v>
      </c>
      <c r="CA79" s="3" t="s">
        <v>3787</v>
      </c>
      <c r="CB79" s="3" t="s">
        <v>4552</v>
      </c>
      <c r="CC79" s="3"/>
      <c r="CJ79" s="3" t="s">
        <v>909</v>
      </c>
      <c r="CK79" s="401" t="s">
        <v>2886</v>
      </c>
      <c r="CL79" s="3" t="s">
        <v>3884</v>
      </c>
      <c r="CM79" s="3"/>
      <c r="CN79" s="401" t="s">
        <v>4758</v>
      </c>
      <c r="CO79" s="401" t="s">
        <v>5600</v>
      </c>
    </row>
    <row r="80" spans="4:93" x14ac:dyDescent="0.35">
      <c r="Y80" s="3" t="s">
        <v>4759</v>
      </c>
      <c r="AG80" s="3" t="s">
        <v>3102</v>
      </c>
      <c r="AH80" s="3" t="s">
        <v>17708</v>
      </c>
      <c r="AI80" s="3" t="s">
        <v>1183</v>
      </c>
      <c r="AJ80" s="3" t="s">
        <v>1065</v>
      </c>
      <c r="AK80" s="3" t="s">
        <v>4019</v>
      </c>
      <c r="AP80" s="3"/>
      <c r="AQ80" s="3"/>
      <c r="AW80" s="3"/>
      <c r="AX80" s="3" t="s">
        <v>3504</v>
      </c>
      <c r="BD80" s="3" t="s">
        <v>5571</v>
      </c>
      <c r="BE80" s="3" t="s">
        <v>3671</v>
      </c>
      <c r="BF80" s="3"/>
      <c r="BL80" s="3" t="s">
        <v>4472</v>
      </c>
      <c r="BR80" s="3" t="s">
        <v>4929</v>
      </c>
      <c r="BS80" s="3"/>
      <c r="BT80" s="3" t="s">
        <v>5029</v>
      </c>
      <c r="BU80" s="3" t="s">
        <v>5166</v>
      </c>
      <c r="BV80" s="3"/>
      <c r="BW80" s="3"/>
      <c r="BX80" s="3" t="s">
        <v>5389</v>
      </c>
      <c r="BY80" s="3" t="s">
        <v>5478</v>
      </c>
      <c r="CA80" s="3" t="s">
        <v>3806</v>
      </c>
      <c r="CB80" s="3" t="s">
        <v>4564</v>
      </c>
      <c r="CC80" s="3"/>
      <c r="CJ80" s="3" t="s">
        <v>908</v>
      </c>
      <c r="CK80" s="401" t="s">
        <v>2648</v>
      </c>
      <c r="CL80" s="3" t="s">
        <v>3879</v>
      </c>
      <c r="CM80" s="3"/>
      <c r="CN80" s="401" t="s">
        <v>4759</v>
      </c>
      <c r="CO80" s="401" t="s">
        <v>5571</v>
      </c>
    </row>
    <row r="81" spans="25:93" x14ac:dyDescent="0.35">
      <c r="Y81" s="3" t="s">
        <v>4761</v>
      </c>
      <c r="AG81" s="3" t="s">
        <v>3103</v>
      </c>
      <c r="AH81" s="3" t="s">
        <v>17704</v>
      </c>
      <c r="AI81" s="3" t="s">
        <v>1170</v>
      </c>
      <c r="AJ81" s="3" t="s">
        <v>1237</v>
      </c>
      <c r="AK81" s="3" t="s">
        <v>4035</v>
      </c>
      <c r="AP81" s="3"/>
      <c r="AQ81" s="3"/>
      <c r="AW81" s="3"/>
      <c r="AX81" s="3" t="s">
        <v>3518</v>
      </c>
      <c r="BD81" s="3" t="s">
        <v>5572</v>
      </c>
      <c r="BE81" s="3" t="s">
        <v>3631</v>
      </c>
      <c r="BF81" s="3"/>
      <c r="BL81" s="3" t="s">
        <v>4471</v>
      </c>
      <c r="BR81" s="3" t="s">
        <v>4918</v>
      </c>
      <c r="BS81" s="3"/>
      <c r="BT81" s="3" t="s">
        <v>5024</v>
      </c>
      <c r="BU81" s="3" t="s">
        <v>5143</v>
      </c>
      <c r="BV81" s="3"/>
      <c r="BW81" s="3"/>
      <c r="BX81" s="3" t="s">
        <v>5390</v>
      </c>
      <c r="BY81" s="3" t="s">
        <v>5477</v>
      </c>
      <c r="CA81" s="3" t="s">
        <v>3816</v>
      </c>
      <c r="CB81" s="3" t="s">
        <v>4565</v>
      </c>
      <c r="CC81" s="3"/>
      <c r="CJ81" s="3" t="s">
        <v>1183</v>
      </c>
      <c r="CK81" s="401" t="s">
        <v>2676</v>
      </c>
      <c r="CL81" s="3" t="s">
        <v>3898</v>
      </c>
      <c r="CM81" s="3"/>
      <c r="CN81" s="401" t="s">
        <v>4761</v>
      </c>
      <c r="CO81" s="401" t="s">
        <v>5572</v>
      </c>
    </row>
    <row r="82" spans="25:93" x14ac:dyDescent="0.35">
      <c r="Y82" s="3" t="s">
        <v>4762</v>
      </c>
      <c r="AG82" s="3" t="s">
        <v>3104</v>
      </c>
      <c r="AH82" s="3" t="s">
        <v>17253</v>
      </c>
      <c r="AI82" s="3" t="s">
        <v>1171</v>
      </c>
      <c r="AJ82" s="3" t="s">
        <v>1238</v>
      </c>
      <c r="AK82" s="3" t="s">
        <v>3978</v>
      </c>
      <c r="AP82" s="3"/>
      <c r="AQ82" s="3"/>
      <c r="AW82" s="3"/>
      <c r="AX82" s="3" t="s">
        <v>3522</v>
      </c>
      <c r="BD82" s="3" t="s">
        <v>5573</v>
      </c>
      <c r="BE82" s="3" t="s">
        <v>3669</v>
      </c>
      <c r="BF82" s="3"/>
      <c r="BL82" s="3" t="s">
        <v>4470</v>
      </c>
      <c r="BR82" s="3" t="s">
        <v>4917</v>
      </c>
      <c r="BS82" s="3"/>
      <c r="BT82" s="3" t="s">
        <v>5010</v>
      </c>
      <c r="BU82" s="3" t="s">
        <v>5158</v>
      </c>
      <c r="BV82" s="3"/>
      <c r="BW82" s="3"/>
      <c r="BX82" s="3" t="s">
        <v>5385</v>
      </c>
      <c r="BY82" s="3" t="s">
        <v>5476</v>
      </c>
      <c r="CA82" s="3" t="s">
        <v>14293</v>
      </c>
      <c r="CB82" s="3" t="s">
        <v>4529</v>
      </c>
      <c r="CC82" s="3"/>
      <c r="CJ82" s="3" t="s">
        <v>1170</v>
      </c>
      <c r="CK82" s="401" t="s">
        <v>2640</v>
      </c>
      <c r="CL82" s="3" t="s">
        <v>3886</v>
      </c>
      <c r="CM82" s="3"/>
      <c r="CN82" s="401" t="s">
        <v>4762</v>
      </c>
      <c r="CO82" s="401" t="s">
        <v>5573</v>
      </c>
    </row>
    <row r="83" spans="25:93" x14ac:dyDescent="0.35">
      <c r="Y83" s="3" t="s">
        <v>4771</v>
      </c>
      <c r="AG83" s="3" t="s">
        <v>3169</v>
      </c>
      <c r="AH83" s="3" t="s">
        <v>17308</v>
      </c>
      <c r="AI83" s="3" t="s">
        <v>1194</v>
      </c>
      <c r="AJ83" s="3" t="s">
        <v>1241</v>
      </c>
      <c r="AK83" s="3" t="s">
        <v>4049</v>
      </c>
      <c r="AP83" s="3"/>
      <c r="AQ83" s="3"/>
      <c r="AW83" s="3"/>
      <c r="AX83" s="3" t="s">
        <v>3523</v>
      </c>
      <c r="BD83" s="3" t="s">
        <v>5574</v>
      </c>
      <c r="BE83" s="3" t="s">
        <v>3601</v>
      </c>
      <c r="BF83" s="3"/>
      <c r="BL83" s="3" t="s">
        <v>4452</v>
      </c>
      <c r="BR83" s="3" t="s">
        <v>4916</v>
      </c>
      <c r="BS83" s="3"/>
      <c r="BT83" s="3" t="s">
        <v>5001</v>
      </c>
      <c r="BU83" s="3" t="s">
        <v>5144</v>
      </c>
      <c r="BV83" s="3"/>
      <c r="BW83" s="3"/>
      <c r="BX83" s="3" t="s">
        <v>5384</v>
      </c>
      <c r="BY83" s="3" t="s">
        <v>5466</v>
      </c>
      <c r="CA83" s="3" t="s">
        <v>17043</v>
      </c>
      <c r="CB83" s="3" t="s">
        <v>4532</v>
      </c>
      <c r="CC83" s="3"/>
      <c r="CJ83" s="3" t="s">
        <v>1171</v>
      </c>
      <c r="CK83" s="401" t="s">
        <v>2678</v>
      </c>
      <c r="CL83" s="3" t="s">
        <v>3881</v>
      </c>
      <c r="CM83" s="3"/>
      <c r="CN83" s="401" t="s">
        <v>4771</v>
      </c>
      <c r="CO83" s="401" t="s">
        <v>5574</v>
      </c>
    </row>
    <row r="84" spans="25:93" x14ac:dyDescent="0.35">
      <c r="Y84" s="3" t="s">
        <v>4772</v>
      </c>
      <c r="AG84" s="3" t="s">
        <v>2957</v>
      </c>
      <c r="AH84" s="3" t="s">
        <v>16771</v>
      </c>
      <c r="AI84" s="3" t="s">
        <v>1355</v>
      </c>
      <c r="AJ84" s="3" t="s">
        <v>1243</v>
      </c>
      <c r="AK84" s="3" t="s">
        <v>4013</v>
      </c>
      <c r="AP84" s="3"/>
      <c r="AQ84" s="3"/>
      <c r="AW84" s="3"/>
      <c r="AX84" s="3" t="s">
        <v>3521</v>
      </c>
      <c r="BD84" s="3" t="s">
        <v>5575</v>
      </c>
      <c r="BE84" s="3" t="s">
        <v>3696</v>
      </c>
      <c r="BF84" s="3"/>
      <c r="BL84" s="3" t="s">
        <v>16670</v>
      </c>
      <c r="BR84" s="3" t="s">
        <v>4914</v>
      </c>
      <c r="BS84" s="3"/>
      <c r="BT84" s="3" t="s">
        <v>5007</v>
      </c>
      <c r="BU84" s="3" t="s">
        <v>5132</v>
      </c>
      <c r="BV84" s="3"/>
      <c r="BW84" s="3"/>
      <c r="BX84" s="3" t="s">
        <v>5402</v>
      </c>
      <c r="BY84" s="3" t="s">
        <v>5475</v>
      </c>
      <c r="CA84" s="3" t="s">
        <v>3735</v>
      </c>
      <c r="CB84" s="3" t="s">
        <v>4533</v>
      </c>
      <c r="CC84" s="3"/>
      <c r="CJ84" s="3" t="s">
        <v>1194</v>
      </c>
      <c r="CK84" s="401" t="s">
        <v>2677</v>
      </c>
      <c r="CL84" s="3" t="s">
        <v>3887</v>
      </c>
      <c r="CM84" s="3"/>
      <c r="CN84" s="401" t="s">
        <v>4772</v>
      </c>
      <c r="CO84" s="401" t="s">
        <v>5575</v>
      </c>
    </row>
    <row r="85" spans="25:93" x14ac:dyDescent="0.35">
      <c r="Y85" s="3" t="s">
        <v>4773</v>
      </c>
      <c r="AG85" s="3" t="s">
        <v>3171</v>
      </c>
      <c r="AH85" s="3" t="s">
        <v>17338</v>
      </c>
      <c r="AI85" s="3" t="s">
        <v>1418</v>
      </c>
      <c r="AJ85" s="3" t="s">
        <v>1341</v>
      </c>
      <c r="AK85" s="3" t="s">
        <v>4045</v>
      </c>
      <c r="AP85" s="3"/>
      <c r="AQ85" s="3"/>
      <c r="AW85" s="3"/>
      <c r="AX85" s="3" t="s">
        <v>3520</v>
      </c>
      <c r="BD85" s="3" t="s">
        <v>5576</v>
      </c>
      <c r="BE85" s="3" t="s">
        <v>3606</v>
      </c>
      <c r="BF85" s="3"/>
      <c r="BL85" s="3" t="s">
        <v>4508</v>
      </c>
      <c r="BR85" s="3" t="s">
        <v>4915</v>
      </c>
      <c r="BS85" s="3"/>
      <c r="BT85" s="3" t="s">
        <v>5002</v>
      </c>
      <c r="BU85" s="3" t="s">
        <v>5114</v>
      </c>
      <c r="BV85" s="3"/>
      <c r="BW85" s="3"/>
      <c r="BX85" s="3" t="s">
        <v>5401</v>
      </c>
      <c r="BY85" s="3" t="s">
        <v>5479</v>
      </c>
      <c r="CA85" s="3" t="s">
        <v>3734</v>
      </c>
      <c r="CB85" s="3" t="s">
        <v>4530</v>
      </c>
      <c r="CC85" s="3"/>
      <c r="CJ85" s="3" t="s">
        <v>1355</v>
      </c>
      <c r="CK85" s="401" t="s">
        <v>2806</v>
      </c>
      <c r="CL85" s="3" t="s">
        <v>3889</v>
      </c>
      <c r="CM85" s="3"/>
      <c r="CN85" s="401" t="s">
        <v>4773</v>
      </c>
      <c r="CO85" s="401" t="s">
        <v>5576</v>
      </c>
    </row>
    <row r="86" spans="25:93" x14ac:dyDescent="0.35">
      <c r="Y86" s="3" t="s">
        <v>4767</v>
      </c>
      <c r="AG86" s="3" t="s">
        <v>3168</v>
      </c>
      <c r="AH86" s="3" t="s">
        <v>17599</v>
      </c>
      <c r="AI86" s="3" t="s">
        <v>1416</v>
      </c>
      <c r="AJ86" s="3" t="s">
        <v>1342</v>
      </c>
      <c r="AK86" s="3" t="s">
        <v>4047</v>
      </c>
      <c r="AP86" s="3"/>
      <c r="AQ86" s="3"/>
      <c r="AW86" s="3"/>
      <c r="AX86" s="3" t="s">
        <v>3519</v>
      </c>
      <c r="BD86" s="3" t="s">
        <v>5577</v>
      </c>
      <c r="BE86" s="3" t="s">
        <v>3605</v>
      </c>
      <c r="BF86" s="3"/>
      <c r="BL86" s="3" t="s">
        <v>4503</v>
      </c>
      <c r="BR86" s="3" t="s">
        <v>4910</v>
      </c>
      <c r="BS86" s="3"/>
      <c r="BT86" s="3" t="s">
        <v>5003</v>
      </c>
      <c r="BU86" s="3" t="s">
        <v>5115</v>
      </c>
      <c r="BV86" s="3"/>
      <c r="BW86" s="3"/>
      <c r="BX86" s="3" t="s">
        <v>5400</v>
      </c>
      <c r="BY86" s="3" t="s">
        <v>17341</v>
      </c>
      <c r="CA86" s="3" t="s">
        <v>3725</v>
      </c>
      <c r="CB86" s="3" t="s">
        <v>4531</v>
      </c>
      <c r="CC86" s="3"/>
      <c r="CJ86" s="3" t="s">
        <v>1418</v>
      </c>
      <c r="CK86" s="401" t="s">
        <v>2701</v>
      </c>
      <c r="CL86" s="3" t="s">
        <v>3890</v>
      </c>
      <c r="CM86" s="3"/>
      <c r="CN86" s="401" t="s">
        <v>4767</v>
      </c>
      <c r="CO86" s="401" t="s">
        <v>5577</v>
      </c>
    </row>
    <row r="87" spans="25:93" x14ac:dyDescent="0.35">
      <c r="Y87" s="3" t="s">
        <v>4766</v>
      </c>
      <c r="AG87" s="3" t="s">
        <v>3029</v>
      </c>
      <c r="AH87" s="3" t="s">
        <v>3946</v>
      </c>
      <c r="AI87" s="3" t="s">
        <v>1426</v>
      </c>
      <c r="AJ87" s="3" t="s">
        <v>1343</v>
      </c>
      <c r="AK87" s="3" t="s">
        <v>4018</v>
      </c>
      <c r="AP87" s="3"/>
      <c r="AQ87" s="3"/>
      <c r="AW87" s="3"/>
      <c r="AX87" s="3" t="s">
        <v>3531</v>
      </c>
      <c r="BD87" s="3" t="s">
        <v>5578</v>
      </c>
      <c r="BE87" s="3" t="s">
        <v>3679</v>
      </c>
      <c r="BF87" s="3"/>
      <c r="BL87" s="3" t="s">
        <v>4424</v>
      </c>
      <c r="BR87" s="3" t="s">
        <v>4909</v>
      </c>
      <c r="BS87" s="3"/>
      <c r="BT87" s="3" t="s">
        <v>4998</v>
      </c>
      <c r="BU87" s="3" t="s">
        <v>5116</v>
      </c>
      <c r="BV87" s="3"/>
      <c r="BW87" s="3"/>
      <c r="BX87" s="3" t="s">
        <v>5399</v>
      </c>
      <c r="BY87" s="3" t="s">
        <v>17344</v>
      </c>
      <c r="CA87" s="3" t="s">
        <v>3746</v>
      </c>
      <c r="CB87" s="3" t="s">
        <v>4553</v>
      </c>
      <c r="CC87" s="3"/>
      <c r="CJ87" s="3" t="s">
        <v>1416</v>
      </c>
      <c r="CK87" s="401" t="s">
        <v>2856</v>
      </c>
      <c r="CL87" s="3" t="s">
        <v>3891</v>
      </c>
      <c r="CM87" s="3"/>
      <c r="CN87" s="401" t="s">
        <v>4766</v>
      </c>
      <c r="CO87" s="401" t="s">
        <v>5578</v>
      </c>
    </row>
    <row r="88" spans="25:93" x14ac:dyDescent="0.35">
      <c r="Y88" s="3" t="s">
        <v>4765</v>
      </c>
      <c r="AG88" s="3" t="s">
        <v>3030</v>
      </c>
      <c r="AH88" s="3" t="s">
        <v>3947</v>
      </c>
      <c r="AI88" s="3" t="s">
        <v>1437</v>
      </c>
      <c r="AJ88" s="3" t="s">
        <v>1345</v>
      </c>
      <c r="AK88" s="3" t="s">
        <v>4041</v>
      </c>
      <c r="AP88" s="3"/>
      <c r="AQ88" s="3"/>
      <c r="AW88" s="3"/>
      <c r="AX88" s="3" t="s">
        <v>3524</v>
      </c>
      <c r="BD88" s="3" t="s">
        <v>5579</v>
      </c>
      <c r="BE88" s="3" t="s">
        <v>3697</v>
      </c>
      <c r="BF88" s="3"/>
      <c r="BL88" s="3" t="s">
        <v>4464</v>
      </c>
      <c r="BR88" s="3" t="s">
        <v>4908</v>
      </c>
      <c r="BS88" s="3"/>
      <c r="BT88" s="3" t="s">
        <v>4999</v>
      </c>
      <c r="BU88" s="3" t="s">
        <v>5117</v>
      </c>
      <c r="BV88" s="3"/>
      <c r="BW88" s="3"/>
      <c r="BX88" s="3" t="s">
        <v>5398</v>
      </c>
      <c r="BY88" s="3" t="s">
        <v>17347</v>
      </c>
      <c r="CA88" s="3" t="s">
        <v>3741</v>
      </c>
      <c r="CB88" s="3" t="s">
        <v>4545</v>
      </c>
      <c r="CC88" s="3"/>
      <c r="CJ88" s="3" t="s">
        <v>1426</v>
      </c>
      <c r="CK88" s="401" t="s">
        <v>2857</v>
      </c>
      <c r="CL88" s="3" t="s">
        <v>3893</v>
      </c>
      <c r="CM88" s="3"/>
      <c r="CN88" s="401" t="s">
        <v>4765</v>
      </c>
      <c r="CO88" s="401" t="s">
        <v>5579</v>
      </c>
    </row>
    <row r="89" spans="25:93" x14ac:dyDescent="0.35">
      <c r="Y89" s="3" t="s">
        <v>4763</v>
      </c>
      <c r="AG89" s="3" t="s">
        <v>3165</v>
      </c>
      <c r="AH89" s="3" t="s">
        <v>3938</v>
      </c>
      <c r="AI89" s="3" t="s">
        <v>1436</v>
      </c>
      <c r="AJ89" s="3" t="s">
        <v>1346</v>
      </c>
      <c r="AK89" s="3" t="s">
        <v>4042</v>
      </c>
      <c r="AP89" s="3"/>
      <c r="AQ89" s="3"/>
      <c r="AW89" s="3"/>
      <c r="AX89" s="3" t="s">
        <v>3525</v>
      </c>
      <c r="BD89" s="3" t="s">
        <v>5570</v>
      </c>
      <c r="BE89" s="3" t="s">
        <v>3607</v>
      </c>
      <c r="BF89" s="3"/>
      <c r="BL89" s="3" t="s">
        <v>4461</v>
      </c>
      <c r="BR89" s="3" t="s">
        <v>4939</v>
      </c>
      <c r="BS89" s="3"/>
      <c r="BT89" s="3" t="s">
        <v>5000</v>
      </c>
      <c r="BU89" s="3" t="s">
        <v>5145</v>
      </c>
      <c r="BV89" s="3"/>
      <c r="BW89" s="3"/>
      <c r="BX89" s="3" t="s">
        <v>5393</v>
      </c>
      <c r="BY89" s="3" t="s">
        <v>17614</v>
      </c>
      <c r="CA89" s="3" t="s">
        <v>3743</v>
      </c>
      <c r="CB89" s="3" t="s">
        <v>4544</v>
      </c>
      <c r="CC89" s="3"/>
      <c r="CJ89" s="3" t="s">
        <v>1437</v>
      </c>
      <c r="CK89" s="401" t="s">
        <v>2860</v>
      </c>
      <c r="CL89" s="3" t="s">
        <v>3900</v>
      </c>
      <c r="CM89" s="3"/>
      <c r="CN89" s="401" t="s">
        <v>4763</v>
      </c>
      <c r="CO89" s="401" t="s">
        <v>5570</v>
      </c>
    </row>
    <row r="90" spans="25:93" x14ac:dyDescent="0.35">
      <c r="Y90" s="3" t="s">
        <v>4764</v>
      </c>
      <c r="AG90" s="3" t="s">
        <v>3166</v>
      </c>
      <c r="AH90" s="3" t="s">
        <v>3932</v>
      </c>
      <c r="AI90" s="3" t="s">
        <v>17907</v>
      </c>
      <c r="AJ90" s="3" t="s">
        <v>1347</v>
      </c>
      <c r="AK90" s="3" t="s">
        <v>4043</v>
      </c>
      <c r="AP90" s="3"/>
      <c r="AQ90" s="3"/>
      <c r="AW90" s="3"/>
      <c r="AX90" s="3" t="s">
        <v>3526</v>
      </c>
      <c r="BD90" s="3" t="s">
        <v>5580</v>
      </c>
      <c r="BE90" s="3" t="s">
        <v>3594</v>
      </c>
      <c r="BF90" s="3"/>
      <c r="BL90" s="3" t="s">
        <v>4459</v>
      </c>
      <c r="BR90" s="3" t="s">
        <v>4919</v>
      </c>
      <c r="BS90" s="3"/>
      <c r="BT90" s="3" t="s">
        <v>5031</v>
      </c>
      <c r="BU90" s="3" t="s">
        <v>5152</v>
      </c>
      <c r="BV90" s="3"/>
      <c r="BW90" s="3"/>
      <c r="BX90" s="3" t="s">
        <v>17677</v>
      </c>
      <c r="BY90" s="3" t="s">
        <v>17866</v>
      </c>
      <c r="CA90" s="3" t="s">
        <v>3705</v>
      </c>
      <c r="CB90" s="3" t="s">
        <v>4537</v>
      </c>
      <c r="CC90" s="3"/>
      <c r="CJ90" s="3" t="s">
        <v>1436</v>
      </c>
      <c r="CK90" s="401" t="s">
        <v>2861</v>
      </c>
      <c r="CL90" s="3" t="s">
        <v>3896</v>
      </c>
      <c r="CM90" s="3"/>
      <c r="CN90" s="401" t="s">
        <v>4764</v>
      </c>
      <c r="CO90" s="401" t="s">
        <v>5580</v>
      </c>
    </row>
    <row r="91" spans="25:93" x14ac:dyDescent="0.35">
      <c r="Y91" s="3" t="s">
        <v>4768</v>
      </c>
      <c r="AG91" s="3" t="s">
        <v>3167</v>
      </c>
      <c r="AH91" s="3" t="s">
        <v>3933</v>
      </c>
      <c r="AI91" s="3" t="s">
        <v>940</v>
      </c>
      <c r="AJ91" s="3" t="s">
        <v>1348</v>
      </c>
      <c r="AK91" s="3" t="s">
        <v>4023</v>
      </c>
      <c r="AP91" s="3"/>
      <c r="AQ91" s="3"/>
      <c r="AW91" s="3"/>
      <c r="AX91" s="3" t="s">
        <v>3527</v>
      </c>
      <c r="BD91" s="3" t="s">
        <v>5542</v>
      </c>
      <c r="BE91" s="3" t="s">
        <v>3595</v>
      </c>
      <c r="BF91" s="3"/>
      <c r="BL91" s="3" t="s">
        <v>4494</v>
      </c>
      <c r="BR91" s="3" t="s">
        <v>4920</v>
      </c>
      <c r="BS91" s="3"/>
      <c r="BT91" s="3" t="s">
        <v>5032</v>
      </c>
      <c r="BU91" s="3" t="s">
        <v>5155</v>
      </c>
      <c r="BV91" s="3"/>
      <c r="BW91" s="3"/>
      <c r="BX91" s="3" t="s">
        <v>17674</v>
      </c>
      <c r="BY91" s="3" t="s">
        <v>17488</v>
      </c>
      <c r="CA91" s="3" t="s">
        <v>3749</v>
      </c>
      <c r="CB91" s="3" t="s">
        <v>4538</v>
      </c>
      <c r="CC91" s="3"/>
      <c r="CJ91" s="3" t="s">
        <v>17907</v>
      </c>
      <c r="CK91" s="401" t="s">
        <v>2887</v>
      </c>
      <c r="CL91" s="3" t="s">
        <v>3899</v>
      </c>
      <c r="CM91" s="3"/>
      <c r="CN91" s="401" t="s">
        <v>4768</v>
      </c>
      <c r="CO91" s="401" t="s">
        <v>5542</v>
      </c>
    </row>
    <row r="92" spans="25:93" x14ac:dyDescent="0.35">
      <c r="Y92" s="3" t="s">
        <v>4769</v>
      </c>
      <c r="AG92" s="3" t="s">
        <v>3219</v>
      </c>
      <c r="AH92" s="3" t="s">
        <v>3934</v>
      </c>
      <c r="AI92" s="3" t="s">
        <v>1106</v>
      </c>
      <c r="AJ92" s="3" t="s">
        <v>1349</v>
      </c>
      <c r="AK92" s="3" t="s">
        <v>4033</v>
      </c>
      <c r="AP92" s="3"/>
      <c r="AQ92" s="3"/>
      <c r="AW92" s="3"/>
      <c r="AX92" s="3" t="s">
        <v>3528</v>
      </c>
      <c r="BD92" s="3" t="s">
        <v>5543</v>
      </c>
      <c r="BE92" s="3" t="s">
        <v>3684</v>
      </c>
      <c r="BF92" s="3"/>
      <c r="BL92" s="3" t="s">
        <v>4467</v>
      </c>
      <c r="BR92" s="3" t="s">
        <v>4921</v>
      </c>
      <c r="BS92" s="3"/>
      <c r="BT92" s="3" t="s">
        <v>5033</v>
      </c>
      <c r="BU92" s="3" t="s">
        <v>5181</v>
      </c>
      <c r="BV92" s="3"/>
      <c r="BW92" s="3"/>
      <c r="BX92" s="3" t="s">
        <v>5332</v>
      </c>
      <c r="BY92" s="3" t="s">
        <v>17521</v>
      </c>
      <c r="CA92" s="3" t="s">
        <v>3750</v>
      </c>
      <c r="CB92" s="3" t="s">
        <v>4539</v>
      </c>
      <c r="CC92" s="3"/>
      <c r="CJ92" s="3" t="s">
        <v>940</v>
      </c>
      <c r="CK92" s="401" t="s">
        <v>2849</v>
      </c>
      <c r="CL92" s="3" t="s">
        <v>3894</v>
      </c>
      <c r="CM92" s="3"/>
      <c r="CN92" s="401" t="s">
        <v>4769</v>
      </c>
      <c r="CO92" s="401" t="s">
        <v>5543</v>
      </c>
    </row>
    <row r="93" spans="25:93" x14ac:dyDescent="0.35">
      <c r="Y93" s="3" t="s">
        <v>4784</v>
      </c>
      <c r="AG93" s="3" t="s">
        <v>3186</v>
      </c>
      <c r="AH93" s="3" t="s">
        <v>3935</v>
      </c>
      <c r="AI93" s="3" t="s">
        <v>1117</v>
      </c>
      <c r="AJ93" s="3" t="s">
        <v>1386</v>
      </c>
      <c r="AK93" s="3" t="s">
        <v>4028</v>
      </c>
      <c r="AP93" s="3"/>
      <c r="AQ93" s="3"/>
      <c r="AW93" s="3"/>
      <c r="AX93" s="3" t="s">
        <v>3529</v>
      </c>
      <c r="BD93" s="3" t="s">
        <v>5544</v>
      </c>
      <c r="BE93" s="3" t="s">
        <v>17262</v>
      </c>
      <c r="BF93" s="3"/>
      <c r="BL93" s="3" t="s">
        <v>4465</v>
      </c>
      <c r="BR93" s="3" t="s">
        <v>4922</v>
      </c>
      <c r="BS93" s="3"/>
      <c r="BT93" s="3" t="s">
        <v>5025</v>
      </c>
      <c r="BU93" s="3" t="s">
        <v>5128</v>
      </c>
      <c r="BV93" s="3"/>
      <c r="BW93" s="3"/>
      <c r="BX93" s="3" t="s">
        <v>5335</v>
      </c>
      <c r="BY93" s="3" t="s">
        <v>5438</v>
      </c>
      <c r="CA93" s="3" t="s">
        <v>3759</v>
      </c>
      <c r="CB93" s="3" t="s">
        <v>4540</v>
      </c>
      <c r="CC93" s="3"/>
      <c r="CJ93" s="3" t="s">
        <v>1106</v>
      </c>
      <c r="CK93" s="401" t="s">
        <v>2852</v>
      </c>
      <c r="CL93" s="3" t="s">
        <v>3923</v>
      </c>
      <c r="CM93" s="3"/>
      <c r="CN93" s="401" t="s">
        <v>4784</v>
      </c>
      <c r="CO93" s="401" t="s">
        <v>5544</v>
      </c>
    </row>
    <row r="94" spans="25:93" x14ac:dyDescent="0.35">
      <c r="Y94" s="3" t="s">
        <v>4783</v>
      </c>
      <c r="AG94" s="3" t="s">
        <v>3190</v>
      </c>
      <c r="AH94" s="3" t="s">
        <v>3936</v>
      </c>
      <c r="AI94" s="3" t="s">
        <v>1127</v>
      </c>
      <c r="AJ94" s="3" t="s">
        <v>1395</v>
      </c>
      <c r="AK94" s="3" t="s">
        <v>4034</v>
      </c>
      <c r="AP94" s="3"/>
      <c r="AQ94" s="3"/>
      <c r="AW94" s="3"/>
      <c r="AX94" s="3" t="s">
        <v>3530</v>
      </c>
      <c r="BD94" s="3" t="s">
        <v>5545</v>
      </c>
      <c r="BE94" s="3" t="s">
        <v>3657</v>
      </c>
      <c r="BF94" s="3"/>
      <c r="BL94" s="3" t="s">
        <v>4498</v>
      </c>
      <c r="BR94" s="3" t="s">
        <v>4923</v>
      </c>
      <c r="BS94" s="3"/>
      <c r="BT94" s="3" t="s">
        <v>5026</v>
      </c>
      <c r="BU94" s="3" t="s">
        <v>5124</v>
      </c>
      <c r="BV94" s="3"/>
      <c r="BW94" s="3"/>
      <c r="BX94" s="3"/>
      <c r="BY94" s="3" t="s">
        <v>5410</v>
      </c>
      <c r="CA94" s="3" t="s">
        <v>3760</v>
      </c>
      <c r="CB94" s="3" t="s">
        <v>4541</v>
      </c>
      <c r="CC94" s="3"/>
      <c r="CJ94" s="3" t="s">
        <v>1117</v>
      </c>
      <c r="CK94" s="401" t="s">
        <v>2983</v>
      </c>
      <c r="CL94" s="3" t="s">
        <v>3924</v>
      </c>
      <c r="CM94" s="3"/>
      <c r="CN94" s="401" t="s">
        <v>4783</v>
      </c>
      <c r="CO94" s="401" t="s">
        <v>5545</v>
      </c>
    </row>
    <row r="95" spans="25:93" x14ac:dyDescent="0.35">
      <c r="Y95" s="3" t="s">
        <v>4779</v>
      </c>
      <c r="AG95" s="3" t="s">
        <v>3341</v>
      </c>
      <c r="AH95" s="3" t="s">
        <v>3937</v>
      </c>
      <c r="AI95" s="3" t="s">
        <v>17012</v>
      </c>
      <c r="AJ95" s="3" t="s">
        <v>1344</v>
      </c>
      <c r="AK95" s="3" t="s">
        <v>16688</v>
      </c>
      <c r="AP95" s="3"/>
      <c r="AQ95" s="3"/>
      <c r="AX95" s="3" t="s">
        <v>3537</v>
      </c>
      <c r="BD95" s="3" t="s">
        <v>5566</v>
      </c>
      <c r="BE95" s="3" t="s">
        <v>17265</v>
      </c>
      <c r="BF95" s="3"/>
      <c r="BL95" s="3" t="s">
        <v>16794</v>
      </c>
      <c r="BR95" s="3" t="s">
        <v>4942</v>
      </c>
      <c r="BS95" s="3"/>
      <c r="BT95" s="3" t="s">
        <v>16657</v>
      </c>
      <c r="BU95" s="3" t="s">
        <v>5125</v>
      </c>
      <c r="BV95" s="3"/>
      <c r="BW95" s="3"/>
      <c r="BX95" s="3"/>
      <c r="BY95" s="3" t="s">
        <v>5409</v>
      </c>
      <c r="CA95" s="3" t="s">
        <v>14331</v>
      </c>
      <c r="CB95" s="3" t="s">
        <v>4542</v>
      </c>
      <c r="CC95" s="3"/>
      <c r="CJ95" s="3" t="s">
        <v>1127</v>
      </c>
      <c r="CK95" s="401" t="s">
        <v>2914</v>
      </c>
      <c r="CL95" s="3" t="s">
        <v>3904</v>
      </c>
      <c r="CM95" s="3"/>
      <c r="CN95" s="401" t="s">
        <v>4779</v>
      </c>
      <c r="CO95" s="401" t="s">
        <v>5566</v>
      </c>
    </row>
    <row r="96" spans="25:93" x14ac:dyDescent="0.35">
      <c r="Y96" s="3" t="s">
        <v>4778</v>
      </c>
      <c r="AG96" s="3" t="s">
        <v>3223</v>
      </c>
      <c r="AH96" s="3" t="s">
        <v>3883</v>
      </c>
      <c r="AI96" s="3" t="s">
        <v>938</v>
      </c>
      <c r="AJ96" s="3" t="s">
        <v>1456</v>
      </c>
      <c r="AK96" s="3" t="s">
        <v>4048</v>
      </c>
      <c r="AP96" s="3"/>
      <c r="AQ96" s="3"/>
      <c r="AX96" s="3" t="s">
        <v>3540</v>
      </c>
      <c r="BD96" s="3" t="s">
        <v>5536</v>
      </c>
      <c r="BE96" s="3" t="s">
        <v>17268</v>
      </c>
      <c r="BF96" s="3"/>
      <c r="BL96" s="3" t="s">
        <v>4460</v>
      </c>
      <c r="BR96" s="3" t="s">
        <v>4943</v>
      </c>
      <c r="BS96" s="3"/>
      <c r="BT96" s="3" t="s">
        <v>4994</v>
      </c>
      <c r="BU96" s="3" t="s">
        <v>5111</v>
      </c>
      <c r="BV96" s="3"/>
      <c r="BW96" s="3"/>
      <c r="BX96" s="3"/>
      <c r="BY96" s="3" t="s">
        <v>5470</v>
      </c>
      <c r="CA96" s="3" t="s">
        <v>14334</v>
      </c>
      <c r="CB96" s="3" t="s">
        <v>4536</v>
      </c>
      <c r="CC96" s="3"/>
      <c r="CJ96" s="3" t="s">
        <v>17012</v>
      </c>
      <c r="CK96" s="401" t="s">
        <v>2916</v>
      </c>
      <c r="CL96" s="3" t="s">
        <v>3902</v>
      </c>
      <c r="CM96" s="3"/>
      <c r="CN96" s="401" t="s">
        <v>4778</v>
      </c>
      <c r="CO96" s="401" t="s">
        <v>5536</v>
      </c>
    </row>
    <row r="97" spans="25:93" x14ac:dyDescent="0.35">
      <c r="Y97" s="3" t="s">
        <v>4777</v>
      </c>
      <c r="AG97" s="3" t="s">
        <v>3139</v>
      </c>
      <c r="AH97" s="3" t="s">
        <v>3953</v>
      </c>
      <c r="AI97" s="3" t="s">
        <v>1286</v>
      </c>
      <c r="AJ97" s="3" t="s">
        <v>1455</v>
      </c>
      <c r="AK97" s="3" t="s">
        <v>4029</v>
      </c>
      <c r="AP97" s="3"/>
      <c r="AQ97" s="3"/>
      <c r="AX97" s="3" t="s">
        <v>3541</v>
      </c>
      <c r="BD97" s="3" t="s">
        <v>5537</v>
      </c>
      <c r="BE97" s="3" t="s">
        <v>17271</v>
      </c>
      <c r="BF97" s="3"/>
      <c r="BL97" s="3" t="s">
        <v>4490</v>
      </c>
      <c r="BR97" s="3" t="s">
        <v>4944</v>
      </c>
      <c r="BS97" s="3"/>
      <c r="BT97" s="3" t="s">
        <v>5053</v>
      </c>
      <c r="BU97" s="3" t="s">
        <v>5099</v>
      </c>
      <c r="BV97" s="3"/>
      <c r="BW97" s="3"/>
      <c r="BX97" s="3"/>
      <c r="BY97" s="3" t="s">
        <v>5471</v>
      </c>
      <c r="CA97" s="3" t="s">
        <v>3742</v>
      </c>
      <c r="CB97" s="3" t="s">
        <v>4546</v>
      </c>
      <c r="CC97" s="3"/>
      <c r="CJ97" s="3" t="s">
        <v>938</v>
      </c>
      <c r="CK97" s="401" t="s">
        <v>2985</v>
      </c>
      <c r="CL97" s="3" t="s">
        <v>3901</v>
      </c>
      <c r="CM97" s="3"/>
      <c r="CN97" s="401" t="s">
        <v>4777</v>
      </c>
      <c r="CO97" s="401" t="s">
        <v>5537</v>
      </c>
    </row>
    <row r="98" spans="25:93" x14ac:dyDescent="0.35">
      <c r="Y98" s="3" t="s">
        <v>4780</v>
      </c>
      <c r="AG98" s="3" t="s">
        <v>3226</v>
      </c>
      <c r="AH98" s="3" t="s">
        <v>3952</v>
      </c>
      <c r="AI98" s="3" t="s">
        <v>17015</v>
      </c>
      <c r="AJ98" s="3" t="s">
        <v>1454</v>
      </c>
      <c r="AK98" s="3" t="s">
        <v>4030</v>
      </c>
      <c r="AP98" s="3"/>
      <c r="AQ98" s="3"/>
      <c r="AX98" s="3" t="s">
        <v>3538</v>
      </c>
      <c r="BD98" s="3" t="s">
        <v>5538</v>
      </c>
      <c r="BE98" s="3" t="s">
        <v>3685</v>
      </c>
      <c r="BF98" s="3"/>
      <c r="BL98" s="3" t="s">
        <v>4430</v>
      </c>
      <c r="BR98" s="3" t="s">
        <v>4945</v>
      </c>
      <c r="BS98" s="3"/>
      <c r="BT98" s="3" t="s">
        <v>5021</v>
      </c>
      <c r="BU98" s="3" t="s">
        <v>5182</v>
      </c>
      <c r="BV98" s="3"/>
      <c r="BW98" s="3"/>
      <c r="BX98" s="3"/>
      <c r="BY98" s="3"/>
      <c r="CA98" s="3" t="s">
        <v>3774</v>
      </c>
      <c r="CB98" s="3" t="s">
        <v>4555</v>
      </c>
      <c r="CC98" s="3"/>
      <c r="CJ98" s="3" t="s">
        <v>1286</v>
      </c>
      <c r="CK98" s="401" t="s">
        <v>2907</v>
      </c>
      <c r="CL98" s="3" t="s">
        <v>3920</v>
      </c>
      <c r="CM98" s="3"/>
      <c r="CN98" s="401" t="s">
        <v>4780</v>
      </c>
      <c r="CO98" s="401" t="s">
        <v>5538</v>
      </c>
    </row>
    <row r="99" spans="25:93" x14ac:dyDescent="0.35">
      <c r="Y99" s="3" t="s">
        <v>4776</v>
      </c>
      <c r="AG99" s="3" t="s">
        <v>3315</v>
      </c>
      <c r="AH99" s="3" t="s">
        <v>3958</v>
      </c>
      <c r="AI99" s="3"/>
      <c r="AJ99" s="3" t="s">
        <v>1459</v>
      </c>
      <c r="AK99" s="3" t="s">
        <v>4031</v>
      </c>
      <c r="AP99" s="3"/>
      <c r="AQ99" s="3"/>
      <c r="AX99" s="3" t="s">
        <v>3542</v>
      </c>
      <c r="BD99" s="3" t="s">
        <v>5539</v>
      </c>
      <c r="BE99" s="3" t="s">
        <v>17277</v>
      </c>
      <c r="BF99" s="3"/>
      <c r="BL99" s="3" t="s">
        <v>4476</v>
      </c>
      <c r="BR99" s="3" t="s">
        <v>4946</v>
      </c>
      <c r="BS99" s="3"/>
      <c r="BT99" s="3" t="s">
        <v>5022</v>
      </c>
      <c r="BU99" s="3" t="s">
        <v>5184</v>
      </c>
      <c r="BV99" s="3"/>
      <c r="BW99" s="3"/>
      <c r="BX99" s="3"/>
      <c r="BY99" s="3"/>
      <c r="CA99" s="3" t="s">
        <v>3766</v>
      </c>
      <c r="CB99" s="3" t="s">
        <v>4563</v>
      </c>
      <c r="CC99" s="3"/>
      <c r="CJ99" s="3" t="s">
        <v>17015</v>
      </c>
      <c r="CK99" s="401" t="s">
        <v>2909</v>
      </c>
      <c r="CL99" s="3" t="s">
        <v>3921</v>
      </c>
      <c r="CM99" s="3"/>
      <c r="CN99" s="401" t="s">
        <v>4776</v>
      </c>
      <c r="CO99" s="401" t="s">
        <v>5539</v>
      </c>
    </row>
    <row r="100" spans="25:93" x14ac:dyDescent="0.35">
      <c r="Y100" s="3" t="s">
        <v>4775</v>
      </c>
      <c r="AG100" s="3" t="s">
        <v>3314</v>
      </c>
      <c r="AH100" s="3"/>
      <c r="AI100" s="3"/>
      <c r="AJ100" s="3" t="s">
        <v>1458</v>
      </c>
      <c r="AK100" s="3" t="s">
        <v>4032</v>
      </c>
      <c r="AP100" s="3"/>
      <c r="AQ100" s="3"/>
      <c r="AX100" s="3" t="s">
        <v>3563</v>
      </c>
      <c r="BD100" s="3" t="s">
        <v>5540</v>
      </c>
      <c r="BE100" s="3" t="s">
        <v>3643</v>
      </c>
      <c r="BF100" s="3"/>
      <c r="BL100" s="3" t="s">
        <v>4475</v>
      </c>
      <c r="BR100" s="3" t="s">
        <v>4947</v>
      </c>
      <c r="BS100" s="3"/>
      <c r="BT100" s="3" t="s">
        <v>5023</v>
      </c>
      <c r="BU100" s="3" t="s">
        <v>5185</v>
      </c>
      <c r="BV100" s="3"/>
      <c r="BW100" s="3"/>
      <c r="BX100" s="3"/>
      <c r="BY100" s="3"/>
      <c r="CA100" s="3" t="s">
        <v>3767</v>
      </c>
      <c r="CB100" s="3" t="s">
        <v>4556</v>
      </c>
      <c r="CC100" s="3"/>
      <c r="CJ100" s="3" t="s">
        <v>17287</v>
      </c>
      <c r="CK100" s="401" t="s">
        <v>2975</v>
      </c>
      <c r="CL100" s="3" t="s">
        <v>3912</v>
      </c>
      <c r="CM100" s="3"/>
      <c r="CN100" s="401" t="s">
        <v>4775</v>
      </c>
      <c r="CO100" s="401" t="s">
        <v>5540</v>
      </c>
    </row>
    <row r="101" spans="25:93" x14ac:dyDescent="0.35">
      <c r="Y101" s="3" t="s">
        <v>4781</v>
      </c>
      <c r="AG101" s="3" t="s">
        <v>3309</v>
      </c>
      <c r="AH101" s="3"/>
      <c r="AI101" s="3"/>
      <c r="AJ101" s="3" t="s">
        <v>1457</v>
      </c>
      <c r="AK101" s="3" t="s">
        <v>4024</v>
      </c>
      <c r="AP101" s="3"/>
      <c r="AQ101" s="3"/>
      <c r="AX101" s="3" t="s">
        <v>3533</v>
      </c>
      <c r="BD101" s="3" t="s">
        <v>5541</v>
      </c>
      <c r="BE101" s="3" t="s">
        <v>17274</v>
      </c>
      <c r="BF101" s="3"/>
      <c r="BL101" s="3" t="s">
        <v>4481</v>
      </c>
      <c r="BR101" s="3" t="s">
        <v>17785</v>
      </c>
      <c r="BS101" s="3"/>
      <c r="BT101" s="3" t="s">
        <v>16660</v>
      </c>
      <c r="BU101" s="3" t="s">
        <v>5186</v>
      </c>
      <c r="BV101" s="3"/>
      <c r="BW101" s="3"/>
      <c r="BX101" s="3"/>
      <c r="BY101" s="3"/>
      <c r="CA101" s="3" t="s">
        <v>3768</v>
      </c>
      <c r="CB101" s="3" t="s">
        <v>4557</v>
      </c>
      <c r="CC101" s="3"/>
      <c r="CJ101" s="3" t="s">
        <v>1041</v>
      </c>
      <c r="CK101" s="401" t="s">
        <v>2870</v>
      </c>
      <c r="CL101" s="3" t="s">
        <v>3926</v>
      </c>
      <c r="CM101" s="3"/>
      <c r="CN101" s="401" t="s">
        <v>4781</v>
      </c>
      <c r="CO101" s="401" t="s">
        <v>5541</v>
      </c>
    </row>
    <row r="102" spans="25:93" x14ac:dyDescent="0.35">
      <c r="Y102" s="3" t="s">
        <v>4782</v>
      </c>
      <c r="AG102" s="3" t="s">
        <v>3354</v>
      </c>
      <c r="AH102" s="3"/>
      <c r="AI102" s="3"/>
      <c r="AJ102" s="3" t="s">
        <v>16776</v>
      </c>
      <c r="AK102" s="3" t="s">
        <v>4025</v>
      </c>
      <c r="AP102" s="3"/>
      <c r="AQ102" s="3"/>
      <c r="AX102" s="3" t="s">
        <v>3534</v>
      </c>
      <c r="BD102" s="3" t="s">
        <v>5565</v>
      </c>
      <c r="BE102" s="3" t="s">
        <v>3680</v>
      </c>
      <c r="BF102" s="3"/>
      <c r="BL102" s="3" t="s">
        <v>4480</v>
      </c>
      <c r="BR102" s="3" t="s">
        <v>17788</v>
      </c>
      <c r="BS102" s="3"/>
      <c r="BT102" s="3" t="s">
        <v>5012</v>
      </c>
      <c r="BU102" s="3" t="s">
        <v>5190</v>
      </c>
      <c r="BV102" s="3"/>
      <c r="BW102" s="3"/>
      <c r="BX102" s="3"/>
      <c r="BY102" s="3"/>
      <c r="CA102" s="3" t="s">
        <v>3777</v>
      </c>
      <c r="CB102" s="3" t="s">
        <v>4558</v>
      </c>
      <c r="CC102" s="3"/>
      <c r="CJ102" s="3" t="s">
        <v>911</v>
      </c>
      <c r="CK102" s="401" t="s">
        <v>2990</v>
      </c>
      <c r="CL102" s="3" t="s">
        <v>3927</v>
      </c>
      <c r="CM102" s="3"/>
      <c r="CN102" s="401" t="s">
        <v>4782</v>
      </c>
      <c r="CO102" s="401" t="s">
        <v>5565</v>
      </c>
    </row>
    <row r="103" spans="25:93" x14ac:dyDescent="0.35">
      <c r="Y103" s="3" t="s">
        <v>17491</v>
      </c>
      <c r="AG103" s="3" t="s">
        <v>3353</v>
      </c>
      <c r="AH103" s="3"/>
      <c r="AI103" s="3"/>
      <c r="AJ103" s="3" t="s">
        <v>1037</v>
      </c>
      <c r="AK103" s="3" t="s">
        <v>4026</v>
      </c>
      <c r="AX103" s="3" t="s">
        <v>3535</v>
      </c>
      <c r="BD103" s="3" t="s">
        <v>5559</v>
      </c>
      <c r="BE103" s="3" t="s">
        <v>3648</v>
      </c>
      <c r="BF103" s="3"/>
      <c r="BL103" s="3" t="s">
        <v>4485</v>
      </c>
      <c r="BR103" s="3" t="s">
        <v>17791</v>
      </c>
      <c r="BS103" s="3"/>
      <c r="BT103" s="3" t="s">
        <v>4986</v>
      </c>
      <c r="BU103" s="3" t="s">
        <v>5194</v>
      </c>
      <c r="BV103" s="3"/>
      <c r="BW103" s="3"/>
      <c r="BX103" s="3"/>
      <c r="BY103" s="3"/>
      <c r="CA103" s="3" t="s">
        <v>3776</v>
      </c>
      <c r="CB103" s="3" t="s">
        <v>4559</v>
      </c>
      <c r="CC103" s="3"/>
      <c r="CJ103" s="3" t="s">
        <v>990</v>
      </c>
      <c r="CK103" s="401" t="s">
        <v>2995</v>
      </c>
      <c r="CL103" s="3" t="s">
        <v>3918</v>
      </c>
      <c r="CM103" s="3"/>
      <c r="CN103" s="401" t="s">
        <v>17491</v>
      </c>
      <c r="CO103" s="401" t="s">
        <v>5559</v>
      </c>
    </row>
    <row r="104" spans="25:93" x14ac:dyDescent="0.35">
      <c r="Y104" s="3" t="s">
        <v>17494</v>
      </c>
      <c r="AG104" s="3" t="s">
        <v>3352</v>
      </c>
      <c r="AH104" s="3"/>
      <c r="AI104" s="3"/>
      <c r="AJ104" s="3" t="s">
        <v>1042</v>
      </c>
      <c r="AK104" s="3" t="s">
        <v>4027</v>
      </c>
      <c r="AX104" s="3" t="s">
        <v>3536</v>
      </c>
      <c r="BD104" s="3" t="s">
        <v>5560</v>
      </c>
      <c r="BE104" s="3" t="s">
        <v>3649</v>
      </c>
      <c r="BF104" s="3"/>
      <c r="BL104" s="3" t="s">
        <v>4486</v>
      </c>
      <c r="BR104" s="3" t="s">
        <v>17794</v>
      </c>
      <c r="BS104" s="3"/>
      <c r="BT104" s="3" t="s">
        <v>5019</v>
      </c>
      <c r="BU104" s="3" t="s">
        <v>5195</v>
      </c>
      <c r="BV104" s="3"/>
      <c r="BW104" s="3"/>
      <c r="BX104" s="3"/>
      <c r="BY104" s="3"/>
      <c r="CA104" s="3" t="s">
        <v>3789</v>
      </c>
      <c r="CB104" s="3" t="s">
        <v>4560</v>
      </c>
      <c r="CC104" s="3"/>
      <c r="CJ104" s="3" t="s">
        <v>1026</v>
      </c>
      <c r="CK104" s="401" t="s">
        <v>2999</v>
      </c>
      <c r="CL104" s="3" t="s">
        <v>3928</v>
      </c>
      <c r="CM104" s="3"/>
      <c r="CN104" s="401" t="s">
        <v>17494</v>
      </c>
      <c r="CO104" s="401" t="s">
        <v>5560</v>
      </c>
    </row>
    <row r="105" spans="25:93" x14ac:dyDescent="0.35">
      <c r="Y105" s="3" t="s">
        <v>17497</v>
      </c>
      <c r="AG105" s="3" t="s">
        <v>14307</v>
      </c>
      <c r="AH105" s="3"/>
      <c r="AI105" s="3"/>
      <c r="AJ105" s="3" t="s">
        <v>1102</v>
      </c>
      <c r="AK105" s="3" t="s">
        <v>4039</v>
      </c>
      <c r="AX105" s="3" t="s">
        <v>3532</v>
      </c>
      <c r="BD105" s="3" t="s">
        <v>5561</v>
      </c>
      <c r="BE105" s="3" t="s">
        <v>3650</v>
      </c>
      <c r="BF105" s="3"/>
      <c r="BL105" s="3" t="s">
        <v>4487</v>
      </c>
      <c r="BR105" s="3" t="s">
        <v>17797</v>
      </c>
      <c r="BS105" s="3"/>
      <c r="BT105" s="3" t="s">
        <v>5062</v>
      </c>
      <c r="BU105" s="3" t="s">
        <v>5207</v>
      </c>
      <c r="BV105" s="3"/>
      <c r="BW105" s="3"/>
      <c r="BX105" s="3"/>
      <c r="BY105" s="3"/>
      <c r="CA105" s="3" t="s">
        <v>3797</v>
      </c>
      <c r="CB105" s="3" t="s">
        <v>4561</v>
      </c>
      <c r="CC105" s="3"/>
      <c r="CJ105" s="3" t="s">
        <v>1030</v>
      </c>
      <c r="CK105" s="401" t="s">
        <v>3000</v>
      </c>
      <c r="CL105" s="3" t="s">
        <v>3929</v>
      </c>
      <c r="CM105" s="3"/>
      <c r="CN105" s="401" t="s">
        <v>17497</v>
      </c>
      <c r="CO105" s="401" t="s">
        <v>5561</v>
      </c>
    </row>
    <row r="106" spans="25:93" x14ac:dyDescent="0.35">
      <c r="Y106" s="3" t="s">
        <v>17086</v>
      </c>
      <c r="AG106" s="3" t="s">
        <v>3375</v>
      </c>
      <c r="AH106" s="3"/>
      <c r="AI106" s="3"/>
      <c r="AJ106" s="3" t="s">
        <v>1137</v>
      </c>
      <c r="AK106" s="3" t="s">
        <v>4040</v>
      </c>
      <c r="AX106" s="3" t="s">
        <v>3567</v>
      </c>
      <c r="BD106" s="3" t="s">
        <v>5562</v>
      </c>
      <c r="BE106" s="3" t="s">
        <v>3651</v>
      </c>
      <c r="BF106" s="3"/>
      <c r="BL106" s="3" t="s">
        <v>4488</v>
      </c>
      <c r="BR106" s="3" t="s">
        <v>17800</v>
      </c>
      <c r="BS106" s="3"/>
      <c r="BT106" s="3" t="s">
        <v>5042</v>
      </c>
      <c r="BU106" s="3" t="s">
        <v>5205</v>
      </c>
      <c r="BV106" s="3"/>
      <c r="BW106" s="3"/>
      <c r="BX106" s="3"/>
      <c r="BY106" s="3"/>
      <c r="CA106" s="3" t="s">
        <v>3799</v>
      </c>
      <c r="CB106" s="3" t="s">
        <v>4562</v>
      </c>
      <c r="CC106" s="3"/>
      <c r="CJ106" s="3" t="s">
        <v>1078</v>
      </c>
      <c r="CK106" s="401" t="s">
        <v>3001</v>
      </c>
      <c r="CL106" s="3" t="s">
        <v>3930</v>
      </c>
      <c r="CM106" s="3"/>
      <c r="CN106" s="401" t="s">
        <v>17086</v>
      </c>
      <c r="CO106" s="401" t="s">
        <v>5562</v>
      </c>
    </row>
    <row r="107" spans="25:93" x14ac:dyDescent="0.35">
      <c r="Y107" s="3" t="s">
        <v>17089</v>
      </c>
      <c r="AG107" s="3" t="s">
        <v>3317</v>
      </c>
      <c r="AH107" s="3"/>
      <c r="AI107" s="3"/>
      <c r="AJ107" s="3" t="s">
        <v>1138</v>
      </c>
      <c r="AK107" s="3" t="s">
        <v>16693</v>
      </c>
      <c r="AX107" s="3" t="s">
        <v>3568</v>
      </c>
      <c r="BD107" s="3" t="s">
        <v>5563</v>
      </c>
      <c r="BE107" s="3" t="s">
        <v>3652</v>
      </c>
      <c r="BF107" s="3"/>
      <c r="BL107" s="3" t="s">
        <v>4489</v>
      </c>
      <c r="BR107" s="3" t="s">
        <v>17049</v>
      </c>
      <c r="BS107" s="3"/>
      <c r="BT107" s="3" t="s">
        <v>5038</v>
      </c>
      <c r="BU107" s="3" t="s">
        <v>5204</v>
      </c>
      <c r="BV107" s="3"/>
      <c r="BW107" s="3"/>
      <c r="BX107" s="3"/>
      <c r="BY107" s="3"/>
      <c r="CA107" s="3" t="s">
        <v>3800</v>
      </c>
      <c r="CB107" s="3" t="s">
        <v>4566</v>
      </c>
      <c r="CC107" s="3"/>
      <c r="CJ107" s="3" t="s">
        <v>1080</v>
      </c>
      <c r="CK107" s="401" t="s">
        <v>2942</v>
      </c>
      <c r="CL107" s="3" t="s">
        <v>3913</v>
      </c>
      <c r="CM107" s="3"/>
      <c r="CN107" s="401" t="s">
        <v>17089</v>
      </c>
      <c r="CO107" s="401" t="s">
        <v>5563</v>
      </c>
    </row>
    <row r="108" spans="25:93" x14ac:dyDescent="0.35">
      <c r="Y108" s="3" t="s">
        <v>16667</v>
      </c>
      <c r="AG108" s="3" t="s">
        <v>3319</v>
      </c>
      <c r="AH108" s="3"/>
      <c r="AJ108" s="3" t="s">
        <v>1099</v>
      </c>
      <c r="AK108" s="3" t="s">
        <v>4021</v>
      </c>
      <c r="AX108" s="3" t="s">
        <v>3557</v>
      </c>
      <c r="BD108" s="3" t="s">
        <v>5564</v>
      </c>
      <c r="BE108" s="3" t="s">
        <v>3610</v>
      </c>
      <c r="BF108" s="3"/>
      <c r="BL108" s="3" t="s">
        <v>4482</v>
      </c>
      <c r="BR108" s="3" t="s">
        <v>17203</v>
      </c>
      <c r="BS108" s="3"/>
      <c r="BT108" s="3" t="s">
        <v>5061</v>
      </c>
      <c r="BU108" s="3" t="s">
        <v>5209</v>
      </c>
      <c r="BV108" s="3"/>
      <c r="BW108" s="3"/>
      <c r="BX108" s="3"/>
      <c r="BY108" s="3"/>
      <c r="CA108" s="3" t="s">
        <v>3798</v>
      </c>
      <c r="CB108" s="3" t="s">
        <v>4567</v>
      </c>
      <c r="CC108" s="3"/>
      <c r="CJ108" s="3" t="s">
        <v>1251</v>
      </c>
      <c r="CK108" s="401" t="s">
        <v>2946</v>
      </c>
      <c r="CL108" s="3" t="s">
        <v>3914</v>
      </c>
      <c r="CM108" s="3"/>
      <c r="CN108" s="401" t="s">
        <v>16667</v>
      </c>
      <c r="CO108" s="401" t="s">
        <v>5564</v>
      </c>
    </row>
    <row r="109" spans="25:93" x14ac:dyDescent="0.35">
      <c r="Y109" s="3" t="s">
        <v>16666</v>
      </c>
      <c r="AG109" s="3" t="s">
        <v>14384</v>
      </c>
      <c r="AH109" s="3"/>
      <c r="AJ109" s="3" t="s">
        <v>1100</v>
      </c>
      <c r="AK109" s="3" t="s">
        <v>4022</v>
      </c>
      <c r="AX109" s="3" t="s">
        <v>3564</v>
      </c>
      <c r="BD109" s="3" t="s">
        <v>5552</v>
      </c>
      <c r="BE109" s="3" t="s">
        <v>3653</v>
      </c>
      <c r="BF109" s="3"/>
      <c r="BL109" s="3" t="s">
        <v>4483</v>
      </c>
      <c r="BR109" s="3" t="s">
        <v>14895</v>
      </c>
      <c r="BS109" s="3"/>
      <c r="BT109" s="3" t="s">
        <v>5068</v>
      </c>
      <c r="BU109" s="3" t="s">
        <v>5191</v>
      </c>
      <c r="BV109" s="3"/>
      <c r="BW109" s="3"/>
      <c r="BX109" s="3"/>
      <c r="BY109" s="3"/>
      <c r="CA109" s="3" t="s">
        <v>3824</v>
      </c>
      <c r="CB109" s="3" t="s">
        <v>4570</v>
      </c>
      <c r="CC109" s="3"/>
      <c r="CJ109" s="3" t="s">
        <v>1086</v>
      </c>
      <c r="CK109" s="401" t="s">
        <v>3101</v>
      </c>
      <c r="CL109" s="3" t="s">
        <v>3915</v>
      </c>
      <c r="CM109" s="3"/>
      <c r="CN109" s="401" t="s">
        <v>16666</v>
      </c>
      <c r="CO109" s="401" t="s">
        <v>5552</v>
      </c>
    </row>
    <row r="110" spans="25:93" x14ac:dyDescent="0.35">
      <c r="Y110" s="3"/>
      <c r="AG110" s="3" t="s">
        <v>14310</v>
      </c>
      <c r="AH110" s="3"/>
      <c r="AJ110" s="3" t="s">
        <v>4619</v>
      </c>
      <c r="AK110" s="3" t="s">
        <v>4009</v>
      </c>
      <c r="AX110" s="3" t="s">
        <v>3565</v>
      </c>
      <c r="BD110" s="3" t="s">
        <v>5553</v>
      </c>
      <c r="BE110" s="3" t="s">
        <v>3654</v>
      </c>
      <c r="BF110" s="3"/>
      <c r="BL110" s="3" t="s">
        <v>4484</v>
      </c>
      <c r="BR110" s="3" t="s">
        <v>14897</v>
      </c>
      <c r="BS110" s="3"/>
      <c r="BT110" s="3" t="s">
        <v>5069</v>
      </c>
      <c r="BU110" s="3" t="s">
        <v>5198</v>
      </c>
      <c r="BV110" s="3"/>
      <c r="BW110" s="3"/>
      <c r="BX110" s="3"/>
      <c r="BY110" s="3"/>
      <c r="CA110" s="3" t="s">
        <v>3823</v>
      </c>
      <c r="CB110" s="3" t="s">
        <v>4571</v>
      </c>
      <c r="CC110" s="3"/>
      <c r="CJ110" s="3" t="s">
        <v>951</v>
      </c>
      <c r="CK110" s="401" t="s">
        <v>3102</v>
      </c>
      <c r="CL110" s="3" t="s">
        <v>3916</v>
      </c>
      <c r="CM110" s="3"/>
      <c r="CN110" s="401" t="s">
        <v>4792</v>
      </c>
      <c r="CO110" s="401" t="s">
        <v>5553</v>
      </c>
    </row>
    <row r="111" spans="25:93" x14ac:dyDescent="0.35">
      <c r="Y111" s="3"/>
      <c r="AG111" s="3" t="s">
        <v>2742</v>
      </c>
      <c r="AH111" s="3"/>
      <c r="AJ111" s="3" t="s">
        <v>1300</v>
      </c>
      <c r="AK111" s="3" t="s">
        <v>3962</v>
      </c>
      <c r="AX111" s="3" t="s">
        <v>3566</v>
      </c>
      <c r="BD111" s="3" t="s">
        <v>5554</v>
      </c>
      <c r="BE111" s="3" t="s">
        <v>17250</v>
      </c>
      <c r="BF111" s="3"/>
      <c r="BL111" s="3" t="s">
        <v>4479</v>
      </c>
      <c r="BR111" s="3"/>
      <c r="BS111" s="3"/>
      <c r="BT111" s="3" t="s">
        <v>5070</v>
      </c>
      <c r="BU111" s="3" t="s">
        <v>5199</v>
      </c>
      <c r="BV111" s="3"/>
      <c r="BW111" s="3"/>
      <c r="BX111" s="3"/>
      <c r="BY111" s="3"/>
      <c r="CA111" s="3" t="s">
        <v>14337</v>
      </c>
      <c r="CB111" s="3" t="s">
        <v>4572</v>
      </c>
      <c r="CC111" s="3"/>
      <c r="CJ111" s="3" t="s">
        <v>991</v>
      </c>
      <c r="CK111" s="401" t="s">
        <v>3103</v>
      </c>
      <c r="CL111" s="3" t="s">
        <v>3917</v>
      </c>
      <c r="CM111" s="3"/>
      <c r="CN111" s="401" t="s">
        <v>4799</v>
      </c>
      <c r="CO111" s="401" t="s">
        <v>5554</v>
      </c>
    </row>
    <row r="112" spans="25:93" x14ac:dyDescent="0.35">
      <c r="Y112" s="3"/>
      <c r="AG112" s="3" t="s">
        <v>16683</v>
      </c>
      <c r="AH112" s="3"/>
      <c r="AJ112" s="3" t="s">
        <v>1301</v>
      </c>
      <c r="AK112" s="3" t="s">
        <v>3993</v>
      </c>
      <c r="AX112" s="3" t="s">
        <v>3559</v>
      </c>
      <c r="BD112" s="3" t="s">
        <v>5555</v>
      </c>
      <c r="BE112" s="3" t="s">
        <v>17247</v>
      </c>
      <c r="BF112" s="3"/>
      <c r="BL112" s="3" t="s">
        <v>4478</v>
      </c>
      <c r="BR112" s="3"/>
      <c r="BS112" s="3"/>
      <c r="BT112" s="3" t="s">
        <v>5071</v>
      </c>
      <c r="BU112" s="3" t="s">
        <v>5201</v>
      </c>
      <c r="BV112" s="3"/>
      <c r="BW112" s="3"/>
      <c r="BX112" s="3"/>
      <c r="BY112" s="3"/>
      <c r="CA112" s="3" t="s">
        <v>14340</v>
      </c>
      <c r="CB112" s="3" t="s">
        <v>4573</v>
      </c>
      <c r="CC112" s="3"/>
      <c r="CJ112" s="3" t="s">
        <v>1075</v>
      </c>
      <c r="CK112" s="401" t="s">
        <v>3104</v>
      </c>
      <c r="CL112" s="3" t="s">
        <v>3919</v>
      </c>
      <c r="CM112" s="3"/>
      <c r="CN112" s="401" t="s">
        <v>4801</v>
      </c>
      <c r="CO112" s="401" t="s">
        <v>5555</v>
      </c>
    </row>
    <row r="113" spans="25:93" x14ac:dyDescent="0.35">
      <c r="Y113" s="3"/>
      <c r="AG113" s="3" t="s">
        <v>2728</v>
      </c>
      <c r="AH113" s="3"/>
      <c r="AJ113" s="3" t="s">
        <v>1302</v>
      </c>
      <c r="AK113" s="3" t="s">
        <v>4016</v>
      </c>
      <c r="AX113" s="3" t="s">
        <v>3560</v>
      </c>
      <c r="BD113" s="3" t="s">
        <v>5556</v>
      </c>
      <c r="BE113" s="3" t="s">
        <v>16612</v>
      </c>
      <c r="BF113" s="3"/>
      <c r="BL113" s="3" t="s">
        <v>4477</v>
      </c>
      <c r="BR113" s="3"/>
      <c r="BS113" s="3"/>
      <c r="BT113" s="3" t="s">
        <v>5063</v>
      </c>
      <c r="BU113" s="3" t="s">
        <v>5193</v>
      </c>
      <c r="BV113" s="3"/>
      <c r="BW113" s="3"/>
      <c r="BX113" s="3"/>
      <c r="BY113" s="3"/>
      <c r="CA113" s="3" t="s">
        <v>14343</v>
      </c>
      <c r="CB113" s="3" t="s">
        <v>4574</v>
      </c>
      <c r="CC113" s="3"/>
      <c r="CJ113" s="3" t="s">
        <v>1027</v>
      </c>
      <c r="CK113" s="401" t="s">
        <v>3169</v>
      </c>
      <c r="CL113" s="3" t="s">
        <v>3911</v>
      </c>
      <c r="CM113" s="3"/>
      <c r="CN113" s="401" t="s">
        <v>14870</v>
      </c>
      <c r="CO113" s="401" t="s">
        <v>5556</v>
      </c>
    </row>
    <row r="114" spans="25:93" x14ac:dyDescent="0.35">
      <c r="Y114" s="3"/>
      <c r="AG114" s="3" t="s">
        <v>2756</v>
      </c>
      <c r="AH114" s="3"/>
      <c r="AJ114" s="3" t="s">
        <v>1361</v>
      </c>
      <c r="AK114" s="3" t="s">
        <v>3973</v>
      </c>
      <c r="AX114" s="3" t="s">
        <v>3580</v>
      </c>
      <c r="BD114" s="3" t="s">
        <v>5557</v>
      </c>
      <c r="BE114" s="3" t="s">
        <v>17242</v>
      </c>
      <c r="BF114" s="3"/>
      <c r="BL114" s="3" t="s">
        <v>4473</v>
      </c>
      <c r="BR114" s="3"/>
      <c r="BS114" s="3"/>
      <c r="BT114" s="3" t="s">
        <v>5035</v>
      </c>
      <c r="BU114" s="3" t="s">
        <v>5192</v>
      </c>
      <c r="BV114" s="3"/>
      <c r="BW114" s="3"/>
      <c r="BX114" s="3"/>
      <c r="BY114" s="3"/>
      <c r="CA114" s="3" t="s">
        <v>14462</v>
      </c>
      <c r="CB114" s="3" t="s">
        <v>4581</v>
      </c>
      <c r="CC114" s="3"/>
      <c r="CJ114" s="3" t="s">
        <v>1028</v>
      </c>
      <c r="CK114" s="401" t="s">
        <v>2957</v>
      </c>
      <c r="CL114" s="3" t="s">
        <v>3925</v>
      </c>
      <c r="CM114" s="3"/>
      <c r="CN114" s="401" t="s">
        <v>4787</v>
      </c>
      <c r="CO114" s="401" t="s">
        <v>5557</v>
      </c>
    </row>
    <row r="115" spans="25:93" x14ac:dyDescent="0.35">
      <c r="Y115" s="3"/>
      <c r="AG115" s="3" t="s">
        <v>2757</v>
      </c>
      <c r="AH115" s="3"/>
      <c r="AJ115" s="3" t="s">
        <v>1362</v>
      </c>
      <c r="AK115" s="3" t="s">
        <v>3985</v>
      </c>
      <c r="AX115" s="3" t="s">
        <v>3577</v>
      </c>
      <c r="BD115" s="3" t="s">
        <v>5558</v>
      </c>
      <c r="BE115" s="3" t="s">
        <v>3617</v>
      </c>
      <c r="BF115" s="3"/>
      <c r="BL115" s="3" t="s">
        <v>4500</v>
      </c>
      <c r="BR115" s="3"/>
      <c r="BS115" s="3"/>
      <c r="BT115" s="3" t="s">
        <v>5045</v>
      </c>
      <c r="BU115" s="3" t="s">
        <v>5208</v>
      </c>
      <c r="BV115" s="3"/>
      <c r="BW115" s="3"/>
      <c r="BX115" s="3"/>
      <c r="BY115" s="3"/>
      <c r="CA115" s="3" t="s">
        <v>3721</v>
      </c>
      <c r="CB115" s="3" t="s">
        <v>4575</v>
      </c>
      <c r="CC115" s="3"/>
      <c r="CJ115" s="3" t="s">
        <v>1060</v>
      </c>
      <c r="CK115" s="401" t="s">
        <v>3171</v>
      </c>
      <c r="CL115" s="3" t="s">
        <v>3909</v>
      </c>
      <c r="CM115" s="3"/>
      <c r="CN115" s="401" t="s">
        <v>4794</v>
      </c>
      <c r="CO115" s="401" t="s">
        <v>5558</v>
      </c>
    </row>
    <row r="116" spans="25:93" x14ac:dyDescent="0.35">
      <c r="Y116" s="3"/>
      <c r="AG116" s="3" t="s">
        <v>2717</v>
      </c>
      <c r="AH116" s="3"/>
      <c r="AJ116" s="3" t="s">
        <v>1363</v>
      </c>
      <c r="AK116" s="3" t="s">
        <v>3967</v>
      </c>
      <c r="AX116" s="3" t="s">
        <v>3578</v>
      </c>
      <c r="BD116" s="3" t="s">
        <v>5601</v>
      </c>
      <c r="BE116" s="3" t="s">
        <v>3618</v>
      </c>
      <c r="BF116" s="3"/>
      <c r="BL116" s="3" t="s">
        <v>4462</v>
      </c>
      <c r="BR116" s="3"/>
      <c r="BS116" s="3"/>
      <c r="BT116" s="3" t="s">
        <v>5046</v>
      </c>
      <c r="BU116" s="3" t="s">
        <v>5206</v>
      </c>
      <c r="BV116" s="3"/>
      <c r="BW116" s="3"/>
      <c r="BX116" s="3"/>
      <c r="BY116" s="3"/>
      <c r="CA116" s="3" t="s">
        <v>3722</v>
      </c>
      <c r="CB116" s="3" t="s">
        <v>4576</v>
      </c>
      <c r="CC116" s="3"/>
      <c r="CJ116" s="3" t="s">
        <v>1245</v>
      </c>
      <c r="CK116" s="401" t="s">
        <v>3168</v>
      </c>
      <c r="CL116" s="3" t="s">
        <v>3910</v>
      </c>
      <c r="CM116" s="3"/>
      <c r="CN116" s="401" t="s">
        <v>4797</v>
      </c>
      <c r="CO116" s="401" t="s">
        <v>5601</v>
      </c>
    </row>
    <row r="117" spans="25:93" x14ac:dyDescent="0.35">
      <c r="Y117" s="3"/>
      <c r="AG117" s="3" t="s">
        <v>2722</v>
      </c>
      <c r="AH117" s="3"/>
      <c r="AJ117" s="3" t="s">
        <v>1364</v>
      </c>
      <c r="AK117" s="3" t="s">
        <v>3986</v>
      </c>
      <c r="AX117" s="3" t="s">
        <v>3579</v>
      </c>
      <c r="BD117" s="3" t="s">
        <v>5603</v>
      </c>
      <c r="BE117" s="3" t="s">
        <v>3628</v>
      </c>
      <c r="BF117" s="3"/>
      <c r="BL117" s="3" t="s">
        <v>4466</v>
      </c>
      <c r="BR117" s="3"/>
      <c r="BS117" s="3"/>
      <c r="BT117" s="3" t="s">
        <v>5048</v>
      </c>
      <c r="BU117" s="3" t="s">
        <v>5211</v>
      </c>
      <c r="BV117" s="3"/>
      <c r="BW117" s="3"/>
      <c r="BX117" s="3"/>
      <c r="BY117" s="3"/>
      <c r="CA117" s="3" t="s">
        <v>3733</v>
      </c>
      <c r="CB117" s="3" t="s">
        <v>4577</v>
      </c>
      <c r="CC117" s="3"/>
      <c r="CJ117" s="3" t="s">
        <v>1336</v>
      </c>
      <c r="CK117" s="401" t="s">
        <v>3029</v>
      </c>
      <c r="CL117" s="3" t="s">
        <v>3880</v>
      </c>
      <c r="CM117" s="3"/>
      <c r="CN117" s="401" t="s">
        <v>4796</v>
      </c>
      <c r="CO117" s="401" t="s">
        <v>5603</v>
      </c>
    </row>
    <row r="118" spans="25:93" x14ac:dyDescent="0.35">
      <c r="Y118" s="3"/>
      <c r="AG118" s="3" t="s">
        <v>2784</v>
      </c>
      <c r="AH118" s="3"/>
      <c r="AJ118" s="3" t="s">
        <v>1354</v>
      </c>
      <c r="AK118" s="3" t="s">
        <v>3994</v>
      </c>
      <c r="AX118" s="3" t="s">
        <v>3583</v>
      </c>
      <c r="BD118" s="3" t="s">
        <v>5604</v>
      </c>
      <c r="BE118" s="3" t="s">
        <v>3674</v>
      </c>
      <c r="BF118" s="3"/>
      <c r="BL118" s="3" t="s">
        <v>4496</v>
      </c>
      <c r="BR118" s="3"/>
      <c r="BS118" s="3"/>
      <c r="BT118" s="3" t="s">
        <v>5049</v>
      </c>
      <c r="BU118" s="3" t="s">
        <v>17031</v>
      </c>
      <c r="BV118" s="3"/>
      <c r="BW118" s="3"/>
      <c r="BX118" s="3"/>
      <c r="BY118" s="3"/>
      <c r="CA118" s="3" t="s">
        <v>3730</v>
      </c>
      <c r="CB118" s="3" t="s">
        <v>4578</v>
      </c>
      <c r="CC118" s="3"/>
      <c r="CJ118" s="3" t="s">
        <v>983</v>
      </c>
      <c r="CK118" s="401" t="s">
        <v>3030</v>
      </c>
      <c r="CL118" s="3" t="s">
        <v>3906</v>
      </c>
      <c r="CM118" s="3"/>
      <c r="CN118" s="401" t="s">
        <v>17812</v>
      </c>
      <c r="CO118" s="401" t="s">
        <v>5604</v>
      </c>
    </row>
    <row r="119" spans="25:93" x14ac:dyDescent="0.35">
      <c r="Y119" s="3"/>
      <c r="AG119" s="3" t="s">
        <v>2797</v>
      </c>
      <c r="AH119" s="3"/>
      <c r="AJ119" s="3" t="s">
        <v>1353</v>
      </c>
      <c r="AK119" s="3" t="s">
        <v>16712</v>
      </c>
      <c r="AX119" s="3" t="s">
        <v>3584</v>
      </c>
      <c r="BD119" s="3" t="s">
        <v>5611</v>
      </c>
      <c r="BE119" s="3" t="s">
        <v>3660</v>
      </c>
      <c r="BF119" s="3"/>
      <c r="BL119" s="3" t="s">
        <v>4504</v>
      </c>
      <c r="BR119" s="3"/>
      <c r="BS119" s="3"/>
      <c r="BT119" s="3" t="s">
        <v>5036</v>
      </c>
      <c r="BU119" s="3" t="s">
        <v>16648</v>
      </c>
      <c r="BV119" s="3"/>
      <c r="BW119" s="3"/>
      <c r="BX119" s="3"/>
      <c r="BY119" s="3"/>
      <c r="CA119" s="3" t="s">
        <v>3740</v>
      </c>
      <c r="CB119" s="3" t="s">
        <v>4579</v>
      </c>
      <c r="CC119" s="3"/>
      <c r="CJ119" s="3" t="s">
        <v>1448</v>
      </c>
      <c r="CK119" s="401" t="s">
        <v>3165</v>
      </c>
      <c r="CL119" s="3" t="s">
        <v>3907</v>
      </c>
      <c r="CM119" s="3"/>
      <c r="CN119" s="401" t="s">
        <v>4788</v>
      </c>
      <c r="CO119" s="401" t="s">
        <v>5611</v>
      </c>
    </row>
    <row r="120" spans="25:93" x14ac:dyDescent="0.35">
      <c r="Y120" s="3"/>
      <c r="AG120" s="3" t="s">
        <v>2619</v>
      </c>
      <c r="AH120" s="3"/>
      <c r="AJ120" s="3" t="s">
        <v>1372</v>
      </c>
      <c r="AK120" s="3" t="s">
        <v>4017</v>
      </c>
      <c r="AX120" s="3" t="s">
        <v>3562</v>
      </c>
      <c r="BD120" s="3" t="s">
        <v>5612</v>
      </c>
      <c r="BE120" s="3" t="s">
        <v>3661</v>
      </c>
      <c r="BF120" s="3"/>
      <c r="BL120" s="3" t="s">
        <v>4463</v>
      </c>
      <c r="BR120" s="3"/>
      <c r="BS120" s="3"/>
      <c r="BT120" s="3" t="s">
        <v>5057</v>
      </c>
      <c r="BU120" s="3" t="s">
        <v>5183</v>
      </c>
      <c r="BV120" s="3"/>
      <c r="BW120" s="3"/>
      <c r="BX120" s="3"/>
      <c r="BY120" s="3"/>
      <c r="CA120" s="3" t="s">
        <v>3736</v>
      </c>
      <c r="CB120" s="3" t="s">
        <v>4580</v>
      </c>
      <c r="CC120" s="3"/>
      <c r="CJ120" s="3" t="s">
        <v>1392</v>
      </c>
      <c r="CK120" s="401" t="s">
        <v>3166</v>
      </c>
      <c r="CL120" s="3" t="s">
        <v>3908</v>
      </c>
      <c r="CM120" s="3"/>
      <c r="CN120" s="401" t="s">
        <v>4791</v>
      </c>
      <c r="CO120" s="401" t="s">
        <v>5612</v>
      </c>
    </row>
    <row r="121" spans="25:93" x14ac:dyDescent="0.35">
      <c r="Y121" s="3"/>
      <c r="AG121" s="3" t="s">
        <v>2683</v>
      </c>
      <c r="AH121" s="3"/>
      <c r="AJ121" s="3" t="s">
        <v>1377</v>
      </c>
      <c r="AK121" s="3" t="s">
        <v>3988</v>
      </c>
      <c r="AX121" s="3" t="s">
        <v>3570</v>
      </c>
      <c r="BD121" s="3" t="s">
        <v>5613</v>
      </c>
      <c r="BE121" s="3" t="s">
        <v>3663</v>
      </c>
      <c r="BF121" s="3"/>
      <c r="BL121" s="3" t="s">
        <v>4516</v>
      </c>
      <c r="BR121" s="3"/>
      <c r="BS121" s="3"/>
      <c r="BT121" s="3" t="s">
        <v>5058</v>
      </c>
      <c r="BU121" s="3" t="s">
        <v>5212</v>
      </c>
      <c r="BV121" s="3"/>
      <c r="BW121" s="3"/>
      <c r="BX121" s="3"/>
      <c r="BY121" s="3"/>
      <c r="CA121" s="3" t="s">
        <v>3752</v>
      </c>
      <c r="CB121" s="3" t="s">
        <v>4588</v>
      </c>
      <c r="CC121" s="3"/>
      <c r="CJ121" s="3" t="s">
        <v>1449</v>
      </c>
      <c r="CK121" s="401" t="s">
        <v>3167</v>
      </c>
      <c r="CL121" s="3" t="s">
        <v>3922</v>
      </c>
      <c r="CM121" s="3"/>
      <c r="CN121" s="401" t="s">
        <v>4790</v>
      </c>
      <c r="CO121" s="401" t="s">
        <v>5613</v>
      </c>
    </row>
    <row r="122" spans="25:93" x14ac:dyDescent="0.35">
      <c r="AG122" s="3" t="s">
        <v>2681</v>
      </c>
      <c r="AH122" s="3"/>
      <c r="AJ122" s="3" t="s">
        <v>1408</v>
      </c>
      <c r="AK122" s="3" t="s">
        <v>3989</v>
      </c>
      <c r="AX122" s="3" t="s">
        <v>3571</v>
      </c>
      <c r="BD122" s="3" t="s">
        <v>5614</v>
      </c>
      <c r="BE122" s="3" t="s">
        <v>3662</v>
      </c>
      <c r="BF122" s="3"/>
      <c r="BL122" s="3" t="s">
        <v>4515</v>
      </c>
      <c r="BR122" s="3"/>
      <c r="BS122" s="3"/>
      <c r="BT122" s="3" t="s">
        <v>5059</v>
      </c>
      <c r="BU122" s="3"/>
      <c r="BV122" s="3"/>
      <c r="BW122" s="3"/>
      <c r="BX122" s="3"/>
      <c r="BY122" s="3"/>
      <c r="CA122" s="3" t="s">
        <v>3778</v>
      </c>
      <c r="CB122" s="3" t="s">
        <v>4602</v>
      </c>
      <c r="CC122" s="3"/>
      <c r="CJ122" s="3" t="s">
        <v>1257</v>
      </c>
      <c r="CK122" s="401" t="s">
        <v>3219</v>
      </c>
      <c r="CL122" s="3" t="s">
        <v>3943</v>
      </c>
      <c r="CM122" s="3"/>
      <c r="CN122" s="401" t="s">
        <v>4786</v>
      </c>
      <c r="CO122" s="401" t="s">
        <v>5614</v>
      </c>
    </row>
    <row r="123" spans="25:93" x14ac:dyDescent="0.35">
      <c r="AG123" s="3" t="s">
        <v>2688</v>
      </c>
      <c r="AH123" s="3"/>
      <c r="AJ123" s="3" t="s">
        <v>1409</v>
      </c>
      <c r="AK123" s="3" t="s">
        <v>4006</v>
      </c>
      <c r="AX123" s="3" t="s">
        <v>3572</v>
      </c>
      <c r="BD123" s="3" t="s">
        <v>5615</v>
      </c>
      <c r="BE123" s="3"/>
      <c r="BF123" s="3"/>
      <c r="BL123" s="3" t="s">
        <v>4509</v>
      </c>
      <c r="BR123" s="3"/>
      <c r="BS123" s="3"/>
      <c r="BT123" s="3" t="s">
        <v>5037</v>
      </c>
      <c r="BU123" s="3"/>
      <c r="BV123" s="3"/>
      <c r="BW123" s="3"/>
      <c r="BX123" s="3"/>
      <c r="BY123" s="3"/>
      <c r="CA123" s="3" t="s">
        <v>3779</v>
      </c>
      <c r="CB123" s="3" t="s">
        <v>4624</v>
      </c>
      <c r="CC123" s="3"/>
      <c r="CJ123" s="3" t="s">
        <v>935</v>
      </c>
      <c r="CK123" s="401" t="s">
        <v>3186</v>
      </c>
      <c r="CL123" s="3" t="s">
        <v>3950</v>
      </c>
      <c r="CM123" s="3"/>
      <c r="CN123" s="401" t="s">
        <v>4793</v>
      </c>
      <c r="CO123" s="401" t="s">
        <v>5615</v>
      </c>
    </row>
    <row r="124" spans="25:93" x14ac:dyDescent="0.35">
      <c r="AG124" s="3" t="s">
        <v>2698</v>
      </c>
      <c r="AH124" s="3"/>
      <c r="AJ124" s="3" t="s">
        <v>1468</v>
      </c>
      <c r="AK124" s="3" t="s">
        <v>4005</v>
      </c>
      <c r="AX124" s="3" t="s">
        <v>3573</v>
      </c>
      <c r="BD124" s="3" t="s">
        <v>5616</v>
      </c>
      <c r="BE124" s="3"/>
      <c r="BF124" s="3"/>
      <c r="BL124" s="3" t="s">
        <v>4491</v>
      </c>
      <c r="BR124" s="3"/>
      <c r="BS124" s="3"/>
      <c r="BT124" s="3" t="s">
        <v>5055</v>
      </c>
      <c r="BU124" s="3"/>
      <c r="BV124" s="3"/>
      <c r="BW124" s="3"/>
      <c r="BX124" s="3"/>
      <c r="BY124" s="3"/>
      <c r="CA124" s="3" t="s">
        <v>3780</v>
      </c>
      <c r="CB124" s="3" t="s">
        <v>4623</v>
      </c>
      <c r="CC124" s="3"/>
      <c r="CJ124" s="3" t="s">
        <v>972</v>
      </c>
      <c r="CK124" s="401" t="s">
        <v>3190</v>
      </c>
      <c r="CL124" s="3" t="s">
        <v>3944</v>
      </c>
      <c r="CM124" s="3"/>
      <c r="CN124" s="401" t="s">
        <v>17809</v>
      </c>
      <c r="CO124" s="401" t="s">
        <v>5616</v>
      </c>
    </row>
    <row r="125" spans="25:93" x14ac:dyDescent="0.35">
      <c r="AG125" s="3" t="s">
        <v>2644</v>
      </c>
      <c r="AH125" s="3"/>
      <c r="AJ125" s="3" t="s">
        <v>1467</v>
      </c>
      <c r="AK125" s="3" t="s">
        <v>3969</v>
      </c>
      <c r="AX125" s="3" t="s">
        <v>3574</v>
      </c>
      <c r="BD125" s="3" t="s">
        <v>5617</v>
      </c>
      <c r="BE125" s="3"/>
      <c r="BF125" s="3"/>
      <c r="BL125" s="3" t="s">
        <v>4469</v>
      </c>
      <c r="BR125" s="3"/>
      <c r="BS125" s="3"/>
      <c r="BT125" s="3" t="s">
        <v>5067</v>
      </c>
      <c r="BU125" s="3"/>
      <c r="BV125" s="3"/>
      <c r="BW125" s="3"/>
      <c r="BX125" s="3"/>
      <c r="BY125" s="3"/>
      <c r="CA125" s="3" t="s">
        <v>3795</v>
      </c>
      <c r="CB125" s="3" t="s">
        <v>4616</v>
      </c>
      <c r="CC125" s="3"/>
      <c r="CJ125" s="3" t="s">
        <v>919</v>
      </c>
      <c r="CK125" s="401" t="s">
        <v>3341</v>
      </c>
      <c r="CL125" s="3" t="s">
        <v>3897</v>
      </c>
      <c r="CM125" s="3"/>
      <c r="CN125" s="401" t="s">
        <v>4798</v>
      </c>
      <c r="CO125" s="401" t="s">
        <v>5617</v>
      </c>
    </row>
    <row r="126" spans="25:93" x14ac:dyDescent="0.35">
      <c r="AG126" s="3" t="s">
        <v>2686</v>
      </c>
      <c r="AH126" s="3"/>
      <c r="AJ126" s="3" t="s">
        <v>1466</v>
      </c>
      <c r="AK126" s="3" t="s">
        <v>4012</v>
      </c>
      <c r="AX126" s="3" t="s">
        <v>3569</v>
      </c>
      <c r="BD126" s="3" t="s">
        <v>5602</v>
      </c>
      <c r="BE126" s="3"/>
      <c r="BF126" s="3"/>
      <c r="BL126" s="3"/>
      <c r="BR126" s="3"/>
      <c r="BS126" s="3"/>
      <c r="BT126" s="3" t="s">
        <v>5072</v>
      </c>
      <c r="BU126" s="3"/>
      <c r="BV126" s="3"/>
      <c r="BW126" s="3"/>
      <c r="BX126" s="3"/>
      <c r="BY126" s="3"/>
      <c r="CA126" s="3" t="s">
        <v>3803</v>
      </c>
      <c r="CB126" s="3" t="s">
        <v>4617</v>
      </c>
      <c r="CC126" s="3"/>
      <c r="CJ126" s="3" t="s">
        <v>894</v>
      </c>
      <c r="CK126" s="401" t="s">
        <v>3223</v>
      </c>
      <c r="CL126" s="3" t="s">
        <v>3945</v>
      </c>
      <c r="CM126" s="3"/>
      <c r="CN126" s="401" t="s">
        <v>4785</v>
      </c>
      <c r="CO126" s="401" t="s">
        <v>5602</v>
      </c>
    </row>
    <row r="127" spans="25:93" x14ac:dyDescent="0.35">
      <c r="AG127" s="3" t="s">
        <v>2882</v>
      </c>
      <c r="AH127" s="3"/>
      <c r="AJ127" s="3" t="s">
        <v>13709</v>
      </c>
      <c r="AK127" s="3" t="s">
        <v>3995</v>
      </c>
      <c r="AX127" s="3" t="s">
        <v>3558</v>
      </c>
      <c r="BD127" s="3" t="s">
        <v>5608</v>
      </c>
      <c r="BE127" s="3"/>
      <c r="BF127" s="3"/>
      <c r="BL127" s="3"/>
      <c r="BR127" s="3"/>
      <c r="BS127" s="3"/>
      <c r="BT127" s="3" t="s">
        <v>5074</v>
      </c>
      <c r="BU127" s="3"/>
      <c r="BV127" s="3"/>
      <c r="BW127" s="3"/>
      <c r="BX127" s="3"/>
      <c r="BY127" s="3"/>
      <c r="CA127" s="3" t="s">
        <v>3808</v>
      </c>
      <c r="CB127" s="3" t="s">
        <v>4601</v>
      </c>
      <c r="CC127" s="3"/>
      <c r="CJ127" s="3" t="s">
        <v>895</v>
      </c>
      <c r="CK127" s="401" t="s">
        <v>3139</v>
      </c>
      <c r="CL127" s="3" t="s">
        <v>3951</v>
      </c>
      <c r="CM127" s="3"/>
      <c r="CN127" s="401" t="s">
        <v>4800</v>
      </c>
      <c r="CO127" s="401" t="s">
        <v>5608</v>
      </c>
    </row>
    <row r="128" spans="25:93" x14ac:dyDescent="0.35">
      <c r="AG128" s="3" t="s">
        <v>2884</v>
      </c>
      <c r="AH128" s="3"/>
      <c r="AJ128" s="3" t="s">
        <v>17824</v>
      </c>
      <c r="AK128" s="3" t="s">
        <v>3965</v>
      </c>
      <c r="AX128" s="3" t="s">
        <v>3561</v>
      </c>
      <c r="BD128" s="3" t="s">
        <v>5609</v>
      </c>
      <c r="BE128" s="3"/>
      <c r="BF128" s="3"/>
      <c r="BL128" s="3"/>
      <c r="BT128" s="3" t="s">
        <v>5076</v>
      </c>
      <c r="BU128" s="3"/>
      <c r="BV128" s="3"/>
      <c r="BW128" s="3"/>
      <c r="BX128" s="3"/>
      <c r="BY128" s="3"/>
      <c r="CA128" s="3" t="s">
        <v>3809</v>
      </c>
      <c r="CB128" s="3" t="s">
        <v>4608</v>
      </c>
      <c r="CC128" s="3"/>
      <c r="CJ128" s="3" t="s">
        <v>980</v>
      </c>
      <c r="CK128" s="401" t="s">
        <v>3226</v>
      </c>
      <c r="CL128" s="3" t="s">
        <v>3939</v>
      </c>
      <c r="CM128" s="3"/>
      <c r="CN128" s="401" t="s">
        <v>4802</v>
      </c>
      <c r="CO128" s="401" t="s">
        <v>5609</v>
      </c>
    </row>
    <row r="129" spans="33:93" x14ac:dyDescent="0.35">
      <c r="AG129" s="3" t="s">
        <v>2674</v>
      </c>
      <c r="AH129" s="3"/>
      <c r="AJ129" s="3" t="s">
        <v>17148</v>
      </c>
      <c r="AK129" s="3" t="s">
        <v>3996</v>
      </c>
      <c r="AX129" s="3" t="s">
        <v>3581</v>
      </c>
      <c r="BD129" s="3" t="s">
        <v>5610</v>
      </c>
      <c r="BE129" s="3"/>
      <c r="BF129" s="3"/>
      <c r="BL129" s="3"/>
      <c r="BT129" s="3" t="s">
        <v>5060</v>
      </c>
      <c r="BU129" s="3"/>
      <c r="BV129" s="3"/>
      <c r="BW129" s="3"/>
      <c r="BX129" s="3"/>
      <c r="BY129" s="3"/>
      <c r="CA129" s="3" t="s">
        <v>3796</v>
      </c>
      <c r="CB129" s="3" t="s">
        <v>4609</v>
      </c>
      <c r="CC129" s="3"/>
      <c r="CJ129" s="3" t="s">
        <v>1034</v>
      </c>
      <c r="CK129" s="401" t="s">
        <v>3315</v>
      </c>
      <c r="CL129" s="3" t="s">
        <v>3940</v>
      </c>
      <c r="CM129" s="3"/>
      <c r="CN129" s="401" t="s">
        <v>13834</v>
      </c>
      <c r="CO129" s="401" t="s">
        <v>5610</v>
      </c>
    </row>
    <row r="130" spans="33:93" x14ac:dyDescent="0.35">
      <c r="AG130" s="3" t="s">
        <v>2658</v>
      </c>
      <c r="AH130" s="3"/>
      <c r="AJ130" s="3" t="s">
        <v>17139</v>
      </c>
      <c r="AK130" s="3" t="s">
        <v>3997</v>
      </c>
      <c r="AX130" s="3" t="s">
        <v>3582</v>
      </c>
      <c r="BD130" s="3" t="s">
        <v>5605</v>
      </c>
      <c r="BE130" s="3"/>
      <c r="BF130" s="3"/>
      <c r="BL130" s="3"/>
      <c r="BT130" s="3" t="s">
        <v>5073</v>
      </c>
      <c r="BU130" s="3"/>
      <c r="BV130" s="3"/>
      <c r="BW130" s="3"/>
      <c r="BX130" s="3"/>
      <c r="BY130" s="3"/>
      <c r="CA130" s="3" t="s">
        <v>3819</v>
      </c>
      <c r="CB130" s="3" t="s">
        <v>4610</v>
      </c>
      <c r="CC130" s="3"/>
      <c r="CJ130" s="3" t="s">
        <v>905</v>
      </c>
      <c r="CK130" s="401" t="s">
        <v>3314</v>
      </c>
      <c r="CL130" s="3" t="s">
        <v>3941</v>
      </c>
      <c r="CM130" s="3"/>
      <c r="CN130" s="401" t="s">
        <v>4795</v>
      </c>
      <c r="CO130" s="401" t="s">
        <v>5605</v>
      </c>
    </row>
    <row r="131" spans="33:93" x14ac:dyDescent="0.35">
      <c r="AG131" s="3" t="s">
        <v>2638</v>
      </c>
      <c r="AH131" s="3"/>
      <c r="AJ131" s="3" t="s">
        <v>17154</v>
      </c>
      <c r="AK131" s="3" t="s">
        <v>4070</v>
      </c>
      <c r="AX131" s="3" t="s">
        <v>3589</v>
      </c>
      <c r="BD131" s="3" t="s">
        <v>5606</v>
      </c>
      <c r="BE131" s="3"/>
      <c r="BF131" s="3"/>
      <c r="BL131" s="3"/>
      <c r="BT131" s="3" t="s">
        <v>5078</v>
      </c>
      <c r="BU131" s="3"/>
      <c r="BV131" s="3"/>
      <c r="BW131" s="3"/>
      <c r="BX131" s="3"/>
      <c r="BY131" s="3"/>
      <c r="CA131" s="3" t="s">
        <v>16931</v>
      </c>
      <c r="CB131" s="3" t="s">
        <v>4611</v>
      </c>
      <c r="CC131" s="3"/>
      <c r="CJ131" s="3" t="s">
        <v>984</v>
      </c>
      <c r="CK131" s="401" t="s">
        <v>3309</v>
      </c>
      <c r="CL131" s="3" t="s">
        <v>3942</v>
      </c>
      <c r="CM131" s="3"/>
      <c r="CN131" s="401" t="s">
        <v>4789</v>
      </c>
      <c r="CO131" s="401" t="s">
        <v>5606</v>
      </c>
    </row>
    <row r="132" spans="33:93" x14ac:dyDescent="0.35">
      <c r="AG132" s="3" t="s">
        <v>2721</v>
      </c>
      <c r="AH132" s="3"/>
      <c r="AJ132" s="3" t="s">
        <v>17142</v>
      </c>
      <c r="AK132" s="3" t="s">
        <v>4060</v>
      </c>
      <c r="AX132" s="3" t="s">
        <v>3467</v>
      </c>
      <c r="BD132" s="3" t="s">
        <v>5607</v>
      </c>
      <c r="BE132" s="3"/>
      <c r="BF132" s="3"/>
      <c r="BL132" s="3"/>
      <c r="BT132" s="3" t="s">
        <v>5064</v>
      </c>
      <c r="BU132" s="3"/>
      <c r="BV132" s="3"/>
      <c r="BW132" s="3"/>
      <c r="BX132" s="3"/>
      <c r="BY132" s="3"/>
      <c r="CA132" s="3" t="s">
        <v>3728</v>
      </c>
      <c r="CB132" s="3" t="s">
        <v>4612</v>
      </c>
      <c r="CC132" s="3"/>
      <c r="CJ132" s="3" t="s">
        <v>985</v>
      </c>
      <c r="CK132" s="401" t="s">
        <v>3354</v>
      </c>
      <c r="CL132" s="3" t="s">
        <v>3905</v>
      </c>
      <c r="CM132" s="3"/>
      <c r="CN132" s="401" t="s">
        <v>14871</v>
      </c>
      <c r="CO132" s="401" t="s">
        <v>5607</v>
      </c>
    </row>
    <row r="133" spans="33:93" x14ac:dyDescent="0.35">
      <c r="AG133" s="3" t="s">
        <v>2814</v>
      </c>
      <c r="AH133" s="3"/>
      <c r="AJ133" s="3" t="s">
        <v>17175</v>
      </c>
      <c r="AK133" s="3" t="s">
        <v>4003</v>
      </c>
      <c r="AX133" s="3" t="s">
        <v>3590</v>
      </c>
      <c r="BD133" s="3" t="s">
        <v>5623</v>
      </c>
      <c r="BE133" s="3"/>
      <c r="BF133" s="3"/>
      <c r="BL133" s="3"/>
      <c r="BT133" s="3" t="s">
        <v>5065</v>
      </c>
      <c r="BU133" s="3"/>
      <c r="BV133" s="3"/>
      <c r="BW133" s="3"/>
      <c r="BX133" s="3"/>
      <c r="BY133" s="3"/>
      <c r="CA133" s="3" t="s">
        <v>3718</v>
      </c>
      <c r="CB133" s="3" t="s">
        <v>4613</v>
      </c>
      <c r="CC133" s="3"/>
      <c r="CJ133" s="3" t="s">
        <v>1103</v>
      </c>
      <c r="CK133" s="401" t="s">
        <v>3353</v>
      </c>
      <c r="CL133" s="3" t="s">
        <v>3903</v>
      </c>
      <c r="CM133" s="3"/>
      <c r="CN133" s="401" t="s">
        <v>17095</v>
      </c>
      <c r="CO133" s="401" t="s">
        <v>5623</v>
      </c>
    </row>
    <row r="134" spans="33:93" x14ac:dyDescent="0.35">
      <c r="AG134" s="3" t="s">
        <v>2815</v>
      </c>
      <c r="AH134" s="3"/>
      <c r="AJ134" s="3" t="s">
        <v>17482</v>
      </c>
      <c r="AK134" s="3" t="s">
        <v>4004</v>
      </c>
      <c r="AX134" s="3" t="s">
        <v>17590</v>
      </c>
      <c r="BD134" s="3" t="s">
        <v>5622</v>
      </c>
      <c r="BL134" s="3"/>
      <c r="BT134" s="3" t="s">
        <v>5066</v>
      </c>
      <c r="BU134" s="3"/>
      <c r="BV134" s="3"/>
      <c r="BW134" s="3"/>
      <c r="BX134" s="3"/>
      <c r="BY134" s="3"/>
      <c r="CA134" s="3" t="s">
        <v>3726</v>
      </c>
      <c r="CB134" s="3" t="s">
        <v>4614</v>
      </c>
      <c r="CC134" s="3"/>
      <c r="CJ134" s="3" t="s">
        <v>1162</v>
      </c>
      <c r="CK134" s="401" t="s">
        <v>3352</v>
      </c>
      <c r="CL134" s="3" t="s">
        <v>3954</v>
      </c>
      <c r="CM134" s="3"/>
      <c r="CN134" s="401" t="s">
        <v>14872</v>
      </c>
      <c r="CO134" s="401" t="s">
        <v>5622</v>
      </c>
    </row>
    <row r="135" spans="33:93" x14ac:dyDescent="0.35">
      <c r="AG135" s="3" t="s">
        <v>2772</v>
      </c>
      <c r="AH135" s="3"/>
      <c r="AJ135" s="3" t="s">
        <v>17515</v>
      </c>
      <c r="AK135" s="3" t="s">
        <v>4002</v>
      </c>
      <c r="AX135" s="3" t="s">
        <v>17593</v>
      </c>
      <c r="BD135" s="3" t="s">
        <v>5621</v>
      </c>
      <c r="BL135" s="3"/>
      <c r="BT135" s="3" t="s">
        <v>5075</v>
      </c>
      <c r="BU135" s="3"/>
      <c r="BV135" s="3"/>
      <c r="BW135" s="3"/>
      <c r="BX135" s="3"/>
      <c r="BY135" s="3"/>
      <c r="CA135" s="3" t="s">
        <v>3723</v>
      </c>
      <c r="CB135" s="3" t="s">
        <v>4615</v>
      </c>
      <c r="CC135" s="3"/>
      <c r="CJ135" s="3" t="s">
        <v>1163</v>
      </c>
      <c r="CK135" s="401" t="s">
        <v>14307</v>
      </c>
      <c r="CL135" s="3" t="s">
        <v>3957</v>
      </c>
      <c r="CM135" s="3"/>
      <c r="CN135" s="401" t="s">
        <v>4803</v>
      </c>
      <c r="CO135" s="401" t="s">
        <v>5621</v>
      </c>
    </row>
    <row r="136" spans="33:93" x14ac:dyDescent="0.35">
      <c r="AG136" s="3" t="s">
        <v>2823</v>
      </c>
      <c r="AH136" s="3"/>
      <c r="AJ136" s="3" t="s">
        <v>1098</v>
      </c>
      <c r="AK136" s="3" t="s">
        <v>3984</v>
      </c>
      <c r="AX136" s="3" t="s">
        <v>14781</v>
      </c>
      <c r="BD136" s="3" t="s">
        <v>5620</v>
      </c>
      <c r="BT136" s="3" t="s">
        <v>5083</v>
      </c>
      <c r="BU136" s="3"/>
      <c r="BV136" s="3"/>
      <c r="BW136" s="3"/>
      <c r="BX136" s="3"/>
      <c r="BY136" s="3"/>
      <c r="CA136" s="3" t="s">
        <v>3704</v>
      </c>
      <c r="CB136" s="3" t="s">
        <v>4625</v>
      </c>
      <c r="CC136" s="3"/>
      <c r="CJ136" s="3" t="s">
        <v>1101</v>
      </c>
      <c r="CK136" s="401" t="s">
        <v>3375</v>
      </c>
      <c r="CL136" s="3" t="s">
        <v>3877</v>
      </c>
      <c r="CM136" s="3"/>
      <c r="CN136" s="401" t="s">
        <v>4806</v>
      </c>
      <c r="CO136" s="401" t="s">
        <v>5620</v>
      </c>
    </row>
    <row r="137" spans="33:93" x14ac:dyDescent="0.35">
      <c r="AG137" s="3" t="s">
        <v>2855</v>
      </c>
      <c r="AH137" s="3"/>
      <c r="AJ137" s="3" t="s">
        <v>988</v>
      </c>
      <c r="AK137" s="3" t="s">
        <v>3963</v>
      </c>
      <c r="AX137" s="3" t="s">
        <v>17711</v>
      </c>
      <c r="BD137" s="3" t="s">
        <v>5619</v>
      </c>
      <c r="BT137" s="3" t="s">
        <v>5088</v>
      </c>
      <c r="BU137" s="3"/>
      <c r="BV137" s="3"/>
      <c r="BW137" s="3"/>
      <c r="BX137" s="3"/>
      <c r="BY137" s="3"/>
      <c r="CA137" s="3" t="s">
        <v>3715</v>
      </c>
      <c r="CB137" s="3" t="s">
        <v>4626</v>
      </c>
      <c r="CC137" s="3"/>
      <c r="CJ137" s="3" t="s">
        <v>1136</v>
      </c>
      <c r="CK137" s="401" t="s">
        <v>3317</v>
      </c>
      <c r="CL137" s="3" t="s">
        <v>3959</v>
      </c>
      <c r="CM137" s="3"/>
      <c r="CN137" s="401" t="s">
        <v>4804</v>
      </c>
      <c r="CO137" s="401" t="s">
        <v>5619</v>
      </c>
    </row>
    <row r="138" spans="33:93" x14ac:dyDescent="0.35">
      <c r="AG138" s="3" t="s">
        <v>2858</v>
      </c>
      <c r="AH138" s="3"/>
      <c r="AJ138" s="3" t="s">
        <v>954</v>
      </c>
      <c r="AK138" s="3" t="s">
        <v>3974</v>
      </c>
      <c r="AX138" s="3" t="s">
        <v>17650</v>
      </c>
      <c r="BD138" s="3" t="s">
        <v>5618</v>
      </c>
      <c r="BT138" s="3" t="s">
        <v>5092</v>
      </c>
      <c r="BU138" s="3"/>
      <c r="BV138" s="3"/>
      <c r="BW138" s="3"/>
      <c r="BX138" s="3"/>
      <c r="BY138" s="3"/>
      <c r="CA138" s="3" t="s">
        <v>3739</v>
      </c>
      <c r="CB138" s="3" t="s">
        <v>4627</v>
      </c>
      <c r="CC138" s="3"/>
      <c r="CJ138" s="3" t="s">
        <v>1139</v>
      </c>
      <c r="CK138" s="401" t="s">
        <v>3319</v>
      </c>
      <c r="CL138" s="3" t="s">
        <v>3960</v>
      </c>
      <c r="CM138" s="3"/>
      <c r="CN138" s="401" t="s">
        <v>16725</v>
      </c>
      <c r="CO138" s="401" t="s">
        <v>5618</v>
      </c>
    </row>
    <row r="139" spans="33:93" x14ac:dyDescent="0.35">
      <c r="AG139" s="3" t="s">
        <v>2917</v>
      </c>
      <c r="AH139" s="3"/>
      <c r="AJ139" s="3" t="s">
        <v>994</v>
      </c>
      <c r="AK139" s="3" t="s">
        <v>3972</v>
      </c>
      <c r="AX139" s="3" t="s">
        <v>17653</v>
      </c>
      <c r="BD139" s="3" t="s">
        <v>5641</v>
      </c>
      <c r="BT139" s="3" t="s">
        <v>4992</v>
      </c>
      <c r="BU139" s="3"/>
      <c r="BV139" s="3"/>
      <c r="BW139" s="3"/>
      <c r="BX139" s="3"/>
      <c r="BY139" s="3"/>
      <c r="CA139" s="3" t="s">
        <v>3765</v>
      </c>
      <c r="CB139" s="3" t="s">
        <v>4674</v>
      </c>
      <c r="CC139" s="3"/>
      <c r="CJ139" s="3" t="s">
        <v>1116</v>
      </c>
      <c r="CK139" s="401" t="s">
        <v>14384</v>
      </c>
      <c r="CL139" s="3" t="s">
        <v>3956</v>
      </c>
      <c r="CM139" s="3"/>
      <c r="CN139" s="401" t="s">
        <v>4837</v>
      </c>
      <c r="CO139" s="401" t="s">
        <v>5641</v>
      </c>
    </row>
    <row r="140" spans="33:93" x14ac:dyDescent="0.35">
      <c r="AG140" s="3" t="s">
        <v>2904</v>
      </c>
      <c r="AH140" s="3"/>
      <c r="AJ140" s="3" t="s">
        <v>997</v>
      </c>
      <c r="AK140" s="3" t="s">
        <v>3982</v>
      </c>
      <c r="AX140" s="3" t="s">
        <v>17596</v>
      </c>
      <c r="BD140" s="3" t="s">
        <v>5640</v>
      </c>
      <c r="BT140" s="3" t="s">
        <v>5095</v>
      </c>
      <c r="BU140" s="3"/>
      <c r="BV140" s="3"/>
      <c r="BW140" s="3"/>
      <c r="BX140" s="3"/>
      <c r="BY140" s="3"/>
      <c r="CA140" s="3" t="s">
        <v>3784</v>
      </c>
      <c r="CB140" s="3" t="s">
        <v>4673</v>
      </c>
      <c r="CC140" s="3"/>
      <c r="CJ140" s="3" t="s">
        <v>1401</v>
      </c>
      <c r="CK140" s="401" t="s">
        <v>14310</v>
      </c>
      <c r="CL140" s="3" t="s">
        <v>3878</v>
      </c>
      <c r="CM140" s="3"/>
      <c r="CN140" s="401" t="s">
        <v>4838</v>
      </c>
      <c r="CO140" s="401" t="s">
        <v>5640</v>
      </c>
    </row>
    <row r="141" spans="33:93" x14ac:dyDescent="0.35">
      <c r="AG141" s="3" t="s">
        <v>2899</v>
      </c>
      <c r="AH141" s="3"/>
      <c r="AJ141" s="3" t="s">
        <v>1029</v>
      </c>
      <c r="AK141" s="3" t="s">
        <v>3964</v>
      </c>
      <c r="AX141" s="3" t="s">
        <v>3472</v>
      </c>
      <c r="BD141" s="3" t="s">
        <v>5639</v>
      </c>
      <c r="BT141" s="3" t="s">
        <v>5097</v>
      </c>
      <c r="BU141" s="3"/>
      <c r="BV141" s="3"/>
      <c r="BW141" s="3"/>
      <c r="BX141" s="3"/>
      <c r="BY141" s="3"/>
      <c r="CA141" s="3" t="s">
        <v>3817</v>
      </c>
      <c r="CB141" s="3" t="s">
        <v>4672</v>
      </c>
      <c r="CC141" s="3"/>
      <c r="CJ141" s="3" t="s">
        <v>1400</v>
      </c>
      <c r="CK141" s="401" t="s">
        <v>2742</v>
      </c>
      <c r="CL141" s="3" t="s">
        <v>3955</v>
      </c>
      <c r="CM141" s="3"/>
      <c r="CN141" s="401" t="s">
        <v>4816</v>
      </c>
      <c r="CO141" s="401" t="s">
        <v>5639</v>
      </c>
    </row>
    <row r="142" spans="33:93" x14ac:dyDescent="0.35">
      <c r="AG142" s="3" t="s">
        <v>2986</v>
      </c>
      <c r="AH142" s="3"/>
      <c r="AJ142" s="3" t="s">
        <v>1031</v>
      </c>
      <c r="AK142" s="3" t="s">
        <v>3966</v>
      </c>
      <c r="AX142" s="3" t="s">
        <v>3478</v>
      </c>
      <c r="BD142" s="3" t="s">
        <v>5638</v>
      </c>
      <c r="BT142" s="3" t="s">
        <v>5096</v>
      </c>
      <c r="BU142" s="3"/>
      <c r="BV142" s="3"/>
      <c r="BW142" s="3"/>
      <c r="BX142" s="3"/>
      <c r="BY142" s="3"/>
      <c r="CA142" s="3" t="s">
        <v>16944</v>
      </c>
      <c r="CB142" s="3" t="s">
        <v>4671</v>
      </c>
      <c r="CC142" s="3"/>
      <c r="CJ142" s="3" t="s">
        <v>1201</v>
      </c>
      <c r="CK142" s="401" t="s">
        <v>16683</v>
      </c>
      <c r="CL142" s="3" t="s">
        <v>14791</v>
      </c>
      <c r="CM142" s="3"/>
      <c r="CN142" s="401" t="s">
        <v>17827</v>
      </c>
      <c r="CO142" s="401" t="s">
        <v>5638</v>
      </c>
    </row>
    <row r="143" spans="33:93" x14ac:dyDescent="0.35">
      <c r="AG143" s="3" t="s">
        <v>2987</v>
      </c>
      <c r="AH143" s="3"/>
      <c r="AJ143" s="3" t="s">
        <v>1079</v>
      </c>
      <c r="AK143" s="3" t="s">
        <v>3991</v>
      </c>
      <c r="AX143" s="3" t="s">
        <v>3471</v>
      </c>
      <c r="BD143" s="3" t="s">
        <v>5637</v>
      </c>
      <c r="BT143" s="3" t="s">
        <v>5044</v>
      </c>
      <c r="BU143" s="3"/>
      <c r="BV143" s="3"/>
      <c r="BW143" s="3"/>
      <c r="BX143" s="3"/>
      <c r="BY143" s="3"/>
      <c r="CA143" s="3" t="s">
        <v>3716</v>
      </c>
      <c r="CB143" s="3" t="s">
        <v>4621</v>
      </c>
      <c r="CC143" s="3"/>
      <c r="CJ143" s="3" t="s">
        <v>1202</v>
      </c>
      <c r="CK143" s="401" t="s">
        <v>2728</v>
      </c>
      <c r="CL143" s="3" t="s">
        <v>14795</v>
      </c>
      <c r="CM143" s="3"/>
      <c r="CN143" s="401" t="s">
        <v>4818</v>
      </c>
      <c r="CO143" s="401" t="s">
        <v>5637</v>
      </c>
    </row>
    <row r="144" spans="33:93" x14ac:dyDescent="0.35">
      <c r="AG144" s="3" t="s">
        <v>2996</v>
      </c>
      <c r="AH144" s="3"/>
      <c r="AJ144" s="3" t="s">
        <v>1063</v>
      </c>
      <c r="AK144" s="3" t="s">
        <v>3981</v>
      </c>
      <c r="AX144" s="3" t="s">
        <v>3539</v>
      </c>
      <c r="BD144" s="3" t="s">
        <v>5636</v>
      </c>
      <c r="BT144" s="3" t="s">
        <v>5091</v>
      </c>
      <c r="BU144" s="3"/>
      <c r="BV144" s="3"/>
      <c r="BW144" s="3"/>
      <c r="BX144" s="3"/>
      <c r="BY144" s="3"/>
      <c r="CA144" s="3" t="s">
        <v>3810</v>
      </c>
      <c r="CB144" s="3" t="s">
        <v>4622</v>
      </c>
      <c r="CC144" s="3"/>
      <c r="CJ144" s="3" t="s">
        <v>1294</v>
      </c>
      <c r="CK144" s="401" t="s">
        <v>2756</v>
      </c>
      <c r="CL144" s="3" t="s">
        <v>14798</v>
      </c>
      <c r="CM144" s="3"/>
      <c r="CN144" s="401" t="s">
        <v>17256</v>
      </c>
      <c r="CO144" s="401" t="s">
        <v>5636</v>
      </c>
    </row>
    <row r="145" spans="33:93" x14ac:dyDescent="0.35">
      <c r="AG145" s="3" t="s">
        <v>2997</v>
      </c>
      <c r="AH145" s="3"/>
      <c r="AJ145" s="3" t="s">
        <v>1247</v>
      </c>
      <c r="AK145" s="3" t="s">
        <v>3977</v>
      </c>
      <c r="AX145" s="3" t="s">
        <v>3586</v>
      </c>
      <c r="BD145" s="3" t="s">
        <v>5625</v>
      </c>
      <c r="BT145" s="3" t="s">
        <v>5090</v>
      </c>
      <c r="BU145" s="3"/>
      <c r="BV145" s="3"/>
      <c r="BW145" s="3"/>
      <c r="BX145" s="3"/>
      <c r="BY145" s="3"/>
      <c r="CA145" s="3"/>
      <c r="CB145" s="3" t="s">
        <v>4677</v>
      </c>
      <c r="CC145" s="3"/>
      <c r="CJ145" s="3" t="s">
        <v>1299</v>
      </c>
      <c r="CK145" s="401" t="s">
        <v>2757</v>
      </c>
      <c r="CL145" s="3" t="s">
        <v>14447</v>
      </c>
      <c r="CM145" s="3"/>
      <c r="CN145" s="401" t="s">
        <v>16655</v>
      </c>
      <c r="CO145" s="401" t="s">
        <v>5625</v>
      </c>
    </row>
    <row r="146" spans="33:93" x14ac:dyDescent="0.35">
      <c r="AG146" s="3" t="s">
        <v>2965</v>
      </c>
      <c r="AH146" s="3"/>
      <c r="AJ146" s="3" t="s">
        <v>1332</v>
      </c>
      <c r="AK146" s="3" t="s">
        <v>3975</v>
      </c>
      <c r="AX146" s="3"/>
      <c r="BD146" s="3" t="s">
        <v>5624</v>
      </c>
      <c r="BT146" s="3" t="s">
        <v>16758</v>
      </c>
      <c r="BU146" s="3"/>
      <c r="BV146" s="3"/>
      <c r="BW146" s="3"/>
      <c r="BX146" s="3"/>
      <c r="BY146" s="3"/>
      <c r="CA146" s="3"/>
      <c r="CB146" s="3" t="s">
        <v>4678</v>
      </c>
      <c r="CC146" s="3"/>
      <c r="CJ146" s="3" t="s">
        <v>1352</v>
      </c>
      <c r="CK146" s="401" t="s">
        <v>2717</v>
      </c>
      <c r="CL146" s="3" t="s">
        <v>14431</v>
      </c>
      <c r="CM146" s="3"/>
      <c r="CN146" s="401" t="s">
        <v>14874</v>
      </c>
      <c r="CO146" s="401" t="s">
        <v>5624</v>
      </c>
    </row>
    <row r="147" spans="33:93" x14ac:dyDescent="0.35">
      <c r="AG147" s="3" t="s">
        <v>2948</v>
      </c>
      <c r="AH147" s="3"/>
      <c r="AJ147" s="3" t="s">
        <v>1333</v>
      </c>
      <c r="AK147" s="3" t="s">
        <v>3980</v>
      </c>
      <c r="AX147" s="3"/>
      <c r="BD147" s="3" t="s">
        <v>5629</v>
      </c>
      <c r="BT147" s="3" t="s">
        <v>16662</v>
      </c>
      <c r="BU147" s="3"/>
      <c r="BV147" s="3"/>
      <c r="BW147" s="3"/>
      <c r="BX147" s="3"/>
      <c r="BY147" s="3"/>
      <c r="CA147" s="3"/>
      <c r="CB147" s="3" t="s">
        <v>4676</v>
      </c>
      <c r="CC147" s="3"/>
      <c r="CJ147" s="3" t="s">
        <v>1350</v>
      </c>
      <c r="CK147" s="401" t="s">
        <v>2722</v>
      </c>
      <c r="CL147" s="3" t="s">
        <v>17006</v>
      </c>
      <c r="CM147" s="3"/>
      <c r="CN147" s="401" t="s">
        <v>14877</v>
      </c>
      <c r="CO147" s="401" t="s">
        <v>5629</v>
      </c>
    </row>
    <row r="148" spans="33:93" x14ac:dyDescent="0.35">
      <c r="AG148" s="3" t="s">
        <v>3172</v>
      </c>
      <c r="AH148" s="3"/>
      <c r="AJ148" s="3" t="s">
        <v>1393</v>
      </c>
      <c r="AK148" s="3" t="s">
        <v>16722</v>
      </c>
      <c r="AX148" s="3"/>
      <c r="BD148" s="3" t="s">
        <v>5630</v>
      </c>
      <c r="BT148" s="3" t="s">
        <v>16727</v>
      </c>
      <c r="BU148" s="3"/>
      <c r="BV148" s="3"/>
      <c r="BW148" s="3"/>
      <c r="BX148" s="3"/>
      <c r="BY148" s="3"/>
      <c r="CA148" s="3"/>
      <c r="CB148" s="3" t="s">
        <v>4637</v>
      </c>
      <c r="CC148" s="3"/>
      <c r="CJ148" s="3" t="s">
        <v>1367</v>
      </c>
      <c r="CK148" s="401" t="s">
        <v>2784</v>
      </c>
      <c r="CL148" s="3" t="s">
        <v>17009</v>
      </c>
      <c r="CM148" s="3"/>
      <c r="CN148" s="401" t="s">
        <v>14880</v>
      </c>
      <c r="CO148" s="401" t="s">
        <v>5630</v>
      </c>
    </row>
    <row r="149" spans="33:93" x14ac:dyDescent="0.35">
      <c r="AG149" s="3" t="s">
        <v>3037</v>
      </c>
      <c r="AH149" s="3"/>
      <c r="AJ149" s="3" t="s">
        <v>952</v>
      </c>
      <c r="AK149" s="3" t="s">
        <v>3979</v>
      </c>
      <c r="AX149" s="3"/>
      <c r="BD149" s="3" t="s">
        <v>5627</v>
      </c>
      <c r="BT149" s="3" t="s">
        <v>16623</v>
      </c>
      <c r="BU149" s="3"/>
      <c r="BV149" s="3"/>
      <c r="BW149" s="3"/>
      <c r="BX149" s="3"/>
      <c r="BY149" s="3"/>
      <c r="CA149" s="3"/>
      <c r="CB149" s="3" t="s">
        <v>4636</v>
      </c>
      <c r="CC149" s="3"/>
      <c r="CJ149" s="3" t="s">
        <v>1368</v>
      </c>
      <c r="CK149" s="401" t="s">
        <v>2797</v>
      </c>
      <c r="CL149" s="3" t="s">
        <v>17708</v>
      </c>
      <c r="CM149" s="3"/>
      <c r="CN149" s="401" t="s">
        <v>4823</v>
      </c>
      <c r="CO149" s="401" t="s">
        <v>5627</v>
      </c>
    </row>
    <row r="150" spans="33:93" x14ac:dyDescent="0.35">
      <c r="AG150" s="3" t="s">
        <v>3075</v>
      </c>
      <c r="AH150" s="3"/>
      <c r="AJ150" s="3" t="s">
        <v>995</v>
      </c>
      <c r="AK150" s="3" t="s">
        <v>4000</v>
      </c>
      <c r="AX150" s="3"/>
      <c r="BD150" s="3" t="s">
        <v>5635</v>
      </c>
      <c r="BT150" s="3" t="s">
        <v>16749</v>
      </c>
      <c r="BU150" s="3"/>
      <c r="BV150" s="3"/>
      <c r="BW150" s="3"/>
      <c r="BX150" s="3"/>
      <c r="BY150" s="3"/>
      <c r="CB150" s="3" t="s">
        <v>4635</v>
      </c>
      <c r="CC150" s="3"/>
      <c r="CJ150" s="3" t="s">
        <v>1369</v>
      </c>
      <c r="CK150" s="401" t="s">
        <v>2619</v>
      </c>
      <c r="CL150" s="3" t="s">
        <v>17704</v>
      </c>
      <c r="CM150" s="3"/>
      <c r="CN150" s="401" t="s">
        <v>4819</v>
      </c>
      <c r="CO150" s="401" t="s">
        <v>5635</v>
      </c>
    </row>
    <row r="151" spans="33:93" x14ac:dyDescent="0.35">
      <c r="AG151" s="3" t="s">
        <v>3076</v>
      </c>
      <c r="AH151" s="3"/>
      <c r="AJ151" s="3" t="s">
        <v>998</v>
      </c>
      <c r="AK151" s="3" t="s">
        <v>4055</v>
      </c>
      <c r="AX151" s="3"/>
      <c r="BD151" s="3" t="s">
        <v>5634</v>
      </c>
      <c r="BT151" s="3" t="s">
        <v>17830</v>
      </c>
      <c r="BU151" s="3"/>
      <c r="BV151" s="3"/>
      <c r="BW151" s="3"/>
      <c r="BX151" s="3"/>
      <c r="BY151" s="3"/>
      <c r="CB151" s="3" t="s">
        <v>4679</v>
      </c>
      <c r="CC151" s="3"/>
      <c r="CJ151" s="3" t="s">
        <v>1370</v>
      </c>
      <c r="CK151" s="401" t="s">
        <v>2683</v>
      </c>
      <c r="CL151" s="3" t="s">
        <v>17253</v>
      </c>
      <c r="CM151" s="3"/>
      <c r="CN151" s="401" t="s">
        <v>4814</v>
      </c>
      <c r="CO151" s="401" t="s">
        <v>5634</v>
      </c>
    </row>
    <row r="152" spans="33:93" x14ac:dyDescent="0.35">
      <c r="AG152" s="3" t="s">
        <v>3078</v>
      </c>
      <c r="AH152" s="3"/>
      <c r="AJ152" s="3" t="s">
        <v>999</v>
      </c>
      <c r="AK152" s="3" t="s">
        <v>4056</v>
      </c>
      <c r="AX152" s="3"/>
      <c r="BD152" s="3" t="s">
        <v>5633</v>
      </c>
      <c r="BT152" s="3" t="s">
        <v>14900</v>
      </c>
      <c r="BU152" s="3"/>
      <c r="BV152" s="3"/>
      <c r="BW152" s="3"/>
      <c r="BX152" s="3"/>
      <c r="BY152" s="3"/>
      <c r="CB152" s="3" t="s">
        <v>4680</v>
      </c>
      <c r="CC152" s="3"/>
      <c r="CJ152" s="3" t="s">
        <v>13700</v>
      </c>
      <c r="CK152" s="401" t="s">
        <v>2681</v>
      </c>
      <c r="CL152" s="3" t="s">
        <v>17308</v>
      </c>
      <c r="CM152" s="3"/>
      <c r="CN152" s="401" t="s">
        <v>4829</v>
      </c>
      <c r="CO152" s="401" t="s">
        <v>5633</v>
      </c>
    </row>
    <row r="153" spans="33:93" x14ac:dyDescent="0.35">
      <c r="AG153" s="3" t="s">
        <v>3096</v>
      </c>
      <c r="AH153" s="3"/>
      <c r="AJ153" s="3" t="s">
        <v>1012</v>
      </c>
      <c r="AK153" s="3" t="s">
        <v>4057</v>
      </c>
      <c r="BD153" s="3" t="s">
        <v>5632</v>
      </c>
      <c r="BT153" s="3" t="s">
        <v>14903</v>
      </c>
      <c r="BU153" s="3"/>
      <c r="BV153" s="3"/>
      <c r="BW153" s="3"/>
      <c r="BX153" s="3"/>
      <c r="BY153" s="3"/>
      <c r="CB153" s="3" t="s">
        <v>4675</v>
      </c>
      <c r="CC153" s="3"/>
      <c r="CJ153" s="3" t="s">
        <v>1464</v>
      </c>
      <c r="CK153" s="401" t="s">
        <v>2688</v>
      </c>
      <c r="CL153" s="3" t="s">
        <v>16771</v>
      </c>
      <c r="CM153" s="3"/>
      <c r="CN153" s="401" t="s">
        <v>4830</v>
      </c>
      <c r="CO153" s="401" t="s">
        <v>5632</v>
      </c>
    </row>
    <row r="154" spans="33:93" x14ac:dyDescent="0.35">
      <c r="AG154" s="3" t="s">
        <v>3131</v>
      </c>
      <c r="AH154" s="3"/>
      <c r="AJ154" s="3" t="s">
        <v>1013</v>
      </c>
      <c r="AK154" s="3" t="s">
        <v>4058</v>
      </c>
      <c r="BD154" s="3" t="s">
        <v>5631</v>
      </c>
      <c r="BT154" s="3" t="s">
        <v>14906</v>
      </c>
      <c r="BU154" s="3"/>
      <c r="BV154" s="3"/>
      <c r="BW154" s="3"/>
      <c r="BX154" s="3"/>
      <c r="BY154" s="3"/>
      <c r="CB154" s="3" t="s">
        <v>14861</v>
      </c>
      <c r="CC154" s="3"/>
      <c r="CJ154" s="3" t="s">
        <v>1465</v>
      </c>
      <c r="CK154" s="401" t="s">
        <v>2698</v>
      </c>
      <c r="CL154" s="3" t="s">
        <v>17338</v>
      </c>
      <c r="CM154" s="3"/>
      <c r="CN154" s="401" t="s">
        <v>4828</v>
      </c>
      <c r="CO154" s="401" t="s">
        <v>5631</v>
      </c>
    </row>
    <row r="155" spans="33:93" x14ac:dyDescent="0.35">
      <c r="AG155" s="3" t="s">
        <v>3060</v>
      </c>
      <c r="AH155" s="3"/>
      <c r="AJ155" s="3" t="s">
        <v>1076</v>
      </c>
      <c r="AK155" s="3" t="s">
        <v>4052</v>
      </c>
      <c r="BD155" s="3" t="s">
        <v>5628</v>
      </c>
      <c r="BT155" s="3" t="s">
        <v>14909</v>
      </c>
      <c r="BU155" s="3"/>
      <c r="BV155" s="3"/>
      <c r="BW155" s="3"/>
      <c r="BX155" s="3"/>
      <c r="BY155" s="3"/>
      <c r="CB155" s="3" t="s">
        <v>17375</v>
      </c>
      <c r="CC155" s="3"/>
      <c r="CJ155" s="3" t="s">
        <v>1461</v>
      </c>
      <c r="CK155" s="401" t="s">
        <v>2644</v>
      </c>
      <c r="CL155" s="3" t="s">
        <v>17599</v>
      </c>
      <c r="CM155" s="3"/>
      <c r="CN155" s="401" t="s">
        <v>4810</v>
      </c>
      <c r="CO155" s="401" t="s">
        <v>5628</v>
      </c>
    </row>
    <row r="156" spans="33:93" x14ac:dyDescent="0.35">
      <c r="AG156" s="3" t="s">
        <v>3067</v>
      </c>
      <c r="AH156" s="3"/>
      <c r="AJ156" s="3" t="s">
        <v>1077</v>
      </c>
      <c r="AK156" s="3" t="s">
        <v>4053</v>
      </c>
      <c r="BD156" s="3" t="s">
        <v>5626</v>
      </c>
      <c r="BT156" s="3" t="s">
        <v>14911</v>
      </c>
      <c r="BU156" s="3"/>
      <c r="BV156" s="3"/>
      <c r="BW156" s="3"/>
      <c r="BX156" s="3"/>
      <c r="BY156" s="3"/>
      <c r="CB156" s="3" t="s">
        <v>17378</v>
      </c>
      <c r="CC156" s="3"/>
      <c r="CJ156" s="3" t="s">
        <v>13706</v>
      </c>
      <c r="CK156" s="401" t="s">
        <v>2686</v>
      </c>
      <c r="CL156" s="3" t="s">
        <v>3946</v>
      </c>
      <c r="CM156" s="3"/>
      <c r="CN156" s="401" t="s">
        <v>4811</v>
      </c>
      <c r="CO156" s="401" t="s">
        <v>5626</v>
      </c>
    </row>
    <row r="157" spans="33:93" x14ac:dyDescent="0.35">
      <c r="AG157" s="3" t="s">
        <v>3182</v>
      </c>
      <c r="AH157" s="3"/>
      <c r="AJ157" s="3" t="s">
        <v>1082</v>
      </c>
      <c r="AK157" s="3" t="s">
        <v>4054</v>
      </c>
      <c r="BD157" s="3" t="s">
        <v>14945</v>
      </c>
      <c r="BT157" s="3" t="s">
        <v>14915</v>
      </c>
      <c r="BU157" s="3"/>
      <c r="BV157" s="3"/>
      <c r="BW157" s="3"/>
      <c r="BX157" s="3"/>
      <c r="BY157" s="3"/>
      <c r="CB157" s="3" t="s">
        <v>17381</v>
      </c>
      <c r="CC157" s="3"/>
      <c r="CJ157" s="3" t="s">
        <v>13712</v>
      </c>
      <c r="CK157" s="401" t="s">
        <v>2882</v>
      </c>
      <c r="CL157" s="3" t="s">
        <v>3947</v>
      </c>
      <c r="CM157" s="3"/>
      <c r="CN157" s="401" t="s">
        <v>4807</v>
      </c>
      <c r="CO157" s="401" t="s">
        <v>14945</v>
      </c>
    </row>
    <row r="158" spans="33:93" x14ac:dyDescent="0.35">
      <c r="AG158" s="3" t="s">
        <v>3176</v>
      </c>
      <c r="AH158" s="3"/>
      <c r="AJ158" s="3" t="s">
        <v>1246</v>
      </c>
      <c r="AK158" s="3" t="s">
        <v>4059</v>
      </c>
      <c r="BD158" s="3" t="s">
        <v>14948</v>
      </c>
      <c r="BT158" s="3" t="s">
        <v>2441</v>
      </c>
      <c r="BU158" s="3"/>
      <c r="BV158" s="3"/>
      <c r="BW158" s="3"/>
      <c r="BX158" s="3"/>
      <c r="BY158" s="3"/>
      <c r="CB158" s="3" t="s">
        <v>17365</v>
      </c>
      <c r="CC158" s="3"/>
      <c r="CJ158" s="3" t="s">
        <v>17821</v>
      </c>
      <c r="CK158" s="401" t="s">
        <v>2884</v>
      </c>
      <c r="CL158" s="3" t="s">
        <v>3938</v>
      </c>
      <c r="CM158" s="3"/>
      <c r="CN158" s="401" t="s">
        <v>4809</v>
      </c>
      <c r="CO158" s="401" t="s">
        <v>14948</v>
      </c>
    </row>
    <row r="159" spans="33:93" x14ac:dyDescent="0.35">
      <c r="AG159" s="3" t="s">
        <v>3118</v>
      </c>
      <c r="AH159" s="3"/>
      <c r="AJ159" s="3" t="s">
        <v>1334</v>
      </c>
      <c r="AK159" s="3" t="s">
        <v>4116</v>
      </c>
      <c r="BD159" s="3" t="s">
        <v>14951</v>
      </c>
      <c r="BT159" s="401" t="s">
        <v>2443</v>
      </c>
      <c r="CB159" s="3" t="s">
        <v>17362</v>
      </c>
      <c r="CC159" s="3"/>
      <c r="CJ159" s="3" t="s">
        <v>17136</v>
      </c>
      <c r="CK159" s="401" t="s">
        <v>2674</v>
      </c>
      <c r="CL159" s="3" t="s">
        <v>3932</v>
      </c>
      <c r="CM159" s="3"/>
      <c r="CN159" s="401" t="s">
        <v>4821</v>
      </c>
      <c r="CO159" s="401" t="s">
        <v>14951</v>
      </c>
    </row>
    <row r="160" spans="33:93" x14ac:dyDescent="0.35">
      <c r="AG160" s="3" t="s">
        <v>3127</v>
      </c>
      <c r="AH160" s="3"/>
      <c r="AJ160" s="3" t="s">
        <v>1335</v>
      </c>
      <c r="AK160" s="3" t="s">
        <v>3968</v>
      </c>
      <c r="BD160" s="3" t="s">
        <v>14954</v>
      </c>
      <c r="BT160" s="401" t="s">
        <v>4985</v>
      </c>
      <c r="CB160" s="3" t="s">
        <v>17359</v>
      </c>
      <c r="CC160" s="3"/>
      <c r="CJ160" s="3" t="s">
        <v>17172</v>
      </c>
      <c r="CK160" s="401" t="s">
        <v>2658</v>
      </c>
      <c r="CL160" s="3" t="s">
        <v>3933</v>
      </c>
      <c r="CM160" s="3"/>
      <c r="CN160" s="401" t="s">
        <v>4815</v>
      </c>
      <c r="CO160" s="401" t="s">
        <v>14954</v>
      </c>
    </row>
    <row r="161" spans="33:93" x14ac:dyDescent="0.35">
      <c r="AG161" s="3" t="s">
        <v>3207</v>
      </c>
      <c r="AH161" s="3"/>
      <c r="AJ161" s="3" t="s">
        <v>1394</v>
      </c>
      <c r="AK161" s="3" t="s">
        <v>4084</v>
      </c>
      <c r="BD161" s="3" t="s">
        <v>14428</v>
      </c>
      <c r="BT161" s="401" t="s">
        <v>4996</v>
      </c>
      <c r="CB161" s="3" t="s">
        <v>17356</v>
      </c>
      <c r="CC161" s="3"/>
      <c r="CJ161" s="3" t="s">
        <v>17184</v>
      </c>
      <c r="CK161" s="401" t="s">
        <v>2638</v>
      </c>
      <c r="CL161" s="3" t="s">
        <v>3934</v>
      </c>
      <c r="CM161" s="3"/>
      <c r="CN161" s="401" t="s">
        <v>4813</v>
      </c>
      <c r="CO161" s="401" t="s">
        <v>14428</v>
      </c>
    </row>
    <row r="162" spans="33:93" x14ac:dyDescent="0.35">
      <c r="AG162" s="3" t="s">
        <v>3206</v>
      </c>
      <c r="AH162" s="3"/>
      <c r="AJ162" s="3" t="s">
        <v>1451</v>
      </c>
      <c r="AK162" s="3" t="s">
        <v>4085</v>
      </c>
      <c r="BD162" s="3" t="s">
        <v>14425</v>
      </c>
      <c r="BT162" s="401" t="s">
        <v>5040</v>
      </c>
      <c r="CB162" s="3" t="s">
        <v>17353</v>
      </c>
      <c r="CC162" s="3"/>
      <c r="CJ162" s="3" t="s">
        <v>16769</v>
      </c>
      <c r="CK162" s="401" t="s">
        <v>2721</v>
      </c>
      <c r="CL162" s="3" t="s">
        <v>3935</v>
      </c>
      <c r="CM162" s="3"/>
      <c r="CN162" s="401" t="s">
        <v>4808</v>
      </c>
      <c r="CO162" s="401" t="s">
        <v>14425</v>
      </c>
    </row>
    <row r="163" spans="33:93" x14ac:dyDescent="0.35">
      <c r="AG163" s="3" t="s">
        <v>3205</v>
      </c>
      <c r="AH163" s="3"/>
      <c r="AJ163" s="3" t="s">
        <v>1453</v>
      </c>
      <c r="AK163" s="3" t="s">
        <v>4086</v>
      </c>
      <c r="BD163" s="3" t="s">
        <v>14420</v>
      </c>
      <c r="BT163" s="401" t="s">
        <v>4990</v>
      </c>
      <c r="CB163" s="3" t="s">
        <v>17350</v>
      </c>
      <c r="CC163" s="3"/>
      <c r="CJ163" s="3" t="s">
        <v>17479</v>
      </c>
      <c r="CK163" s="401" t="s">
        <v>2814</v>
      </c>
      <c r="CL163" s="3" t="s">
        <v>3936</v>
      </c>
      <c r="CM163" s="3"/>
      <c r="CN163" s="401" t="s">
        <v>4817</v>
      </c>
      <c r="CO163" s="401" t="s">
        <v>14420</v>
      </c>
    </row>
    <row r="164" spans="33:93" x14ac:dyDescent="0.35">
      <c r="AG164" s="3" t="s">
        <v>3249</v>
      </c>
      <c r="AH164" s="3"/>
      <c r="AJ164" s="3" t="s">
        <v>1450</v>
      </c>
      <c r="AK164" s="3" t="s">
        <v>4087</v>
      </c>
      <c r="BD164" s="3" t="s">
        <v>14417</v>
      </c>
      <c r="BT164" s="401" t="s">
        <v>4988</v>
      </c>
      <c r="CB164" s="3" t="s">
        <v>17605</v>
      </c>
      <c r="CC164" s="3"/>
      <c r="CJ164" s="3" t="s">
        <v>17512</v>
      </c>
      <c r="CK164" s="401" t="s">
        <v>2815</v>
      </c>
      <c r="CL164" s="3" t="s">
        <v>3937</v>
      </c>
      <c r="CM164" s="3"/>
      <c r="CN164" s="401" t="s">
        <v>4826</v>
      </c>
      <c r="CO164" s="401" t="s">
        <v>14417</v>
      </c>
    </row>
    <row r="165" spans="33:93" x14ac:dyDescent="0.35">
      <c r="AG165" s="3" t="s">
        <v>3257</v>
      </c>
      <c r="AH165" s="3"/>
      <c r="AJ165" s="3" t="s">
        <v>17145</v>
      </c>
      <c r="AK165" s="3" t="s">
        <v>4088</v>
      </c>
      <c r="BD165" s="3" t="s">
        <v>14414</v>
      </c>
      <c r="CB165" s="3" t="s">
        <v>17608</v>
      </c>
      <c r="CC165" s="3"/>
      <c r="CJ165" s="3" t="s">
        <v>17518</v>
      </c>
      <c r="CK165" s="401" t="s">
        <v>2772</v>
      </c>
      <c r="CL165" s="3" t="s">
        <v>3883</v>
      </c>
      <c r="CM165" s="3"/>
      <c r="CN165" s="401" t="s">
        <v>4824</v>
      </c>
      <c r="CO165" s="401" t="s">
        <v>14414</v>
      </c>
    </row>
    <row r="166" spans="33:93" x14ac:dyDescent="0.35">
      <c r="AG166" s="3" t="s">
        <v>3247</v>
      </c>
      <c r="AH166" s="3"/>
      <c r="AJ166" s="3" t="s">
        <v>1452</v>
      </c>
      <c r="AK166" s="3" t="s">
        <v>4089</v>
      </c>
      <c r="BD166" s="3" t="s">
        <v>14411</v>
      </c>
      <c r="CB166" s="3" t="s">
        <v>17611</v>
      </c>
      <c r="CC166" s="3"/>
      <c r="CJ166" s="3" t="s">
        <v>989</v>
      </c>
      <c r="CK166" s="401" t="s">
        <v>2823</v>
      </c>
      <c r="CL166" s="3" t="s">
        <v>3953</v>
      </c>
      <c r="CM166" s="3"/>
      <c r="CN166" s="401" t="s">
        <v>4820</v>
      </c>
      <c r="CO166" s="401" t="s">
        <v>14411</v>
      </c>
    </row>
    <row r="167" spans="33:93" x14ac:dyDescent="0.35">
      <c r="AG167" s="3" t="s">
        <v>3245</v>
      </c>
      <c r="AH167" s="3"/>
      <c r="AJ167" s="3" t="s">
        <v>1036</v>
      </c>
      <c r="AK167" s="3" t="s">
        <v>4097</v>
      </c>
      <c r="BD167" s="3" t="s">
        <v>14408</v>
      </c>
      <c r="CB167" s="3" t="s">
        <v>4591</v>
      </c>
      <c r="CC167" s="3"/>
      <c r="CJ167" s="3" t="s">
        <v>1055</v>
      </c>
      <c r="CK167" s="401" t="s">
        <v>2855</v>
      </c>
      <c r="CL167" s="3" t="s">
        <v>3952</v>
      </c>
      <c r="CM167" s="3"/>
      <c r="CN167" s="401" t="s">
        <v>4831</v>
      </c>
      <c r="CO167" s="401" t="s">
        <v>14408</v>
      </c>
    </row>
    <row r="168" spans="33:93" x14ac:dyDescent="0.35">
      <c r="AG168" s="3" t="s">
        <v>3229</v>
      </c>
      <c r="AH168" s="3"/>
      <c r="AJ168" s="3" t="s">
        <v>1035</v>
      </c>
      <c r="AK168" s="3" t="s">
        <v>4071</v>
      </c>
      <c r="BD168" s="3" t="s">
        <v>14405</v>
      </c>
      <c r="CB168" s="3" t="s">
        <v>4592</v>
      </c>
      <c r="CC168" s="3"/>
      <c r="CJ168" s="3" t="s">
        <v>1056</v>
      </c>
      <c r="CK168" s="401" t="s">
        <v>2858</v>
      </c>
      <c r="CL168" s="3" t="s">
        <v>3958</v>
      </c>
      <c r="CM168" s="3"/>
      <c r="CN168" s="401" t="s">
        <v>4832</v>
      </c>
      <c r="CO168" s="401" t="s">
        <v>14405</v>
      </c>
    </row>
    <row r="169" spans="33:93" x14ac:dyDescent="0.35">
      <c r="AG169" s="3" t="s">
        <v>3313</v>
      </c>
      <c r="AH169" s="3"/>
      <c r="AJ169" s="3" t="s">
        <v>1161</v>
      </c>
      <c r="AK169" s="3" t="s">
        <v>3961</v>
      </c>
      <c r="BD169" s="3" t="s">
        <v>14402</v>
      </c>
      <c r="CB169" s="3" t="s">
        <v>4603</v>
      </c>
      <c r="CC169" s="3"/>
      <c r="CJ169" s="3" t="s">
        <v>1081</v>
      </c>
      <c r="CK169" s="401" t="s">
        <v>2917</v>
      </c>
      <c r="CL169" s="3" t="s">
        <v>4423</v>
      </c>
      <c r="CM169" s="3"/>
      <c r="CN169" s="401" t="s">
        <v>4822</v>
      </c>
      <c r="CO169" s="401" t="s">
        <v>14402</v>
      </c>
    </row>
    <row r="170" spans="33:93" x14ac:dyDescent="0.35">
      <c r="AG170" s="3" t="s">
        <v>3312</v>
      </c>
      <c r="AH170" s="3"/>
      <c r="AJ170" s="3" t="s">
        <v>2413</v>
      </c>
      <c r="AK170" s="3" t="s">
        <v>16742</v>
      </c>
      <c r="BD170" s="3" t="s">
        <v>14399</v>
      </c>
      <c r="CB170" s="3" t="s">
        <v>4604</v>
      </c>
      <c r="CC170" s="3"/>
      <c r="CJ170" s="3" t="s">
        <v>1067</v>
      </c>
      <c r="CK170" s="401" t="s">
        <v>2904</v>
      </c>
      <c r="CL170" s="3" t="s">
        <v>4202</v>
      </c>
      <c r="CM170" s="3"/>
      <c r="CN170" s="401" t="s">
        <v>4812</v>
      </c>
      <c r="CO170" s="401" t="s">
        <v>14399</v>
      </c>
    </row>
    <row r="171" spans="33:93" x14ac:dyDescent="0.35">
      <c r="AG171" s="3" t="s">
        <v>3351</v>
      </c>
      <c r="AH171" s="3"/>
      <c r="AJ171" s="3" t="s">
        <v>1373</v>
      </c>
      <c r="AK171" s="3" t="s">
        <v>2445</v>
      </c>
      <c r="BD171" s="3" t="s">
        <v>14322</v>
      </c>
      <c r="CB171" s="3" t="s">
        <v>4605</v>
      </c>
      <c r="CC171" s="3"/>
      <c r="CJ171" s="3" t="s">
        <v>1068</v>
      </c>
      <c r="CK171" s="401" t="s">
        <v>2899</v>
      </c>
      <c r="CL171" s="3" t="s">
        <v>16783</v>
      </c>
      <c r="CM171" s="3"/>
      <c r="CN171" s="401" t="s">
        <v>4827</v>
      </c>
      <c r="CO171" s="401" t="s">
        <v>14322</v>
      </c>
    </row>
    <row r="172" spans="33:93" x14ac:dyDescent="0.35">
      <c r="AG172" s="3" t="s">
        <v>3347</v>
      </c>
      <c r="AH172" s="3"/>
      <c r="AJ172" s="3" t="s">
        <v>1203</v>
      </c>
      <c r="AK172" s="3" t="s">
        <v>4061</v>
      </c>
      <c r="BD172" s="3" t="s">
        <v>17055</v>
      </c>
      <c r="CB172" s="3" t="s">
        <v>4606</v>
      </c>
      <c r="CC172" s="3"/>
      <c r="CJ172" s="3" t="s">
        <v>1069</v>
      </c>
      <c r="CK172" s="401" t="s">
        <v>2986</v>
      </c>
      <c r="CL172" s="3" t="s">
        <v>16610</v>
      </c>
      <c r="CM172" s="3"/>
      <c r="CN172" s="401" t="s">
        <v>4805</v>
      </c>
      <c r="CO172" s="401" t="s">
        <v>17055</v>
      </c>
    </row>
    <row r="173" spans="33:93" x14ac:dyDescent="0.35">
      <c r="AG173" s="3" t="s">
        <v>3340</v>
      </c>
      <c r="AH173" s="3"/>
      <c r="AJ173" s="3" t="s">
        <v>1204</v>
      </c>
      <c r="AK173" s="3" t="s">
        <v>4062</v>
      </c>
      <c r="BD173" s="3" t="s">
        <v>17058</v>
      </c>
      <c r="CB173" s="3" t="s">
        <v>4607</v>
      </c>
      <c r="CC173" s="3"/>
      <c r="CJ173" s="3" t="s">
        <v>1066</v>
      </c>
      <c r="CK173" s="401" t="s">
        <v>2987</v>
      </c>
      <c r="CL173" s="3" t="s">
        <v>16760</v>
      </c>
      <c r="CM173" s="3"/>
      <c r="CN173" s="401" t="s">
        <v>4825</v>
      </c>
      <c r="CO173" s="401" t="s">
        <v>17058</v>
      </c>
    </row>
    <row r="174" spans="33:93" x14ac:dyDescent="0.35">
      <c r="AG174" s="3" t="s">
        <v>3339</v>
      </c>
      <c r="AH174" s="3"/>
      <c r="AJ174" s="3" t="s">
        <v>1295</v>
      </c>
      <c r="AK174" s="3" t="s">
        <v>4063</v>
      </c>
      <c r="BD174" s="3" t="s">
        <v>17061</v>
      </c>
      <c r="CB174" s="3" t="s">
        <v>4600</v>
      </c>
      <c r="CC174" s="3"/>
      <c r="CJ174" s="3" t="s">
        <v>1070</v>
      </c>
      <c r="CK174" s="401" t="s">
        <v>2996</v>
      </c>
      <c r="CL174" s="3" t="s">
        <v>13820</v>
      </c>
      <c r="CM174" s="3"/>
      <c r="CN174" s="401" t="s">
        <v>4834</v>
      </c>
      <c r="CO174" s="401" t="s">
        <v>17061</v>
      </c>
    </row>
    <row r="175" spans="33:93" x14ac:dyDescent="0.35">
      <c r="AG175" s="3" t="s">
        <v>3338</v>
      </c>
      <c r="AH175" s="3"/>
      <c r="AJ175" s="3" t="s">
        <v>1351</v>
      </c>
      <c r="AK175" s="3" t="s">
        <v>4064</v>
      </c>
      <c r="BD175" s="3" t="s">
        <v>17064</v>
      </c>
      <c r="CB175" s="3" t="s">
        <v>14220</v>
      </c>
      <c r="CC175" s="3"/>
      <c r="CJ175" s="3" t="s">
        <v>1071</v>
      </c>
      <c r="CK175" s="401" t="s">
        <v>2997</v>
      </c>
      <c r="CL175" s="3" t="s">
        <v>13823</v>
      </c>
      <c r="CM175" s="3"/>
      <c r="CN175" s="401" t="s">
        <v>4840</v>
      </c>
      <c r="CO175" s="401" t="s">
        <v>17064</v>
      </c>
    </row>
    <row r="176" spans="33:93" x14ac:dyDescent="0.35">
      <c r="AG176" s="3" t="s">
        <v>3337</v>
      </c>
      <c r="AH176" s="3"/>
      <c r="AJ176" s="3" t="s">
        <v>1365</v>
      </c>
      <c r="AK176" s="3" t="s">
        <v>4142</v>
      </c>
      <c r="BD176" s="3" t="s">
        <v>17067</v>
      </c>
      <c r="CB176" s="3" t="s">
        <v>13798</v>
      </c>
      <c r="CC176" s="3"/>
      <c r="CJ176" s="3" t="s">
        <v>1072</v>
      </c>
      <c r="CK176" s="401" t="s">
        <v>2965</v>
      </c>
      <c r="CL176" s="3" t="s">
        <v>13826</v>
      </c>
      <c r="CM176" s="3"/>
      <c r="CN176" s="401" t="s">
        <v>17751</v>
      </c>
      <c r="CO176" s="401" t="s">
        <v>17067</v>
      </c>
    </row>
    <row r="177" spans="33:93" x14ac:dyDescent="0.35">
      <c r="AG177" s="3" t="s">
        <v>3214</v>
      </c>
      <c r="AH177" s="3"/>
      <c r="AJ177" s="3" t="s">
        <v>1366</v>
      </c>
      <c r="AK177" s="3" t="s">
        <v>4178</v>
      </c>
      <c r="BD177" s="3" t="s">
        <v>17221</v>
      </c>
      <c r="CB177" s="3" t="s">
        <v>14055</v>
      </c>
      <c r="CC177" s="3"/>
      <c r="CJ177" s="3" t="s">
        <v>1064</v>
      </c>
      <c r="CK177" s="401" t="s">
        <v>2948</v>
      </c>
      <c r="CL177" s="3" t="s">
        <v>13829</v>
      </c>
      <c r="CM177" s="3"/>
      <c r="CN177" s="401" t="s">
        <v>4839</v>
      </c>
      <c r="CO177" s="401" t="s">
        <v>17221</v>
      </c>
    </row>
    <row r="178" spans="33:93" x14ac:dyDescent="0.35">
      <c r="AG178" s="3" t="s">
        <v>3215</v>
      </c>
      <c r="AH178" s="3"/>
      <c r="AJ178" s="3" t="s">
        <v>1371</v>
      </c>
      <c r="AK178" s="3" t="s">
        <v>4179</v>
      </c>
      <c r="BD178" s="3" t="s">
        <v>17218</v>
      </c>
      <c r="CB178" s="3" t="s">
        <v>14355</v>
      </c>
      <c r="CC178" s="3"/>
      <c r="CJ178" s="3" t="s">
        <v>1065</v>
      </c>
      <c r="CK178" s="401" t="s">
        <v>3172</v>
      </c>
      <c r="CL178" s="3" t="s">
        <v>8524</v>
      </c>
      <c r="CM178" s="3"/>
      <c r="CN178" s="401" t="s">
        <v>4835</v>
      </c>
      <c r="CO178" s="401" t="s">
        <v>17218</v>
      </c>
    </row>
    <row r="179" spans="33:93" x14ac:dyDescent="0.35">
      <c r="AG179" s="3" t="s">
        <v>3363</v>
      </c>
      <c r="AH179" s="3"/>
      <c r="AJ179" s="3" t="s">
        <v>1376</v>
      </c>
      <c r="AK179" s="3" t="s">
        <v>4180</v>
      </c>
      <c r="BD179" s="3" t="s">
        <v>17215</v>
      </c>
      <c r="CB179" s="3" t="s">
        <v>14358</v>
      </c>
      <c r="CC179" s="3"/>
      <c r="CJ179" s="3" t="s">
        <v>1237</v>
      </c>
      <c r="CK179" s="401" t="s">
        <v>3037</v>
      </c>
      <c r="CL179" s="3" t="s">
        <v>7973</v>
      </c>
      <c r="CM179" s="3"/>
      <c r="CN179" s="401" t="s">
        <v>4836</v>
      </c>
      <c r="CO179" s="401" t="s">
        <v>17215</v>
      </c>
    </row>
    <row r="180" spans="33:93" x14ac:dyDescent="0.35">
      <c r="AG180" s="3" t="s">
        <v>3364</v>
      </c>
      <c r="AH180" s="3"/>
      <c r="AJ180" s="3" t="s">
        <v>1460</v>
      </c>
      <c r="AK180" s="3" t="s">
        <v>4181</v>
      </c>
      <c r="BD180" s="3" t="s">
        <v>17212</v>
      </c>
      <c r="CB180" s="3" t="s">
        <v>14280</v>
      </c>
      <c r="CC180" s="3"/>
      <c r="CJ180" s="3" t="s">
        <v>1238</v>
      </c>
      <c r="CK180" s="401" t="s">
        <v>3075</v>
      </c>
      <c r="CL180" s="3" t="s">
        <v>8738</v>
      </c>
      <c r="CM180" s="3"/>
      <c r="CN180" s="401" t="s">
        <v>14014</v>
      </c>
      <c r="CO180" s="401" t="s">
        <v>17212</v>
      </c>
    </row>
    <row r="181" spans="33:93" x14ac:dyDescent="0.35">
      <c r="AG181" s="3" t="s">
        <v>3335</v>
      </c>
      <c r="AH181" s="3"/>
      <c r="AJ181" s="3" t="s">
        <v>1462</v>
      </c>
      <c r="AK181" s="3" t="s">
        <v>4182</v>
      </c>
      <c r="BD181" s="3" t="s">
        <v>17209</v>
      </c>
      <c r="CB181" s="3" t="s">
        <v>14361</v>
      </c>
      <c r="CC181" s="3"/>
      <c r="CJ181" s="3" t="s">
        <v>1241</v>
      </c>
      <c r="CK181" s="401" t="s">
        <v>3076</v>
      </c>
      <c r="CL181" s="3" t="s">
        <v>7976</v>
      </c>
      <c r="CM181" s="3"/>
      <c r="CN181" s="401" t="s">
        <v>4833</v>
      </c>
      <c r="CO181" s="401" t="s">
        <v>17209</v>
      </c>
    </row>
    <row r="182" spans="33:93" x14ac:dyDescent="0.35">
      <c r="AG182" s="3" t="s">
        <v>14302</v>
      </c>
      <c r="AH182" s="3"/>
      <c r="AJ182" s="3" t="s">
        <v>1463</v>
      </c>
      <c r="AK182" s="3" t="s">
        <v>4147</v>
      </c>
      <c r="BD182" s="3" t="s">
        <v>17206</v>
      </c>
      <c r="CB182" s="3" t="s">
        <v>17073</v>
      </c>
      <c r="CC182" s="3"/>
      <c r="CJ182" s="3" t="s">
        <v>1243</v>
      </c>
      <c r="CK182" s="401" t="s">
        <v>3078</v>
      </c>
      <c r="CL182" s="3" t="s">
        <v>8341</v>
      </c>
      <c r="CM182" s="3"/>
      <c r="CN182" s="401" t="s">
        <v>12426</v>
      </c>
      <c r="CO182" s="401" t="s">
        <v>17206</v>
      </c>
    </row>
    <row r="183" spans="33:93" x14ac:dyDescent="0.35">
      <c r="AG183" s="3" t="s">
        <v>14757</v>
      </c>
      <c r="AH183" s="3"/>
      <c r="AJ183" s="3" t="s">
        <v>13715</v>
      </c>
      <c r="AK183" s="3" t="s">
        <v>4148</v>
      </c>
      <c r="BD183" s="3" t="s">
        <v>17224</v>
      </c>
      <c r="CB183" s="3" t="s">
        <v>17503</v>
      </c>
      <c r="CC183" s="3"/>
      <c r="CJ183" s="3" t="s">
        <v>1341</v>
      </c>
      <c r="CK183" s="401" t="s">
        <v>3096</v>
      </c>
      <c r="CL183" s="3" t="s">
        <v>8344</v>
      </c>
      <c r="CM183" s="3"/>
      <c r="CN183" s="401" t="s">
        <v>14883</v>
      </c>
      <c r="CO183" s="401" t="s">
        <v>17224</v>
      </c>
    </row>
    <row r="184" spans="33:93" x14ac:dyDescent="0.35">
      <c r="AG184" s="3" t="s">
        <v>14761</v>
      </c>
      <c r="AH184" s="3"/>
      <c r="AJ184" s="3" t="s">
        <v>13718</v>
      </c>
      <c r="AK184" s="3" t="s">
        <v>4144</v>
      </c>
      <c r="BD184" s="3" t="s">
        <v>17227</v>
      </c>
      <c r="CB184" s="3" t="s">
        <v>17506</v>
      </c>
      <c r="CC184" s="3"/>
      <c r="CJ184" s="3" t="s">
        <v>1342</v>
      </c>
      <c r="CK184" s="401" t="s">
        <v>3131</v>
      </c>
      <c r="CL184" s="3" t="s">
        <v>4114</v>
      </c>
      <c r="CM184" s="3"/>
      <c r="CN184" s="401" t="s">
        <v>14886</v>
      </c>
      <c r="CO184" s="401" t="s">
        <v>17227</v>
      </c>
    </row>
    <row r="185" spans="33:93" x14ac:dyDescent="0.35">
      <c r="AG185" s="3" t="s">
        <v>14299</v>
      </c>
      <c r="AH185" s="3"/>
      <c r="AJ185" s="3" t="s">
        <v>16790</v>
      </c>
      <c r="AK185" s="3" t="s">
        <v>4145</v>
      </c>
      <c r="BD185" s="401" t="s">
        <v>17230</v>
      </c>
      <c r="CB185" s="3" t="s">
        <v>4629</v>
      </c>
      <c r="CC185" s="3"/>
      <c r="CJ185" s="3" t="s">
        <v>1343</v>
      </c>
      <c r="CK185" s="401" t="s">
        <v>3060</v>
      </c>
      <c r="CL185" s="3" t="s">
        <v>16806</v>
      </c>
      <c r="CM185" s="3"/>
      <c r="CN185" s="401" t="s">
        <v>17259</v>
      </c>
      <c r="CO185" s="401" t="s">
        <v>17230</v>
      </c>
    </row>
    <row r="186" spans="33:93" x14ac:dyDescent="0.35">
      <c r="AG186" s="3" t="s">
        <v>12784</v>
      </c>
      <c r="AH186" s="3"/>
      <c r="AJ186" s="3" t="s">
        <v>17524</v>
      </c>
      <c r="AK186" s="3" t="s">
        <v>4146</v>
      </c>
      <c r="BD186" s="401" t="s">
        <v>16632</v>
      </c>
      <c r="CB186" s="3" t="s">
        <v>4631</v>
      </c>
      <c r="CC186" s="3"/>
      <c r="CJ186" s="3" t="s">
        <v>1345</v>
      </c>
      <c r="CK186" s="401" t="s">
        <v>3067</v>
      </c>
      <c r="CL186" s="3" t="s">
        <v>16809</v>
      </c>
      <c r="CM186" s="3"/>
      <c r="CN186" s="401" t="s">
        <v>14889</v>
      </c>
      <c r="CO186" s="401" t="s">
        <v>16632</v>
      </c>
    </row>
    <row r="187" spans="33:93" x14ac:dyDescent="0.35">
      <c r="AG187" s="3" t="s">
        <v>16773</v>
      </c>
      <c r="AH187" s="3"/>
      <c r="AJ187" s="3" t="s">
        <v>1004</v>
      </c>
      <c r="AK187" s="3" t="s">
        <v>4149</v>
      </c>
      <c r="BD187" s="401" t="s">
        <v>17233</v>
      </c>
      <c r="CB187" s="401" t="s">
        <v>4630</v>
      </c>
      <c r="CJ187" s="3" t="s">
        <v>1346</v>
      </c>
      <c r="CK187" s="401" t="s">
        <v>3182</v>
      </c>
      <c r="CL187" s="3" t="s">
        <v>16812</v>
      </c>
      <c r="CM187" s="3"/>
      <c r="CN187" s="401" t="s">
        <v>17194</v>
      </c>
      <c r="CO187" s="401" t="s">
        <v>17233</v>
      </c>
    </row>
    <row r="188" spans="33:93" x14ac:dyDescent="0.35">
      <c r="AG188" s="3" t="s">
        <v>2794</v>
      </c>
      <c r="AH188" s="3"/>
      <c r="AJ188" s="3" t="s">
        <v>1003</v>
      </c>
      <c r="AK188" s="3" t="s">
        <v>4150</v>
      </c>
      <c r="BD188" s="401" t="s">
        <v>17632</v>
      </c>
      <c r="CB188" s="401" t="s">
        <v>4628</v>
      </c>
      <c r="CJ188" s="3" t="s">
        <v>1347</v>
      </c>
      <c r="CK188" s="401" t="s">
        <v>3176</v>
      </c>
      <c r="CL188" s="3" t="s">
        <v>16815</v>
      </c>
      <c r="CM188" s="3"/>
      <c r="CN188" s="401" t="s">
        <v>17197</v>
      </c>
      <c r="CO188" s="401" t="s">
        <v>17632</v>
      </c>
    </row>
    <row r="189" spans="33:93" x14ac:dyDescent="0.35">
      <c r="AG189" s="3" t="s">
        <v>2744</v>
      </c>
      <c r="AH189" s="3"/>
      <c r="AJ189" s="3" t="s">
        <v>1002</v>
      </c>
      <c r="AK189" s="3" t="s">
        <v>4151</v>
      </c>
      <c r="BD189" s="401" t="s">
        <v>17629</v>
      </c>
      <c r="CB189" s="401" t="s">
        <v>14375</v>
      </c>
      <c r="CJ189" s="3" t="s">
        <v>1348</v>
      </c>
      <c r="CK189" s="401" t="s">
        <v>3118</v>
      </c>
      <c r="CL189" s="3" t="s">
        <v>16818</v>
      </c>
      <c r="CM189" s="3"/>
      <c r="CN189" s="401" t="s">
        <v>16801</v>
      </c>
      <c r="CO189" s="401" t="s">
        <v>17629</v>
      </c>
    </row>
    <row r="190" spans="33:93" x14ac:dyDescent="0.35">
      <c r="AG190" s="3" t="s">
        <v>2719</v>
      </c>
      <c r="AH190" s="3"/>
      <c r="AJ190" s="3" t="s">
        <v>987</v>
      </c>
      <c r="AK190" s="3" t="s">
        <v>4152</v>
      </c>
      <c r="BD190" s="401" t="s">
        <v>17626</v>
      </c>
      <c r="CB190" s="401" t="s">
        <v>14378</v>
      </c>
      <c r="CJ190" s="3" t="s">
        <v>1349</v>
      </c>
      <c r="CK190" s="401" t="s">
        <v>3127</v>
      </c>
      <c r="CL190" s="3" t="s">
        <v>16821</v>
      </c>
      <c r="CM190" s="3"/>
      <c r="CN190" s="401" t="s">
        <v>4849</v>
      </c>
      <c r="CO190" s="401" t="s">
        <v>17626</v>
      </c>
    </row>
    <row r="191" spans="33:93" x14ac:dyDescent="0.35">
      <c r="AG191" s="3" t="s">
        <v>2671</v>
      </c>
      <c r="AH191" s="3"/>
      <c r="AJ191" s="3" t="s">
        <v>986</v>
      </c>
      <c r="AK191" s="3" t="s">
        <v>4153</v>
      </c>
      <c r="BD191" s="401" t="s">
        <v>17623</v>
      </c>
      <c r="CB191" s="401" t="s">
        <v>17500</v>
      </c>
      <c r="CJ191" s="3" t="s">
        <v>1386</v>
      </c>
      <c r="CK191" s="401" t="s">
        <v>3207</v>
      </c>
      <c r="CL191" s="3" t="s">
        <v>14802</v>
      </c>
      <c r="CM191" s="3"/>
      <c r="CN191" s="401" t="s">
        <v>4853</v>
      </c>
      <c r="CO191" s="401" t="s">
        <v>17623</v>
      </c>
    </row>
    <row r="192" spans="33:93" x14ac:dyDescent="0.35">
      <c r="AG192" s="3" t="s">
        <v>2764</v>
      </c>
      <c r="AH192" s="3"/>
      <c r="AJ192" s="3" t="s">
        <v>924</v>
      </c>
      <c r="AK192" s="3" t="s">
        <v>4154</v>
      </c>
      <c r="BD192" s="401" t="s">
        <v>17620</v>
      </c>
      <c r="CB192" s="401" t="s">
        <v>4669</v>
      </c>
      <c r="CJ192" s="3" t="s">
        <v>1395</v>
      </c>
      <c r="CK192" s="401" t="s">
        <v>3206</v>
      </c>
      <c r="CL192" s="3" t="s">
        <v>14804</v>
      </c>
      <c r="CM192" s="3"/>
      <c r="CN192" s="401" t="s">
        <v>4845</v>
      </c>
      <c r="CO192" s="401" t="s">
        <v>17620</v>
      </c>
    </row>
    <row r="193" spans="33:93" x14ac:dyDescent="0.35">
      <c r="AG193" s="3" t="s">
        <v>2733</v>
      </c>
      <c r="AH193" s="3"/>
      <c r="AJ193" s="3" t="s">
        <v>925</v>
      </c>
      <c r="AK193" s="3" t="s">
        <v>4155</v>
      </c>
      <c r="BD193" s="401" t="s">
        <v>17617</v>
      </c>
      <c r="CB193" s="401" t="s">
        <v>4667</v>
      </c>
      <c r="CJ193" s="3" t="s">
        <v>1344</v>
      </c>
      <c r="CK193" s="401" t="s">
        <v>3205</v>
      </c>
      <c r="CL193" s="3" t="s">
        <v>14807</v>
      </c>
      <c r="CM193" s="3"/>
      <c r="CN193" s="401" t="s">
        <v>4851</v>
      </c>
      <c r="CO193" s="401" t="s">
        <v>17617</v>
      </c>
    </row>
    <row r="194" spans="33:93" x14ac:dyDescent="0.35">
      <c r="AG194" s="3" t="s">
        <v>2741</v>
      </c>
      <c r="AH194" s="3"/>
      <c r="AJ194" s="3" t="s">
        <v>928</v>
      </c>
      <c r="AK194" s="3" t="s">
        <v>4156</v>
      </c>
      <c r="BD194" s="401" t="s">
        <v>17833</v>
      </c>
      <c r="CB194" s="401" t="s">
        <v>4663</v>
      </c>
      <c r="CJ194" s="3" t="s">
        <v>1456</v>
      </c>
      <c r="CK194" s="401" t="s">
        <v>3249</v>
      </c>
      <c r="CL194" s="3" t="s">
        <v>14810</v>
      </c>
      <c r="CM194" s="3"/>
      <c r="CN194" s="401" t="s">
        <v>4848</v>
      </c>
      <c r="CO194" s="401" t="s">
        <v>17833</v>
      </c>
    </row>
    <row r="195" spans="33:93" x14ac:dyDescent="0.35">
      <c r="AG195" s="3" t="s">
        <v>2736</v>
      </c>
      <c r="AH195" s="3"/>
      <c r="AJ195" s="3" t="s">
        <v>967</v>
      </c>
      <c r="AK195" s="3" t="s">
        <v>4157</v>
      </c>
      <c r="BD195" s="401" t="s">
        <v>17836</v>
      </c>
      <c r="CB195" s="401" t="s">
        <v>4662</v>
      </c>
      <c r="CJ195" s="3" t="s">
        <v>1455</v>
      </c>
      <c r="CK195" s="401" t="s">
        <v>3257</v>
      </c>
      <c r="CL195" s="3" t="s">
        <v>14813</v>
      </c>
      <c r="CM195" s="3"/>
      <c r="CN195" s="401" t="s">
        <v>4850</v>
      </c>
      <c r="CO195" s="401" t="s">
        <v>17836</v>
      </c>
    </row>
    <row r="196" spans="33:93" x14ac:dyDescent="0.35">
      <c r="AG196" s="3" t="s">
        <v>2737</v>
      </c>
      <c r="AH196" s="3"/>
      <c r="AJ196" s="3" t="s">
        <v>965</v>
      </c>
      <c r="AK196" s="3" t="s">
        <v>4158</v>
      </c>
      <c r="BD196" s="401" t="s">
        <v>17839</v>
      </c>
      <c r="CB196" s="401" t="s">
        <v>4661</v>
      </c>
      <c r="CJ196" s="3" t="s">
        <v>1454</v>
      </c>
      <c r="CK196" s="401" t="s">
        <v>3247</v>
      </c>
      <c r="CL196" s="3" t="s">
        <v>14816</v>
      </c>
      <c r="CM196" s="3"/>
      <c r="CN196" s="401" t="s">
        <v>4842</v>
      </c>
      <c r="CO196" s="401" t="s">
        <v>17839</v>
      </c>
    </row>
    <row r="197" spans="33:93" x14ac:dyDescent="0.35">
      <c r="AG197" s="3" t="s">
        <v>2738</v>
      </c>
      <c r="AH197" s="3"/>
      <c r="AJ197" s="3" t="s">
        <v>927</v>
      </c>
      <c r="AK197" s="3" t="s">
        <v>4159</v>
      </c>
      <c r="BD197" s="401" t="s">
        <v>17842</v>
      </c>
      <c r="CB197" s="401" t="s">
        <v>4659</v>
      </c>
      <c r="CJ197" s="3" t="s">
        <v>1459</v>
      </c>
      <c r="CK197" s="401" t="s">
        <v>3245</v>
      </c>
      <c r="CL197" s="3" t="s">
        <v>16627</v>
      </c>
      <c r="CM197" s="3"/>
      <c r="CN197" s="401" t="s">
        <v>4844</v>
      </c>
      <c r="CO197" s="401" t="s">
        <v>17842</v>
      </c>
    </row>
    <row r="198" spans="33:93" x14ac:dyDescent="0.35">
      <c r="AG198" s="3" t="s">
        <v>2739</v>
      </c>
      <c r="AH198" s="3"/>
      <c r="AJ198" s="3" t="s">
        <v>1337</v>
      </c>
      <c r="AK198" s="3" t="s">
        <v>4160</v>
      </c>
      <c r="BD198" s="401" t="s">
        <v>17845</v>
      </c>
      <c r="CB198" s="401" t="s">
        <v>4660</v>
      </c>
      <c r="CJ198" s="3" t="s">
        <v>1458</v>
      </c>
      <c r="CK198" s="401" t="s">
        <v>3229</v>
      </c>
      <c r="CL198" s="3" t="s">
        <v>16691</v>
      </c>
      <c r="CM198" s="3"/>
      <c r="CN198" s="401" t="s">
        <v>4852</v>
      </c>
      <c r="CO198" s="401" t="s">
        <v>17845</v>
      </c>
    </row>
    <row r="199" spans="33:93" x14ac:dyDescent="0.35">
      <c r="AG199" s="3" t="s">
        <v>2740</v>
      </c>
      <c r="AH199" s="3"/>
      <c r="AJ199" s="3" t="s">
        <v>1281</v>
      </c>
      <c r="AK199" s="3" t="s">
        <v>4161</v>
      </c>
      <c r="BD199" s="401" t="s">
        <v>17848</v>
      </c>
      <c r="CB199" s="401" t="s">
        <v>4620</v>
      </c>
      <c r="CJ199" s="3" t="s">
        <v>1457</v>
      </c>
      <c r="CK199" s="401" t="s">
        <v>3313</v>
      </c>
      <c r="CL199" s="3" t="s">
        <v>14819</v>
      </c>
      <c r="CM199" s="3"/>
      <c r="CN199" s="401" t="s">
        <v>4855</v>
      </c>
      <c r="CO199" s="401" t="s">
        <v>17848</v>
      </c>
    </row>
    <row r="200" spans="33:93" x14ac:dyDescent="0.35">
      <c r="AG200" s="3" t="s">
        <v>2765</v>
      </c>
      <c r="AH200" s="3"/>
      <c r="AJ200" s="3" t="s">
        <v>1280</v>
      </c>
      <c r="AK200" s="3" t="s">
        <v>4162</v>
      </c>
      <c r="BD200" s="401" t="s">
        <v>17851</v>
      </c>
      <c r="CB200" s="401" t="s">
        <v>4632</v>
      </c>
      <c r="CJ200" s="3" t="s">
        <v>16776</v>
      </c>
      <c r="CK200" s="401" t="s">
        <v>3312</v>
      </c>
      <c r="CL200" s="3" t="s">
        <v>14822</v>
      </c>
      <c r="CM200" s="3"/>
      <c r="CN200" s="401" t="s">
        <v>17701</v>
      </c>
      <c r="CO200" s="401" t="s">
        <v>17851</v>
      </c>
    </row>
    <row r="201" spans="33:93" x14ac:dyDescent="0.35">
      <c r="AG201" s="3" t="s">
        <v>2723</v>
      </c>
      <c r="AH201" s="3"/>
      <c r="AJ201" s="3" t="s">
        <v>1279</v>
      </c>
      <c r="AK201" s="3" t="s">
        <v>4163</v>
      </c>
      <c r="CB201" s="401" t="s">
        <v>4665</v>
      </c>
      <c r="CJ201" s="3" t="s">
        <v>1037</v>
      </c>
      <c r="CK201" s="401" t="s">
        <v>3351</v>
      </c>
      <c r="CL201" s="3" t="s">
        <v>14824</v>
      </c>
      <c r="CM201" s="3"/>
      <c r="CN201" s="401" t="s">
        <v>16665</v>
      </c>
      <c r="CO201" s="401" t="s">
        <v>5646</v>
      </c>
    </row>
    <row r="202" spans="33:93" x14ac:dyDescent="0.35">
      <c r="AG202" s="3" t="s">
        <v>2647</v>
      </c>
      <c r="AH202" s="3"/>
      <c r="AJ202" s="3" t="s">
        <v>1276</v>
      </c>
      <c r="AK202" s="3" t="s">
        <v>4164</v>
      </c>
      <c r="CB202" s="401" t="s">
        <v>16804</v>
      </c>
      <c r="CJ202" s="3" t="s">
        <v>1042</v>
      </c>
      <c r="CK202" s="401" t="s">
        <v>3347</v>
      </c>
      <c r="CL202" s="3" t="s">
        <v>4090</v>
      </c>
      <c r="CM202" s="3"/>
      <c r="CN202" s="401" t="s">
        <v>16664</v>
      </c>
      <c r="CO202" s="401" t="s">
        <v>14135</v>
      </c>
    </row>
    <row r="203" spans="33:93" x14ac:dyDescent="0.35">
      <c r="AG203" s="3" t="s">
        <v>16699</v>
      </c>
      <c r="AH203" s="3"/>
      <c r="AJ203" s="3" t="s">
        <v>1274</v>
      </c>
      <c r="AK203" s="3" t="s">
        <v>4165</v>
      </c>
      <c r="CB203" s="401" t="s">
        <v>17754</v>
      </c>
      <c r="CJ203" s="3" t="s">
        <v>1102</v>
      </c>
      <c r="CK203" s="401" t="s">
        <v>3340</v>
      </c>
      <c r="CL203" s="3" t="s">
        <v>4068</v>
      </c>
      <c r="CM203" s="3"/>
      <c r="CN203" s="401" t="s">
        <v>4841</v>
      </c>
      <c r="CO203" s="401" t="s">
        <v>14138</v>
      </c>
    </row>
    <row r="204" spans="33:93" x14ac:dyDescent="0.35">
      <c r="AG204" s="3" t="s">
        <v>2700</v>
      </c>
      <c r="AH204" s="3"/>
      <c r="AJ204" s="3" t="s">
        <v>1273</v>
      </c>
      <c r="AK204" s="3" t="s">
        <v>4166</v>
      </c>
      <c r="CJ204" s="3" t="s">
        <v>1137</v>
      </c>
      <c r="CK204" s="401" t="s">
        <v>3339</v>
      </c>
      <c r="CL204" s="3" t="s">
        <v>16625</v>
      </c>
      <c r="CM204" s="3"/>
      <c r="CN204" s="401" t="s">
        <v>4843</v>
      </c>
      <c r="CO204" s="401" t="s">
        <v>14120</v>
      </c>
    </row>
    <row r="205" spans="33:93" x14ac:dyDescent="0.35">
      <c r="AG205" s="3" t="s">
        <v>2656</v>
      </c>
      <c r="AH205" s="3"/>
      <c r="AJ205" s="3" t="s">
        <v>1272</v>
      </c>
      <c r="AK205" s="3" t="s">
        <v>4167</v>
      </c>
      <c r="CJ205" s="3" t="s">
        <v>1138</v>
      </c>
      <c r="CK205" s="401" t="s">
        <v>3338</v>
      </c>
      <c r="CL205" s="3" t="s">
        <v>4249</v>
      </c>
      <c r="CM205" s="3"/>
      <c r="CN205" s="401" t="s">
        <v>4847</v>
      </c>
      <c r="CO205" s="401" t="s">
        <v>14123</v>
      </c>
    </row>
    <row r="206" spans="33:93" x14ac:dyDescent="0.35">
      <c r="AG206" s="3" t="s">
        <v>2692</v>
      </c>
      <c r="AH206" s="3"/>
      <c r="AJ206" s="3" t="s">
        <v>1271</v>
      </c>
      <c r="AK206" s="3" t="s">
        <v>4168</v>
      </c>
      <c r="CJ206" s="3" t="s">
        <v>1099</v>
      </c>
      <c r="CK206" s="401" t="s">
        <v>3337</v>
      </c>
      <c r="CL206" s="3" t="s">
        <v>4250</v>
      </c>
      <c r="CM206" s="3"/>
      <c r="CN206" s="401" t="s">
        <v>16766</v>
      </c>
      <c r="CO206" s="401" t="s">
        <v>14126</v>
      </c>
    </row>
    <row r="207" spans="33:93" x14ac:dyDescent="0.35">
      <c r="AG207" s="3" t="s">
        <v>2850</v>
      </c>
      <c r="AH207" s="3"/>
      <c r="AJ207" s="3" t="s">
        <v>1074</v>
      </c>
      <c r="AK207" s="3" t="s">
        <v>4169</v>
      </c>
      <c r="CJ207" s="3" t="s">
        <v>1100</v>
      </c>
      <c r="CK207" s="401" t="s">
        <v>3214</v>
      </c>
      <c r="CL207" s="3" t="s">
        <v>4251</v>
      </c>
      <c r="CM207" s="3"/>
      <c r="CN207" s="401" t="s">
        <v>4854</v>
      </c>
      <c r="CO207" s="401" t="s">
        <v>14129</v>
      </c>
    </row>
    <row r="208" spans="33:93" x14ac:dyDescent="0.35">
      <c r="AG208" s="3" t="s">
        <v>2821</v>
      </c>
      <c r="AH208" s="3"/>
      <c r="AJ208" s="3" t="s">
        <v>1073</v>
      </c>
      <c r="AK208" s="3" t="s">
        <v>4170</v>
      </c>
      <c r="CJ208" s="3" t="s">
        <v>4619</v>
      </c>
      <c r="CK208" s="401" t="s">
        <v>3215</v>
      </c>
      <c r="CL208" s="3" t="s">
        <v>4264</v>
      </c>
      <c r="CM208" s="3"/>
      <c r="CN208" s="401" t="s">
        <v>4846</v>
      </c>
      <c r="CO208" s="401" t="s">
        <v>14132</v>
      </c>
    </row>
    <row r="209" spans="33:93" x14ac:dyDescent="0.35">
      <c r="AG209" s="3" t="s">
        <v>2843</v>
      </c>
      <c r="AH209" s="3"/>
      <c r="AJ209" s="3" t="s">
        <v>1016</v>
      </c>
      <c r="AK209" s="3" t="s">
        <v>4171</v>
      </c>
      <c r="CJ209" s="3" t="s">
        <v>1300</v>
      </c>
      <c r="CK209" s="401" t="s">
        <v>3363</v>
      </c>
      <c r="CL209" s="3" t="s">
        <v>4265</v>
      </c>
      <c r="CM209" s="3"/>
      <c r="CN209" s="401" t="s">
        <v>4872</v>
      </c>
      <c r="CO209" s="401" t="s">
        <v>14957</v>
      </c>
    </row>
    <row r="210" spans="33:93" x14ac:dyDescent="0.35">
      <c r="AG210" s="3" t="s">
        <v>2848</v>
      </c>
      <c r="AH210" s="3"/>
      <c r="AJ210" s="3" t="s">
        <v>1015</v>
      </c>
      <c r="AK210" s="3" t="s">
        <v>4172</v>
      </c>
      <c r="CJ210" s="3" t="s">
        <v>1301</v>
      </c>
      <c r="CK210" s="401" t="s">
        <v>3364</v>
      </c>
      <c r="CL210" s="3" t="s">
        <v>4247</v>
      </c>
      <c r="CM210" s="3"/>
      <c r="CN210" s="401" t="s">
        <v>4856</v>
      </c>
      <c r="CO210" s="401" t="s">
        <v>14960</v>
      </c>
    </row>
    <row r="211" spans="33:93" x14ac:dyDescent="0.35">
      <c r="AG211" s="3" t="s">
        <v>16745</v>
      </c>
      <c r="AH211" s="3"/>
      <c r="AJ211" s="3" t="s">
        <v>7815</v>
      </c>
      <c r="AK211" s="3" t="s">
        <v>4210</v>
      </c>
      <c r="CJ211" s="3" t="s">
        <v>1302</v>
      </c>
      <c r="CK211" s="401" t="s">
        <v>3335</v>
      </c>
      <c r="CL211" s="3" t="s">
        <v>16785</v>
      </c>
      <c r="CM211" s="3"/>
      <c r="CN211" s="401" t="s">
        <v>4869</v>
      </c>
      <c r="CO211" s="401" t="s">
        <v>14963</v>
      </c>
    </row>
    <row r="212" spans="33:93" x14ac:dyDescent="0.35">
      <c r="AG212" s="3" t="s">
        <v>2928</v>
      </c>
      <c r="AH212" s="3"/>
      <c r="AJ212" s="3" t="s">
        <v>1014</v>
      </c>
      <c r="AK212" s="3" t="s">
        <v>4204</v>
      </c>
      <c r="CJ212" s="3" t="s">
        <v>1361</v>
      </c>
      <c r="CK212" s="401" t="s">
        <v>14302</v>
      </c>
      <c r="CL212" s="3" t="s">
        <v>17894</v>
      </c>
      <c r="CM212" s="3"/>
      <c r="CN212" s="401" t="s">
        <v>4877</v>
      </c>
      <c r="CO212" s="401" t="s">
        <v>14453</v>
      </c>
    </row>
    <row r="213" spans="33:93" x14ac:dyDescent="0.35">
      <c r="AG213" s="3" t="s">
        <v>2998</v>
      </c>
      <c r="AH213" s="3"/>
      <c r="AJ213" s="3" t="s">
        <v>1025</v>
      </c>
      <c r="AK213" s="3" t="s">
        <v>4203</v>
      </c>
      <c r="CJ213" s="3" t="s">
        <v>1362</v>
      </c>
      <c r="CK213" s="401" t="s">
        <v>14757</v>
      </c>
      <c r="CL213" s="3" t="s">
        <v>17169</v>
      </c>
      <c r="CM213" s="3"/>
      <c r="CN213" s="401" t="s">
        <v>4889</v>
      </c>
      <c r="CO213" s="401" t="s">
        <v>14450</v>
      </c>
    </row>
    <row r="214" spans="33:93" x14ac:dyDescent="0.35">
      <c r="AG214" s="3" t="s">
        <v>2969</v>
      </c>
      <c r="AH214" s="3"/>
      <c r="AJ214" s="3" t="s">
        <v>1024</v>
      </c>
      <c r="AK214" s="3" t="s">
        <v>4213</v>
      </c>
      <c r="CJ214" s="3" t="s">
        <v>1363</v>
      </c>
      <c r="CK214" s="401" t="s">
        <v>14761</v>
      </c>
      <c r="CL214" s="3" t="s">
        <v>16614</v>
      </c>
      <c r="CM214" s="3"/>
      <c r="CN214" s="401" t="s">
        <v>14892</v>
      </c>
      <c r="CO214" s="401" t="s">
        <v>5645</v>
      </c>
    </row>
    <row r="215" spans="33:93" x14ac:dyDescent="0.35">
      <c r="AG215" s="3" t="s">
        <v>3093</v>
      </c>
      <c r="AH215" s="3"/>
      <c r="AJ215" s="3" t="s">
        <v>1022</v>
      </c>
      <c r="AK215" s="3" t="s">
        <v>4197</v>
      </c>
      <c r="CJ215" s="3" t="s">
        <v>1364</v>
      </c>
      <c r="CK215" s="401" t="s">
        <v>14299</v>
      </c>
      <c r="CL215" s="3" t="s">
        <v>4335</v>
      </c>
      <c r="CM215" s="3"/>
      <c r="CN215" s="401" t="s">
        <v>14205</v>
      </c>
      <c r="CO215" s="401" t="s">
        <v>16779</v>
      </c>
    </row>
    <row r="216" spans="33:93" x14ac:dyDescent="0.35">
      <c r="AG216" s="3" t="s">
        <v>2961</v>
      </c>
      <c r="AH216" s="3"/>
      <c r="AJ216" s="3" t="s">
        <v>1021</v>
      </c>
      <c r="AK216" s="3" t="s">
        <v>4198</v>
      </c>
      <c r="CJ216" s="3" t="s">
        <v>1354</v>
      </c>
      <c r="CK216" s="401" t="s">
        <v>12784</v>
      </c>
      <c r="CL216" s="3" t="s">
        <v>4332</v>
      </c>
      <c r="CM216" s="3"/>
      <c r="CN216" s="401" t="s">
        <v>16609</v>
      </c>
      <c r="CO216" s="401" t="s">
        <v>5648</v>
      </c>
    </row>
    <row r="217" spans="33:93" x14ac:dyDescent="0.35">
      <c r="AG217" s="3" t="s">
        <v>3066</v>
      </c>
      <c r="AH217" s="3"/>
      <c r="AJ217" s="3" t="s">
        <v>1023</v>
      </c>
      <c r="AK217" s="3" t="s">
        <v>4195</v>
      </c>
      <c r="CJ217" s="3" t="s">
        <v>1353</v>
      </c>
      <c r="CK217" s="401" t="s">
        <v>16773</v>
      </c>
      <c r="CL217" s="3" t="s">
        <v>4333</v>
      </c>
      <c r="CM217" s="3"/>
      <c r="CN217" s="401" t="s">
        <v>17046</v>
      </c>
      <c r="CO217" s="401" t="s">
        <v>5650</v>
      </c>
    </row>
    <row r="218" spans="33:93" x14ac:dyDescent="0.35">
      <c r="AG218" s="3" t="s">
        <v>2960</v>
      </c>
      <c r="AH218" s="3"/>
      <c r="AJ218" s="3" t="s">
        <v>1009</v>
      </c>
      <c r="AK218" s="3" t="s">
        <v>4196</v>
      </c>
      <c r="CJ218" s="3" t="s">
        <v>1372</v>
      </c>
      <c r="CK218" s="401" t="s">
        <v>2794</v>
      </c>
      <c r="CL218" s="3" t="s">
        <v>4334</v>
      </c>
      <c r="CM218" s="3"/>
      <c r="CN218" s="401" t="s">
        <v>17107</v>
      </c>
      <c r="CO218" s="401" t="s">
        <v>5649</v>
      </c>
    </row>
    <row r="219" spans="33:93" x14ac:dyDescent="0.35">
      <c r="AG219" s="3" t="s">
        <v>3244</v>
      </c>
      <c r="AH219" s="3"/>
      <c r="AJ219" s="3" t="s">
        <v>1008</v>
      </c>
      <c r="AK219" s="3" t="s">
        <v>4208</v>
      </c>
      <c r="CJ219" s="3" t="s">
        <v>1377</v>
      </c>
      <c r="CK219" s="401" t="s">
        <v>2744</v>
      </c>
      <c r="CL219" s="3" t="s">
        <v>4322</v>
      </c>
      <c r="CM219" s="3"/>
      <c r="CN219" s="401" t="s">
        <v>17860</v>
      </c>
      <c r="CO219" s="401" t="s">
        <v>5653</v>
      </c>
    </row>
    <row r="220" spans="33:93" x14ac:dyDescent="0.35">
      <c r="AG220" s="3" t="s">
        <v>3050</v>
      </c>
      <c r="AH220" s="3"/>
      <c r="AJ220" s="3" t="s">
        <v>1005</v>
      </c>
      <c r="AK220" s="3" t="s">
        <v>4173</v>
      </c>
      <c r="CJ220" s="3" t="s">
        <v>1408</v>
      </c>
      <c r="CK220" s="401" t="s">
        <v>2719</v>
      </c>
      <c r="CL220" s="3" t="s">
        <v>4141</v>
      </c>
      <c r="CM220" s="3"/>
      <c r="CN220" s="401" t="s">
        <v>16611</v>
      </c>
      <c r="CO220" s="401" t="s">
        <v>5652</v>
      </c>
    </row>
    <row r="221" spans="33:93" x14ac:dyDescent="0.35">
      <c r="AG221" s="3" t="s">
        <v>3052</v>
      </c>
      <c r="AH221" s="3"/>
      <c r="AJ221" s="3" t="s">
        <v>7549</v>
      </c>
      <c r="AK221" s="3" t="s">
        <v>4175</v>
      </c>
      <c r="CJ221" s="3" t="s">
        <v>1409</v>
      </c>
      <c r="CK221" s="401" t="s">
        <v>2671</v>
      </c>
      <c r="CL221" s="3" t="s">
        <v>4115</v>
      </c>
      <c r="CM221" s="3"/>
      <c r="CN221" s="401" t="s">
        <v>4888</v>
      </c>
      <c r="CO221" s="401" t="s">
        <v>5651</v>
      </c>
    </row>
    <row r="222" spans="33:93" x14ac:dyDescent="0.35">
      <c r="AG222" s="3" t="s">
        <v>3077</v>
      </c>
      <c r="AH222" s="3"/>
      <c r="AJ222" s="3" t="s">
        <v>982</v>
      </c>
      <c r="AK222" s="3" t="s">
        <v>4176</v>
      </c>
      <c r="CJ222" s="3" t="s">
        <v>1468</v>
      </c>
      <c r="CK222" s="401" t="s">
        <v>2764</v>
      </c>
      <c r="CL222" s="3" t="s">
        <v>4010</v>
      </c>
      <c r="CM222" s="3"/>
      <c r="CN222" s="401" t="s">
        <v>4864</v>
      </c>
      <c r="CO222" s="401" t="s">
        <v>5647</v>
      </c>
    </row>
    <row r="223" spans="33:93" x14ac:dyDescent="0.35">
      <c r="AG223" s="3" t="s">
        <v>3090</v>
      </c>
      <c r="AH223" s="3"/>
      <c r="AJ223" s="3" t="s">
        <v>1402</v>
      </c>
      <c r="AK223" s="3" t="s">
        <v>4177</v>
      </c>
      <c r="CJ223" s="3" t="s">
        <v>1467</v>
      </c>
      <c r="CK223" s="401" t="s">
        <v>2733</v>
      </c>
      <c r="CL223" s="3" t="s">
        <v>4083</v>
      </c>
      <c r="CM223" s="3"/>
      <c r="CN223" s="401" t="s">
        <v>4890</v>
      </c>
      <c r="CO223" s="401" t="s">
        <v>5644</v>
      </c>
    </row>
    <row r="224" spans="33:93" x14ac:dyDescent="0.35">
      <c r="AG224" s="3" t="s">
        <v>3158</v>
      </c>
      <c r="AH224" s="3"/>
      <c r="AJ224" s="3" t="s">
        <v>1405</v>
      </c>
      <c r="AK224" s="3" t="s">
        <v>3998</v>
      </c>
      <c r="CJ224" s="3" t="s">
        <v>1466</v>
      </c>
      <c r="CK224" s="401" t="s">
        <v>2741</v>
      </c>
      <c r="CL224" s="3" t="s">
        <v>4067</v>
      </c>
      <c r="CM224" s="3"/>
      <c r="CN224" s="401" t="s">
        <v>4891</v>
      </c>
      <c r="CO224" s="401" t="s">
        <v>5643</v>
      </c>
    </row>
    <row r="225" spans="33:93" x14ac:dyDescent="0.35">
      <c r="AG225" s="3" t="s">
        <v>3160</v>
      </c>
      <c r="AH225" s="3"/>
      <c r="AJ225" s="3" t="s">
        <v>1404</v>
      </c>
      <c r="AK225" s="3" t="s">
        <v>4119</v>
      </c>
      <c r="CJ225" s="3" t="s">
        <v>13709</v>
      </c>
      <c r="CK225" s="401" t="s">
        <v>2736</v>
      </c>
      <c r="CL225" s="3" t="s">
        <v>4305</v>
      </c>
      <c r="CM225" s="3"/>
      <c r="CN225" s="401" t="s">
        <v>4892</v>
      </c>
      <c r="CO225" s="401" t="s">
        <v>5642</v>
      </c>
    </row>
    <row r="226" spans="33:93" x14ac:dyDescent="0.35">
      <c r="AG226" s="3" t="s">
        <v>3057</v>
      </c>
      <c r="AH226" s="3"/>
      <c r="AJ226" s="3" t="s">
        <v>1403</v>
      </c>
      <c r="AK226" s="3" t="s">
        <v>4120</v>
      </c>
      <c r="CJ226" s="3" t="s">
        <v>17824</v>
      </c>
      <c r="CK226" s="401" t="s">
        <v>2737</v>
      </c>
      <c r="CL226" s="3" t="s">
        <v>4297</v>
      </c>
      <c r="CM226" s="3"/>
      <c r="CN226" s="401" t="s">
        <v>4863</v>
      </c>
    </row>
    <row r="227" spans="33:93" x14ac:dyDescent="0.35">
      <c r="AG227" s="3" t="s">
        <v>3058</v>
      </c>
      <c r="AH227" s="3"/>
      <c r="AJ227" s="3" t="s">
        <v>1338</v>
      </c>
      <c r="AK227" s="3" t="s">
        <v>4121</v>
      </c>
      <c r="CJ227" s="3" t="s">
        <v>17148</v>
      </c>
      <c r="CK227" s="401" t="s">
        <v>2738</v>
      </c>
      <c r="CL227" s="3" t="s">
        <v>4298</v>
      </c>
      <c r="CM227" s="3"/>
      <c r="CN227" s="401" t="s">
        <v>4940</v>
      </c>
    </row>
    <row r="228" spans="33:93" x14ac:dyDescent="0.35">
      <c r="AG228" s="3" t="s">
        <v>3059</v>
      </c>
      <c r="AH228" s="3"/>
      <c r="AJ228" s="3" t="s">
        <v>1048</v>
      </c>
      <c r="AK228" s="3" t="s">
        <v>4122</v>
      </c>
      <c r="CJ228" s="3" t="s">
        <v>17139</v>
      </c>
      <c r="CK228" s="401" t="s">
        <v>2739</v>
      </c>
      <c r="CL228" s="3" t="s">
        <v>4299</v>
      </c>
      <c r="CM228" s="3"/>
      <c r="CN228" s="401" t="s">
        <v>4941</v>
      </c>
    </row>
    <row r="229" spans="33:93" x14ac:dyDescent="0.35">
      <c r="AG229" s="3" t="s">
        <v>3068</v>
      </c>
      <c r="AH229" s="3"/>
      <c r="AJ229" s="3" t="s">
        <v>6945</v>
      </c>
      <c r="AK229" s="3" t="s">
        <v>4123</v>
      </c>
      <c r="CJ229" s="3" t="s">
        <v>17154</v>
      </c>
      <c r="CK229" s="401" t="s">
        <v>2740</v>
      </c>
      <c r="CL229" s="3" t="s">
        <v>4300</v>
      </c>
      <c r="CM229" s="3"/>
      <c r="CN229" s="401" t="s">
        <v>4937</v>
      </c>
    </row>
    <row r="230" spans="33:93" x14ac:dyDescent="0.35">
      <c r="AG230" s="3" t="s">
        <v>3079</v>
      </c>
      <c r="AH230" s="3"/>
      <c r="AJ230" s="3" t="s">
        <v>1038</v>
      </c>
      <c r="AK230" s="3" t="s">
        <v>4124</v>
      </c>
      <c r="CJ230" s="3" t="s">
        <v>17142</v>
      </c>
      <c r="CK230" s="401" t="s">
        <v>2765</v>
      </c>
      <c r="CL230" s="3" t="s">
        <v>4080</v>
      </c>
      <c r="CM230" s="3"/>
      <c r="CN230" s="401" t="s">
        <v>4924</v>
      </c>
    </row>
    <row r="231" spans="33:93" x14ac:dyDescent="0.35">
      <c r="AG231" s="3" t="s">
        <v>3010</v>
      </c>
      <c r="AH231" s="3"/>
      <c r="AJ231" s="3" t="s">
        <v>1039</v>
      </c>
      <c r="AK231" s="3" t="s">
        <v>4137</v>
      </c>
      <c r="CJ231" s="3" t="s">
        <v>17175</v>
      </c>
      <c r="CK231" s="401" t="s">
        <v>2723</v>
      </c>
      <c r="CL231" s="3" t="s">
        <v>3992</v>
      </c>
      <c r="CM231" s="3"/>
      <c r="CN231" s="401" t="s">
        <v>4936</v>
      </c>
    </row>
    <row r="232" spans="33:93" x14ac:dyDescent="0.35">
      <c r="AG232" s="3" t="s">
        <v>3199</v>
      </c>
      <c r="AH232" s="3"/>
      <c r="AJ232" s="3" t="s">
        <v>1040</v>
      </c>
      <c r="AK232" s="3" t="s">
        <v>3976</v>
      </c>
      <c r="CJ232" s="3" t="s">
        <v>17482</v>
      </c>
      <c r="CK232" s="401" t="s">
        <v>2647</v>
      </c>
      <c r="CL232" s="3" t="s">
        <v>4105</v>
      </c>
      <c r="CM232" s="3"/>
      <c r="CN232" s="401" t="s">
        <v>4897</v>
      </c>
    </row>
    <row r="233" spans="33:93" x14ac:dyDescent="0.35">
      <c r="AG233" s="3" t="s">
        <v>3200</v>
      </c>
      <c r="AH233" s="3"/>
      <c r="AJ233" s="3" t="s">
        <v>1143</v>
      </c>
      <c r="AK233" s="3" t="s">
        <v>4011</v>
      </c>
      <c r="CJ233" s="3" t="s">
        <v>17515</v>
      </c>
      <c r="CK233" s="401" t="s">
        <v>16699</v>
      </c>
      <c r="CL233" s="3" t="s">
        <v>4100</v>
      </c>
      <c r="CM233" s="3"/>
      <c r="CN233" s="401" t="s">
        <v>4859</v>
      </c>
    </row>
    <row r="234" spans="33:93" x14ac:dyDescent="0.35">
      <c r="AG234" s="3" t="s">
        <v>3122</v>
      </c>
      <c r="AH234" s="3"/>
      <c r="AJ234" s="3" t="s">
        <v>1144</v>
      </c>
      <c r="AK234" s="3" t="s">
        <v>4209</v>
      </c>
      <c r="CJ234" s="3" t="s">
        <v>1098</v>
      </c>
      <c r="CK234" s="401" t="s">
        <v>2700</v>
      </c>
      <c r="CL234" s="3" t="s">
        <v>4140</v>
      </c>
      <c r="CM234" s="3"/>
      <c r="CN234" s="401" t="s">
        <v>4868</v>
      </c>
    </row>
    <row r="235" spans="33:93" x14ac:dyDescent="0.35">
      <c r="AG235" s="3" t="s">
        <v>3121</v>
      </c>
      <c r="AH235" s="3"/>
      <c r="AJ235" s="3" t="s">
        <v>1145</v>
      </c>
      <c r="AK235" s="3" t="s">
        <v>4207</v>
      </c>
      <c r="CJ235" s="3" t="s">
        <v>988</v>
      </c>
      <c r="CK235" s="401" t="s">
        <v>2656</v>
      </c>
      <c r="CL235" s="3" t="s">
        <v>4194</v>
      </c>
      <c r="CM235" s="3"/>
      <c r="CN235" s="401" t="s">
        <v>4903</v>
      </c>
    </row>
    <row r="236" spans="33:93" x14ac:dyDescent="0.35">
      <c r="AG236" s="3" t="s">
        <v>3198</v>
      </c>
      <c r="AH236" s="3"/>
      <c r="AJ236" s="3" t="s">
        <v>1146</v>
      </c>
      <c r="AK236" s="3" t="s">
        <v>4188</v>
      </c>
      <c r="CJ236" s="3" t="s">
        <v>954</v>
      </c>
      <c r="CK236" s="401" t="s">
        <v>2692</v>
      </c>
      <c r="CL236" s="3" t="s">
        <v>4091</v>
      </c>
      <c r="CM236" s="3"/>
      <c r="CN236" s="401" t="s">
        <v>4925</v>
      </c>
    </row>
    <row r="237" spans="33:93" x14ac:dyDescent="0.35">
      <c r="AG237" s="3" t="s">
        <v>3120</v>
      </c>
      <c r="AH237" s="3"/>
      <c r="AJ237" s="3" t="s">
        <v>1147</v>
      </c>
      <c r="AK237" s="3" t="s">
        <v>4189</v>
      </c>
      <c r="CJ237" s="3" t="s">
        <v>994</v>
      </c>
      <c r="CK237" s="401" t="s">
        <v>2850</v>
      </c>
      <c r="CL237" s="3" t="s">
        <v>4112</v>
      </c>
      <c r="CM237" s="3"/>
      <c r="CN237" s="401" t="s">
        <v>4927</v>
      </c>
    </row>
    <row r="238" spans="33:93" x14ac:dyDescent="0.35">
      <c r="AG238" s="3" t="s">
        <v>3258</v>
      </c>
      <c r="AH238" s="3"/>
      <c r="AJ238" s="3" t="s">
        <v>1149</v>
      </c>
      <c r="AK238" s="3" t="s">
        <v>4190</v>
      </c>
      <c r="CJ238" s="3" t="s">
        <v>997</v>
      </c>
      <c r="CK238" s="401" t="s">
        <v>2821</v>
      </c>
      <c r="CL238" s="3" t="s">
        <v>4319</v>
      </c>
      <c r="CM238" s="3"/>
      <c r="CN238" s="401" t="s">
        <v>4926</v>
      </c>
    </row>
    <row r="239" spans="33:93" x14ac:dyDescent="0.35">
      <c r="AG239" s="3" t="s">
        <v>3222</v>
      </c>
      <c r="AH239" s="3"/>
      <c r="AJ239" s="3" t="s">
        <v>1150</v>
      </c>
      <c r="AK239" s="3" t="s">
        <v>4191</v>
      </c>
      <c r="CJ239" s="3" t="s">
        <v>1029</v>
      </c>
      <c r="CK239" s="401" t="s">
        <v>2843</v>
      </c>
      <c r="CL239" s="3" t="s">
        <v>4320</v>
      </c>
      <c r="CM239" s="3"/>
      <c r="CN239" s="401" t="s">
        <v>4938</v>
      </c>
    </row>
    <row r="240" spans="33:93" x14ac:dyDescent="0.35">
      <c r="AG240" s="3" t="s">
        <v>3136</v>
      </c>
      <c r="AH240" s="3"/>
      <c r="AJ240" s="3" t="s">
        <v>1151</v>
      </c>
      <c r="AK240" s="3" t="s">
        <v>4192</v>
      </c>
      <c r="CJ240" s="3" t="s">
        <v>1031</v>
      </c>
      <c r="CK240" s="401" t="s">
        <v>2848</v>
      </c>
      <c r="CL240" s="3" t="s">
        <v>4321</v>
      </c>
      <c r="CM240" s="3"/>
      <c r="CN240" s="401" t="s">
        <v>4928</v>
      </c>
    </row>
    <row r="241" spans="33:92" x14ac:dyDescent="0.35">
      <c r="AG241" s="3" t="s">
        <v>3140</v>
      </c>
      <c r="AH241" s="3"/>
      <c r="AJ241" s="3" t="s">
        <v>1152</v>
      </c>
      <c r="AK241" s="3" t="s">
        <v>4193</v>
      </c>
      <c r="CJ241" s="3" t="s">
        <v>1079</v>
      </c>
      <c r="CK241" s="401" t="s">
        <v>16745</v>
      </c>
      <c r="CL241" s="3" t="s">
        <v>4093</v>
      </c>
      <c r="CM241" s="3"/>
      <c r="CN241" s="401" t="s">
        <v>4858</v>
      </c>
    </row>
    <row r="242" spans="33:92" x14ac:dyDescent="0.35">
      <c r="AG242" s="3" t="s">
        <v>3143</v>
      </c>
      <c r="AH242" s="3"/>
      <c r="AJ242" s="3" t="s">
        <v>1153</v>
      </c>
      <c r="AK242" s="3" t="s">
        <v>4187</v>
      </c>
      <c r="CJ242" s="3" t="s">
        <v>1063</v>
      </c>
      <c r="CK242" s="401" t="s">
        <v>2928</v>
      </c>
      <c r="CL242" s="3" t="s">
        <v>4117</v>
      </c>
      <c r="CM242" s="3"/>
      <c r="CN242" s="401" t="s">
        <v>4857</v>
      </c>
    </row>
    <row r="243" spans="33:92" x14ac:dyDescent="0.35">
      <c r="AG243" s="3" t="s">
        <v>3142</v>
      </c>
      <c r="AH243" s="3"/>
      <c r="AJ243" s="3" t="s">
        <v>1154</v>
      </c>
      <c r="AK243" s="3" t="s">
        <v>4143</v>
      </c>
      <c r="CJ243" s="3" t="s">
        <v>1247</v>
      </c>
      <c r="CK243" s="401" t="s">
        <v>2998</v>
      </c>
      <c r="CL243" s="3" t="s">
        <v>4243</v>
      </c>
      <c r="CM243" s="3"/>
      <c r="CN243" s="401" t="s">
        <v>4860</v>
      </c>
    </row>
    <row r="244" spans="33:92" x14ac:dyDescent="0.35">
      <c r="AG244" s="3" t="s">
        <v>3330</v>
      </c>
      <c r="AH244" s="3"/>
      <c r="AJ244" s="3" t="s">
        <v>1155</v>
      </c>
      <c r="AK244" s="3" t="s">
        <v>4183</v>
      </c>
      <c r="CJ244" s="3" t="s">
        <v>1332</v>
      </c>
      <c r="CK244" s="401" t="s">
        <v>2969</v>
      </c>
      <c r="CL244" s="3" t="s">
        <v>16754</v>
      </c>
      <c r="CM244" s="3"/>
      <c r="CN244" s="401" t="s">
        <v>4861</v>
      </c>
    </row>
    <row r="245" spans="33:92" x14ac:dyDescent="0.35">
      <c r="AG245" s="3" t="s">
        <v>3329</v>
      </c>
      <c r="AH245" s="3"/>
      <c r="AJ245" s="3" t="s">
        <v>1156</v>
      </c>
      <c r="AK245" s="3" t="s">
        <v>4184</v>
      </c>
      <c r="CJ245" s="3" t="s">
        <v>1333</v>
      </c>
      <c r="CK245" s="401" t="s">
        <v>3093</v>
      </c>
      <c r="CL245" s="3" t="s">
        <v>3999</v>
      </c>
      <c r="CM245" s="3"/>
      <c r="CN245" s="401" t="s">
        <v>4862</v>
      </c>
    </row>
    <row r="246" spans="33:92" x14ac:dyDescent="0.35">
      <c r="AG246" s="3" t="s">
        <v>3328</v>
      </c>
      <c r="AH246" s="3"/>
      <c r="AJ246" s="3" t="s">
        <v>1140</v>
      </c>
      <c r="AK246" s="3" t="s">
        <v>4185</v>
      </c>
      <c r="CJ246" s="3" t="s">
        <v>1393</v>
      </c>
      <c r="CK246" s="401" t="s">
        <v>2961</v>
      </c>
      <c r="CL246" s="3" t="s">
        <v>3983</v>
      </c>
      <c r="CM246" s="3"/>
      <c r="CN246" s="401" t="s">
        <v>4883</v>
      </c>
    </row>
    <row r="247" spans="33:92" x14ac:dyDescent="0.35">
      <c r="AG247" s="3" t="s">
        <v>3327</v>
      </c>
      <c r="AH247" s="3"/>
      <c r="AJ247" s="3" t="s">
        <v>1141</v>
      </c>
      <c r="AK247" s="3" t="s">
        <v>4186</v>
      </c>
      <c r="CJ247" s="3" t="s">
        <v>952</v>
      </c>
      <c r="CK247" s="401" t="s">
        <v>3066</v>
      </c>
      <c r="CL247" s="3" t="s">
        <v>4019</v>
      </c>
      <c r="CM247" s="3"/>
      <c r="CN247" s="401" t="s">
        <v>4884</v>
      </c>
    </row>
    <row r="248" spans="33:92" x14ac:dyDescent="0.35">
      <c r="AG248" s="3" t="s">
        <v>3326</v>
      </c>
      <c r="AH248" s="3"/>
      <c r="AJ248" s="3" t="s">
        <v>1142</v>
      </c>
      <c r="AK248" s="3" t="s">
        <v>4125</v>
      </c>
      <c r="CJ248" s="3" t="s">
        <v>995</v>
      </c>
      <c r="CK248" s="401" t="s">
        <v>2960</v>
      </c>
      <c r="CL248" s="3" t="s">
        <v>4035</v>
      </c>
      <c r="CM248" s="3"/>
      <c r="CN248" s="401" t="s">
        <v>4865</v>
      </c>
    </row>
    <row r="249" spans="33:92" x14ac:dyDescent="0.35">
      <c r="AG249" s="3" t="s">
        <v>2864</v>
      </c>
      <c r="AH249" s="3"/>
      <c r="AJ249" s="3" t="s">
        <v>1131</v>
      </c>
      <c r="AK249" s="3" t="s">
        <v>4126</v>
      </c>
      <c r="CJ249" s="3" t="s">
        <v>998</v>
      </c>
      <c r="CK249" s="401" t="s">
        <v>3244</v>
      </c>
      <c r="CL249" s="3" t="s">
        <v>3978</v>
      </c>
      <c r="CM249" s="3"/>
      <c r="CN249" s="401" t="s">
        <v>4866</v>
      </c>
    </row>
    <row r="250" spans="33:92" x14ac:dyDescent="0.35">
      <c r="AG250" s="3" t="s">
        <v>3264</v>
      </c>
      <c r="AH250" s="3"/>
      <c r="AJ250" s="3" t="s">
        <v>1132</v>
      </c>
      <c r="AK250" s="3" t="s">
        <v>4037</v>
      </c>
      <c r="CJ250" s="3" t="s">
        <v>999</v>
      </c>
      <c r="CK250" s="401" t="s">
        <v>3050</v>
      </c>
      <c r="CL250" s="3" t="s">
        <v>4049</v>
      </c>
      <c r="CM250" s="3"/>
      <c r="CN250" s="401" t="s">
        <v>4867</v>
      </c>
    </row>
    <row r="251" spans="33:92" x14ac:dyDescent="0.35">
      <c r="AG251" s="3" t="s">
        <v>3356</v>
      </c>
      <c r="AH251" s="3"/>
      <c r="AJ251" s="3" t="s">
        <v>1166</v>
      </c>
      <c r="AK251" s="3" t="s">
        <v>4252</v>
      </c>
      <c r="CJ251" s="3" t="s">
        <v>1012</v>
      </c>
      <c r="CK251" s="401" t="s">
        <v>3052</v>
      </c>
      <c r="CL251" s="3" t="s">
        <v>4013</v>
      </c>
      <c r="CM251" s="3"/>
      <c r="CN251" s="401" t="s">
        <v>4871</v>
      </c>
    </row>
    <row r="252" spans="33:92" x14ac:dyDescent="0.35">
      <c r="AG252" s="3" t="s">
        <v>3355</v>
      </c>
      <c r="AH252" s="3"/>
      <c r="AJ252" s="3" t="s">
        <v>1167</v>
      </c>
      <c r="AK252" s="3" t="s">
        <v>3855</v>
      </c>
      <c r="CJ252" s="3" t="s">
        <v>1013</v>
      </c>
      <c r="CK252" s="401" t="s">
        <v>3077</v>
      </c>
      <c r="CL252" s="3" t="s">
        <v>4045</v>
      </c>
      <c r="CM252" s="3"/>
      <c r="CN252" s="401" t="s">
        <v>4882</v>
      </c>
    </row>
    <row r="253" spans="33:92" x14ac:dyDescent="0.35">
      <c r="AG253" s="3" t="s">
        <v>3299</v>
      </c>
      <c r="AH253" s="3"/>
      <c r="AJ253" s="3" t="s">
        <v>1091</v>
      </c>
      <c r="AK253" s="3" t="s">
        <v>4127</v>
      </c>
      <c r="CJ253" s="3" t="s">
        <v>1076</v>
      </c>
      <c r="CK253" s="401" t="s">
        <v>3090</v>
      </c>
      <c r="CL253" s="3" t="s">
        <v>4047</v>
      </c>
      <c r="CM253" s="3"/>
      <c r="CN253" s="401" t="s">
        <v>4878</v>
      </c>
    </row>
    <row r="254" spans="33:92" x14ac:dyDescent="0.35">
      <c r="AG254" s="3" t="s">
        <v>3243</v>
      </c>
      <c r="AH254" s="3"/>
      <c r="AJ254" s="3" t="s">
        <v>1092</v>
      </c>
      <c r="AK254" s="3" t="s">
        <v>4066</v>
      </c>
      <c r="CJ254" s="3" t="s">
        <v>1077</v>
      </c>
      <c r="CK254" s="401" t="s">
        <v>3158</v>
      </c>
      <c r="CL254" s="3" t="s">
        <v>4018</v>
      </c>
      <c r="CM254" s="3"/>
      <c r="CN254" s="401" t="s">
        <v>4879</v>
      </c>
    </row>
    <row r="255" spans="33:92" x14ac:dyDescent="0.35">
      <c r="AG255" s="3" t="s">
        <v>3321</v>
      </c>
      <c r="AH255" s="3"/>
      <c r="AJ255" s="3" t="s">
        <v>1093</v>
      </c>
      <c r="AK255" s="3" t="s">
        <v>3987</v>
      </c>
      <c r="CJ255" s="3" t="s">
        <v>1082</v>
      </c>
      <c r="CK255" s="401" t="s">
        <v>3160</v>
      </c>
      <c r="CL255" s="3" t="s">
        <v>4041</v>
      </c>
      <c r="CM255" s="3"/>
      <c r="CN255" s="401" t="s">
        <v>4873</v>
      </c>
    </row>
    <row r="256" spans="33:92" x14ac:dyDescent="0.35">
      <c r="AG256" s="3" t="s">
        <v>3289</v>
      </c>
      <c r="AH256" s="3"/>
      <c r="AJ256" s="3" t="s">
        <v>1094</v>
      </c>
      <c r="AK256" s="3" t="s">
        <v>4260</v>
      </c>
      <c r="CJ256" s="3" t="s">
        <v>1246</v>
      </c>
      <c r="CK256" s="401" t="s">
        <v>3057</v>
      </c>
      <c r="CL256" s="3" t="s">
        <v>4042</v>
      </c>
      <c r="CM256" s="3"/>
      <c r="CN256" s="401" t="s">
        <v>4874</v>
      </c>
    </row>
    <row r="257" spans="33:92" x14ac:dyDescent="0.35">
      <c r="AG257" s="3" t="s">
        <v>3376</v>
      </c>
      <c r="AH257" s="3"/>
      <c r="AJ257" s="3" t="s">
        <v>1095</v>
      </c>
      <c r="AK257" s="3" t="s">
        <v>4038</v>
      </c>
      <c r="CJ257" s="3" t="s">
        <v>1334</v>
      </c>
      <c r="CK257" s="401" t="s">
        <v>3058</v>
      </c>
      <c r="CL257" s="3" t="s">
        <v>4043</v>
      </c>
      <c r="CM257" s="3"/>
      <c r="CN257" s="401" t="s">
        <v>4875</v>
      </c>
    </row>
    <row r="258" spans="33:92" x14ac:dyDescent="0.35">
      <c r="AG258" s="3" t="s">
        <v>3320</v>
      </c>
      <c r="AH258" s="3"/>
      <c r="AJ258" s="3" t="s">
        <v>1097</v>
      </c>
      <c r="AK258" s="3" t="s">
        <v>4258</v>
      </c>
      <c r="CJ258" s="3" t="s">
        <v>1335</v>
      </c>
      <c r="CK258" s="401" t="s">
        <v>3059</v>
      </c>
      <c r="CL258" s="3" t="s">
        <v>4023</v>
      </c>
      <c r="CM258" s="3"/>
      <c r="CN258" s="401" t="s">
        <v>4876</v>
      </c>
    </row>
    <row r="259" spans="33:92" x14ac:dyDescent="0.35">
      <c r="AG259" s="3" t="s">
        <v>3323</v>
      </c>
      <c r="AH259" s="3"/>
      <c r="AJ259" s="3" t="s">
        <v>1379</v>
      </c>
      <c r="AK259" s="3" t="s">
        <v>4211</v>
      </c>
      <c r="CJ259" s="3" t="s">
        <v>1394</v>
      </c>
      <c r="CK259" s="401" t="s">
        <v>3068</v>
      </c>
      <c r="CL259" s="3" t="s">
        <v>4033</v>
      </c>
      <c r="CM259" s="3"/>
      <c r="CN259" s="401" t="s">
        <v>4881</v>
      </c>
    </row>
    <row r="260" spans="33:92" x14ac:dyDescent="0.35">
      <c r="AG260" s="3" t="s">
        <v>3322</v>
      </c>
      <c r="AH260" s="3"/>
      <c r="AJ260" s="3" t="s">
        <v>1378</v>
      </c>
      <c r="AK260" s="3" t="s">
        <v>4212</v>
      </c>
      <c r="CJ260" s="3" t="s">
        <v>1451</v>
      </c>
      <c r="CK260" s="401" t="s">
        <v>3079</v>
      </c>
      <c r="CL260" s="3" t="s">
        <v>4028</v>
      </c>
      <c r="CM260" s="3"/>
      <c r="CN260" s="401" t="s">
        <v>4880</v>
      </c>
    </row>
    <row r="261" spans="33:92" x14ac:dyDescent="0.35">
      <c r="AG261" s="3" t="s">
        <v>3318</v>
      </c>
      <c r="AH261" s="3"/>
      <c r="AJ261" s="3" t="s">
        <v>1374</v>
      </c>
      <c r="AK261" s="3" t="s">
        <v>4259</v>
      </c>
      <c r="CJ261" s="3" t="s">
        <v>1453</v>
      </c>
      <c r="CK261" s="401" t="s">
        <v>3010</v>
      </c>
      <c r="CL261" s="3" t="s">
        <v>4034</v>
      </c>
      <c r="CM261" s="3"/>
      <c r="CN261" s="401" t="s">
        <v>4898</v>
      </c>
    </row>
    <row r="262" spans="33:92" x14ac:dyDescent="0.35">
      <c r="AG262" s="3" t="s">
        <v>3290</v>
      </c>
      <c r="AH262" s="3"/>
      <c r="AJ262" s="3" t="s">
        <v>1375</v>
      </c>
      <c r="AK262" s="3" t="s">
        <v>4268</v>
      </c>
      <c r="CJ262" s="3" t="s">
        <v>1450</v>
      </c>
      <c r="CK262" s="401" t="s">
        <v>3199</v>
      </c>
      <c r="CL262" s="3" t="s">
        <v>16688</v>
      </c>
      <c r="CM262" s="3"/>
      <c r="CN262" s="401" t="s">
        <v>4885</v>
      </c>
    </row>
    <row r="263" spans="33:92" x14ac:dyDescent="0.35">
      <c r="AG263" s="3" t="s">
        <v>3279</v>
      </c>
      <c r="AH263" s="3"/>
      <c r="AJ263" s="3" t="s">
        <v>1356</v>
      </c>
      <c r="AK263" s="3" t="s">
        <v>4216</v>
      </c>
      <c r="CJ263" s="3" t="s">
        <v>17145</v>
      </c>
      <c r="CK263" s="401" t="s">
        <v>3200</v>
      </c>
      <c r="CL263" s="3" t="s">
        <v>4048</v>
      </c>
      <c r="CM263" s="3"/>
      <c r="CN263" s="401" t="s">
        <v>4886</v>
      </c>
    </row>
    <row r="264" spans="33:92" x14ac:dyDescent="0.35">
      <c r="AG264" s="3" t="s">
        <v>12919</v>
      </c>
      <c r="AH264" s="3"/>
      <c r="AJ264" s="3" t="s">
        <v>1357</v>
      </c>
      <c r="AK264" s="3" t="s">
        <v>4217</v>
      </c>
      <c r="CJ264" s="3" t="s">
        <v>1452</v>
      </c>
      <c r="CK264" s="401" t="s">
        <v>3122</v>
      </c>
      <c r="CL264" s="3" t="s">
        <v>4029</v>
      </c>
      <c r="CM264" s="3"/>
      <c r="CN264" s="401" t="s">
        <v>4901</v>
      </c>
    </row>
    <row r="265" spans="33:92" x14ac:dyDescent="0.35">
      <c r="AG265" s="3" t="s">
        <v>14387</v>
      </c>
      <c r="AH265" s="3"/>
      <c r="AJ265" s="3" t="s">
        <v>1358</v>
      </c>
      <c r="AK265" s="3" t="s">
        <v>4218</v>
      </c>
      <c r="CJ265" s="3" t="s">
        <v>1036</v>
      </c>
      <c r="CK265" s="401" t="s">
        <v>3121</v>
      </c>
      <c r="CL265" s="3" t="s">
        <v>4030</v>
      </c>
      <c r="CM265" s="3"/>
      <c r="CN265" s="401" t="s">
        <v>4902</v>
      </c>
    </row>
    <row r="266" spans="33:92" x14ac:dyDescent="0.35">
      <c r="AG266" s="3" t="s">
        <v>14316</v>
      </c>
      <c r="AH266" s="3"/>
      <c r="AJ266" s="3" t="s">
        <v>1360</v>
      </c>
      <c r="AK266" s="3" t="s">
        <v>4219</v>
      </c>
      <c r="CJ266" s="3" t="s">
        <v>1035</v>
      </c>
      <c r="CK266" s="401" t="s">
        <v>3198</v>
      </c>
      <c r="CL266" s="3" t="s">
        <v>4031</v>
      </c>
      <c r="CM266" s="3"/>
      <c r="CN266" s="401" t="s">
        <v>4896</v>
      </c>
    </row>
    <row r="267" spans="33:92" x14ac:dyDescent="0.35">
      <c r="AG267" s="3" t="s">
        <v>14313</v>
      </c>
      <c r="AH267" s="3"/>
      <c r="AJ267" s="3" t="s">
        <v>1359</v>
      </c>
      <c r="AK267" s="3" t="s">
        <v>4220</v>
      </c>
      <c r="CJ267" s="3" t="s">
        <v>1161</v>
      </c>
      <c r="CK267" s="401" t="s">
        <v>3120</v>
      </c>
      <c r="CL267" s="3" t="s">
        <v>4032</v>
      </c>
      <c r="CM267" s="3"/>
      <c r="CN267" s="401" t="s">
        <v>4887</v>
      </c>
    </row>
    <row r="268" spans="33:92" x14ac:dyDescent="0.35">
      <c r="AG268" s="3" t="s">
        <v>2643</v>
      </c>
      <c r="AH268" s="3"/>
      <c r="AJ268" s="3" t="s">
        <v>1148</v>
      </c>
      <c r="AK268" s="3" t="s">
        <v>4221</v>
      </c>
      <c r="CJ268" s="3" t="s">
        <v>2413</v>
      </c>
      <c r="CK268" s="401" t="s">
        <v>3258</v>
      </c>
      <c r="CL268" s="3" t="s">
        <v>4024</v>
      </c>
      <c r="CM268" s="3"/>
      <c r="CN268" s="401" t="s">
        <v>4894</v>
      </c>
    </row>
    <row r="269" spans="33:92" x14ac:dyDescent="0.35">
      <c r="AG269" s="3" t="s">
        <v>2754</v>
      </c>
      <c r="AH269" s="3"/>
      <c r="AJ269" s="3" t="s">
        <v>1323</v>
      </c>
      <c r="AK269" s="3" t="s">
        <v>4222</v>
      </c>
      <c r="CJ269" s="3" t="s">
        <v>1373</v>
      </c>
      <c r="CK269" s="401" t="s">
        <v>3222</v>
      </c>
      <c r="CL269" s="3" t="s">
        <v>4025</v>
      </c>
      <c r="CM269" s="3"/>
      <c r="CN269" s="401" t="s">
        <v>4895</v>
      </c>
    </row>
    <row r="270" spans="33:92" x14ac:dyDescent="0.35">
      <c r="AG270" s="3" t="s">
        <v>2755</v>
      </c>
      <c r="AH270" s="3"/>
      <c r="AJ270" s="3" t="s">
        <v>1324</v>
      </c>
      <c r="AK270" s="3" t="s">
        <v>4223</v>
      </c>
      <c r="CJ270" s="3" t="s">
        <v>1203</v>
      </c>
      <c r="CK270" s="401" t="s">
        <v>3136</v>
      </c>
      <c r="CL270" s="3" t="s">
        <v>4026</v>
      </c>
      <c r="CM270" s="3"/>
      <c r="CN270" s="401" t="s">
        <v>4930</v>
      </c>
    </row>
    <row r="271" spans="33:92" x14ac:dyDescent="0.35">
      <c r="AG271" s="3" t="s">
        <v>2762</v>
      </c>
      <c r="AH271" s="3"/>
      <c r="AJ271" s="3" t="s">
        <v>1413</v>
      </c>
      <c r="AK271" s="3" t="s">
        <v>4224</v>
      </c>
      <c r="CJ271" s="3" t="s">
        <v>1204</v>
      </c>
      <c r="CK271" s="401" t="s">
        <v>3140</v>
      </c>
      <c r="CL271" s="3" t="s">
        <v>4027</v>
      </c>
      <c r="CM271" s="3"/>
      <c r="CN271" s="401" t="s">
        <v>4904</v>
      </c>
    </row>
    <row r="272" spans="33:92" x14ac:dyDescent="0.35">
      <c r="AG272" s="3" t="s">
        <v>2763</v>
      </c>
      <c r="AH272" s="3"/>
      <c r="AJ272" s="3" t="s">
        <v>1412</v>
      </c>
      <c r="AK272" s="3" t="s">
        <v>4225</v>
      </c>
      <c r="CJ272" s="3" t="s">
        <v>1295</v>
      </c>
      <c r="CK272" s="401" t="s">
        <v>3143</v>
      </c>
      <c r="CL272" s="3" t="s">
        <v>4039</v>
      </c>
      <c r="CM272" s="3"/>
      <c r="CN272" s="401" t="s">
        <v>4905</v>
      </c>
    </row>
    <row r="273" spans="33:92" x14ac:dyDescent="0.35">
      <c r="AG273" s="3" t="s">
        <v>2758</v>
      </c>
      <c r="AH273" s="3"/>
      <c r="AJ273" s="3" t="s">
        <v>1411</v>
      </c>
      <c r="AK273" s="3" t="s">
        <v>4281</v>
      </c>
      <c r="CJ273" s="3" t="s">
        <v>1351</v>
      </c>
      <c r="CK273" s="401" t="s">
        <v>3142</v>
      </c>
      <c r="CL273" s="3" t="s">
        <v>4040</v>
      </c>
      <c r="CM273" s="3"/>
      <c r="CN273" s="401" t="s">
        <v>4906</v>
      </c>
    </row>
    <row r="274" spans="33:92" x14ac:dyDescent="0.35">
      <c r="AG274" s="3" t="s">
        <v>2759</v>
      </c>
      <c r="AH274" s="3"/>
      <c r="AJ274" s="3" t="s">
        <v>1410</v>
      </c>
      <c r="AK274" s="3" t="s">
        <v>4280</v>
      </c>
      <c r="CJ274" s="3" t="s">
        <v>1365</v>
      </c>
      <c r="CK274" s="401" t="s">
        <v>3330</v>
      </c>
      <c r="CL274" s="3" t="s">
        <v>16693</v>
      </c>
      <c r="CM274" s="3"/>
      <c r="CN274" s="401" t="s">
        <v>4907</v>
      </c>
    </row>
    <row r="275" spans="33:92" x14ac:dyDescent="0.35">
      <c r="AG275" s="3" t="s">
        <v>2760</v>
      </c>
      <c r="AH275" s="3"/>
      <c r="AJ275" s="3" t="s">
        <v>1415</v>
      </c>
      <c r="AK275" s="3" t="s">
        <v>4284</v>
      </c>
      <c r="CJ275" s="3" t="s">
        <v>1366</v>
      </c>
      <c r="CK275" s="401" t="s">
        <v>3329</v>
      </c>
      <c r="CL275" s="3" t="s">
        <v>4021</v>
      </c>
      <c r="CM275" s="3"/>
      <c r="CN275" s="401" t="s">
        <v>4899</v>
      </c>
    </row>
    <row r="276" spans="33:92" x14ac:dyDescent="0.35">
      <c r="AG276" s="3" t="s">
        <v>2771</v>
      </c>
      <c r="AH276" s="3"/>
      <c r="AJ276" s="3" t="s">
        <v>1414</v>
      </c>
      <c r="AK276" s="3" t="s">
        <v>4283</v>
      </c>
      <c r="CJ276" s="3" t="s">
        <v>1371</v>
      </c>
      <c r="CK276" s="401" t="s">
        <v>3328</v>
      </c>
      <c r="CL276" s="3" t="s">
        <v>4022</v>
      </c>
      <c r="CM276" s="3"/>
      <c r="CN276" s="401" t="s">
        <v>4900</v>
      </c>
    </row>
    <row r="277" spans="33:92" x14ac:dyDescent="0.35">
      <c r="AG277" s="3" t="s">
        <v>2766</v>
      </c>
      <c r="AH277" s="3"/>
      <c r="AJ277" s="3" t="s">
        <v>13753</v>
      </c>
      <c r="AK277" s="3" t="s">
        <v>4282</v>
      </c>
      <c r="CJ277" s="3" t="s">
        <v>1376</v>
      </c>
      <c r="CK277" s="401" t="s">
        <v>3327</v>
      </c>
      <c r="CL277" s="3" t="s">
        <v>4009</v>
      </c>
      <c r="CM277" s="3"/>
      <c r="CN277" s="401" t="s">
        <v>4893</v>
      </c>
    </row>
    <row r="278" spans="33:92" x14ac:dyDescent="0.35">
      <c r="AG278" s="3" t="s">
        <v>2735</v>
      </c>
      <c r="AH278" s="3"/>
      <c r="AJ278" s="3" t="s">
        <v>13744</v>
      </c>
      <c r="AK278" s="3" t="s">
        <v>4226</v>
      </c>
      <c r="CJ278" s="3" t="s">
        <v>1460</v>
      </c>
      <c r="CK278" s="401" t="s">
        <v>3326</v>
      </c>
      <c r="CL278" s="3" t="s">
        <v>3962</v>
      </c>
      <c r="CM278" s="3"/>
      <c r="CN278" s="401" t="s">
        <v>4911</v>
      </c>
    </row>
    <row r="279" spans="33:92" x14ac:dyDescent="0.35">
      <c r="AG279" s="3" t="s">
        <v>2796</v>
      </c>
      <c r="AH279" s="3"/>
      <c r="AJ279" s="3" t="s">
        <v>13756</v>
      </c>
      <c r="AK279" s="3" t="s">
        <v>4227</v>
      </c>
      <c r="CJ279" s="3" t="s">
        <v>1462</v>
      </c>
      <c r="CK279" s="401" t="s">
        <v>2864</v>
      </c>
      <c r="CL279" s="3" t="s">
        <v>3993</v>
      </c>
      <c r="CM279" s="3"/>
      <c r="CN279" s="401" t="s">
        <v>4912</v>
      </c>
    </row>
    <row r="280" spans="33:92" x14ac:dyDescent="0.35">
      <c r="AG280" s="3" t="s">
        <v>2798</v>
      </c>
      <c r="AH280" s="3"/>
      <c r="AJ280" s="3" t="s">
        <v>1476</v>
      </c>
      <c r="AK280" s="3" t="s">
        <v>4228</v>
      </c>
      <c r="CJ280" s="3" t="s">
        <v>1463</v>
      </c>
      <c r="CK280" s="401" t="s">
        <v>3264</v>
      </c>
      <c r="CL280" s="3" t="s">
        <v>4016</v>
      </c>
      <c r="CM280" s="3"/>
      <c r="CN280" s="401" t="s">
        <v>4932</v>
      </c>
    </row>
    <row r="281" spans="33:92" x14ac:dyDescent="0.35">
      <c r="AG281" s="3" t="s">
        <v>2710</v>
      </c>
      <c r="AH281" s="3"/>
      <c r="AJ281" s="3" t="s">
        <v>1474</v>
      </c>
      <c r="AK281" s="3" t="s">
        <v>4229</v>
      </c>
      <c r="CJ281" s="3" t="s">
        <v>13715</v>
      </c>
      <c r="CK281" s="401" t="s">
        <v>3356</v>
      </c>
      <c r="CL281" s="3" t="s">
        <v>3973</v>
      </c>
      <c r="CM281" s="3"/>
      <c r="CN281" s="401" t="s">
        <v>4933</v>
      </c>
    </row>
    <row r="282" spans="33:92" x14ac:dyDescent="0.35">
      <c r="AG282" s="3" t="s">
        <v>2711</v>
      </c>
      <c r="AH282" s="3"/>
      <c r="AJ282" s="3" t="s">
        <v>13780</v>
      </c>
      <c r="AK282" s="3" t="s">
        <v>4230</v>
      </c>
      <c r="CJ282" s="3" t="s">
        <v>13718</v>
      </c>
      <c r="CK282" s="401" t="s">
        <v>3355</v>
      </c>
      <c r="CL282" s="3" t="s">
        <v>3985</v>
      </c>
      <c r="CM282" s="3"/>
      <c r="CN282" s="401" t="s">
        <v>4934</v>
      </c>
    </row>
    <row r="283" spans="33:92" x14ac:dyDescent="0.35">
      <c r="AG283" s="3" t="s">
        <v>2618</v>
      </c>
      <c r="AH283" s="3"/>
      <c r="AJ283" s="3" t="s">
        <v>13732</v>
      </c>
      <c r="AK283" s="3" t="s">
        <v>4231</v>
      </c>
      <c r="CJ283" s="3" t="s">
        <v>16790</v>
      </c>
      <c r="CK283" s="401" t="s">
        <v>3299</v>
      </c>
      <c r="CL283" s="3" t="s">
        <v>3967</v>
      </c>
      <c r="CM283" s="3"/>
      <c r="CN283" s="401" t="s">
        <v>4935</v>
      </c>
    </row>
    <row r="284" spans="33:92" x14ac:dyDescent="0.35">
      <c r="AG284" s="3" t="s">
        <v>2680</v>
      </c>
      <c r="AH284" s="3"/>
      <c r="AJ284" s="3" t="s">
        <v>13729</v>
      </c>
      <c r="AK284" s="3" t="s">
        <v>4232</v>
      </c>
      <c r="CJ284" s="3" t="s">
        <v>17524</v>
      </c>
      <c r="CK284" s="401" t="s">
        <v>3243</v>
      </c>
      <c r="CL284" s="3" t="s">
        <v>3986</v>
      </c>
      <c r="CM284" s="3"/>
      <c r="CN284" s="401" t="s">
        <v>4913</v>
      </c>
    </row>
    <row r="285" spans="33:92" x14ac:dyDescent="0.35">
      <c r="AG285" s="3" t="s">
        <v>2684</v>
      </c>
      <c r="AH285" s="3"/>
      <c r="AJ285" s="3" t="s">
        <v>13723</v>
      </c>
      <c r="AK285" s="3" t="s">
        <v>4233</v>
      </c>
      <c r="CJ285" s="3" t="s">
        <v>1004</v>
      </c>
      <c r="CK285" s="401" t="s">
        <v>3321</v>
      </c>
      <c r="CL285" s="3" t="s">
        <v>3994</v>
      </c>
      <c r="CM285" s="3"/>
      <c r="CN285" s="401" t="s">
        <v>4870</v>
      </c>
    </row>
    <row r="286" spans="33:92" x14ac:dyDescent="0.35">
      <c r="AG286" s="3" t="s">
        <v>2724</v>
      </c>
      <c r="AH286" s="3"/>
      <c r="AJ286" s="3" t="s">
        <v>1406</v>
      </c>
      <c r="AK286" s="3" t="s">
        <v>4234</v>
      </c>
      <c r="CJ286" s="3" t="s">
        <v>1003</v>
      </c>
      <c r="CK286" s="401" t="s">
        <v>3289</v>
      </c>
      <c r="CL286" s="3" t="s">
        <v>16712</v>
      </c>
      <c r="CM286" s="3"/>
      <c r="CN286" s="401" t="s">
        <v>4931</v>
      </c>
    </row>
    <row r="287" spans="33:92" x14ac:dyDescent="0.35">
      <c r="AG287" s="3" t="s">
        <v>2697</v>
      </c>
      <c r="AH287" s="3"/>
      <c r="AJ287" s="3" t="s">
        <v>13726</v>
      </c>
      <c r="AK287" s="3" t="s">
        <v>4235</v>
      </c>
      <c r="CJ287" s="3" t="s">
        <v>1002</v>
      </c>
      <c r="CK287" s="401" t="s">
        <v>3376</v>
      </c>
      <c r="CL287" s="3" t="s">
        <v>4017</v>
      </c>
      <c r="CM287" s="3"/>
      <c r="CN287" s="401" t="s">
        <v>4929</v>
      </c>
    </row>
    <row r="288" spans="33:92" x14ac:dyDescent="0.35">
      <c r="AG288" s="3" t="s">
        <v>2778</v>
      </c>
      <c r="AH288" s="3"/>
      <c r="AJ288" s="3" t="s">
        <v>13747</v>
      </c>
      <c r="AK288" s="3" t="s">
        <v>4236</v>
      </c>
      <c r="CJ288" s="3" t="s">
        <v>987</v>
      </c>
      <c r="CK288" s="401" t="s">
        <v>3320</v>
      </c>
      <c r="CL288" s="3" t="s">
        <v>3988</v>
      </c>
      <c r="CM288" s="3"/>
      <c r="CN288" s="401" t="s">
        <v>4918</v>
      </c>
    </row>
    <row r="289" spans="33:92" x14ac:dyDescent="0.35">
      <c r="AG289" s="3" t="s">
        <v>2668</v>
      </c>
      <c r="AH289" s="3"/>
      <c r="AJ289" s="3" t="s">
        <v>13750</v>
      </c>
      <c r="AK289" s="3" t="s">
        <v>4237</v>
      </c>
      <c r="CJ289" s="3" t="s">
        <v>986</v>
      </c>
      <c r="CK289" s="401" t="s">
        <v>3323</v>
      </c>
      <c r="CL289" s="3" t="s">
        <v>3989</v>
      </c>
      <c r="CM289" s="3"/>
      <c r="CN289" s="401" t="s">
        <v>4917</v>
      </c>
    </row>
    <row r="290" spans="33:92" x14ac:dyDescent="0.35">
      <c r="AG290" s="3" t="s">
        <v>2777</v>
      </c>
      <c r="AH290" s="3"/>
      <c r="AJ290" s="3" t="s">
        <v>13735</v>
      </c>
      <c r="AK290" s="3" t="s">
        <v>4238</v>
      </c>
      <c r="CJ290" s="3" t="s">
        <v>924</v>
      </c>
      <c r="CK290" s="401" t="s">
        <v>3322</v>
      </c>
      <c r="CL290" s="3" t="s">
        <v>4006</v>
      </c>
      <c r="CM290" s="3"/>
      <c r="CN290" s="401" t="s">
        <v>4916</v>
      </c>
    </row>
    <row r="291" spans="33:92" x14ac:dyDescent="0.35">
      <c r="AG291" s="3" t="s">
        <v>2803</v>
      </c>
      <c r="AH291" s="3"/>
      <c r="AJ291" s="3" t="s">
        <v>13738</v>
      </c>
      <c r="AK291" s="3" t="s">
        <v>4239</v>
      </c>
      <c r="CJ291" s="3" t="s">
        <v>925</v>
      </c>
      <c r="CK291" s="401" t="s">
        <v>3318</v>
      </c>
      <c r="CL291" s="3" t="s">
        <v>4005</v>
      </c>
      <c r="CM291" s="3"/>
      <c r="CN291" s="401" t="s">
        <v>4914</v>
      </c>
    </row>
    <row r="292" spans="33:92" x14ac:dyDescent="0.35">
      <c r="AG292" s="3" t="s">
        <v>2826</v>
      </c>
      <c r="AH292" s="3"/>
      <c r="AJ292" s="3" t="s">
        <v>13741</v>
      </c>
      <c r="AK292" s="3" t="s">
        <v>4240</v>
      </c>
      <c r="CJ292" s="3" t="s">
        <v>928</v>
      </c>
      <c r="CK292" s="401" t="s">
        <v>3290</v>
      </c>
      <c r="CL292" s="3" t="s">
        <v>3969</v>
      </c>
      <c r="CM292" s="3"/>
      <c r="CN292" s="401" t="s">
        <v>4915</v>
      </c>
    </row>
    <row r="293" spans="33:92" x14ac:dyDescent="0.35">
      <c r="AG293" s="3" t="s">
        <v>2845</v>
      </c>
      <c r="AH293" s="3"/>
      <c r="AJ293" s="3" t="s">
        <v>13759</v>
      </c>
      <c r="AK293" s="3" t="s">
        <v>4102</v>
      </c>
      <c r="CJ293" s="3" t="s">
        <v>967</v>
      </c>
      <c r="CK293" s="401" t="s">
        <v>3279</v>
      </c>
      <c r="CL293" s="3" t="s">
        <v>4012</v>
      </c>
      <c r="CM293" s="3"/>
      <c r="CN293" s="401" t="s">
        <v>4910</v>
      </c>
    </row>
    <row r="294" spans="33:92" x14ac:dyDescent="0.35">
      <c r="AG294" s="3" t="s">
        <v>2847</v>
      </c>
      <c r="AH294" s="3"/>
      <c r="AJ294" s="3" t="s">
        <v>13762</v>
      </c>
      <c r="AK294" s="3" t="s">
        <v>4278</v>
      </c>
      <c r="CJ294" s="3" t="s">
        <v>965</v>
      </c>
      <c r="CK294" s="401" t="s">
        <v>12919</v>
      </c>
      <c r="CL294" s="3" t="s">
        <v>3995</v>
      </c>
      <c r="CM294" s="3"/>
      <c r="CN294" s="401" t="s">
        <v>4909</v>
      </c>
    </row>
    <row r="295" spans="33:92" x14ac:dyDescent="0.35">
      <c r="AG295" s="3" t="s">
        <v>2853</v>
      </c>
      <c r="AH295" s="3"/>
      <c r="AJ295" s="3" t="s">
        <v>13765</v>
      </c>
      <c r="AK295" s="3" t="s">
        <v>4294</v>
      </c>
      <c r="CJ295" s="3" t="s">
        <v>927</v>
      </c>
      <c r="CK295" s="401" t="s">
        <v>14387</v>
      </c>
      <c r="CL295" s="3" t="s">
        <v>3965</v>
      </c>
      <c r="CM295" s="3"/>
      <c r="CN295" s="401" t="s">
        <v>4908</v>
      </c>
    </row>
    <row r="296" spans="33:92" x14ac:dyDescent="0.35">
      <c r="AG296" s="3" t="s">
        <v>2890</v>
      </c>
      <c r="AH296" s="3"/>
      <c r="AJ296" s="3" t="s">
        <v>13768</v>
      </c>
      <c r="AK296" s="3" t="s">
        <v>4277</v>
      </c>
      <c r="CJ296" s="3" t="s">
        <v>1337</v>
      </c>
      <c r="CK296" s="401" t="s">
        <v>14316</v>
      </c>
      <c r="CL296" s="3" t="s">
        <v>3996</v>
      </c>
      <c r="CM296" s="3"/>
      <c r="CN296" s="401" t="s">
        <v>4939</v>
      </c>
    </row>
    <row r="297" spans="33:92" x14ac:dyDescent="0.35">
      <c r="AG297" s="3" t="s">
        <v>2905</v>
      </c>
      <c r="AH297" s="3"/>
      <c r="AJ297" s="3" t="s">
        <v>13771</v>
      </c>
      <c r="AK297" s="3" t="s">
        <v>4285</v>
      </c>
      <c r="CJ297" s="3" t="s">
        <v>1281</v>
      </c>
      <c r="CK297" s="401" t="s">
        <v>14313</v>
      </c>
      <c r="CL297" s="3" t="s">
        <v>3997</v>
      </c>
      <c r="CM297" s="3"/>
      <c r="CN297" s="401" t="s">
        <v>4919</v>
      </c>
    </row>
    <row r="298" spans="33:92" x14ac:dyDescent="0.35">
      <c r="AG298" s="3" t="s">
        <v>2906</v>
      </c>
      <c r="AH298" s="3"/>
      <c r="AJ298" s="3" t="s">
        <v>13774</v>
      </c>
      <c r="AK298" s="3" t="s">
        <v>4286</v>
      </c>
      <c r="CJ298" s="3" t="s">
        <v>1280</v>
      </c>
      <c r="CK298" s="401" t="s">
        <v>2643</v>
      </c>
      <c r="CL298" s="3" t="s">
        <v>4070</v>
      </c>
      <c r="CM298" s="3"/>
      <c r="CN298" s="401" t="s">
        <v>4920</v>
      </c>
    </row>
    <row r="299" spans="33:92" x14ac:dyDescent="0.35">
      <c r="AG299" s="3" t="s">
        <v>2974</v>
      </c>
      <c r="AH299" s="3"/>
      <c r="AJ299" s="3" t="s">
        <v>13777</v>
      </c>
      <c r="AK299" s="3" t="s">
        <v>4296</v>
      </c>
      <c r="CJ299" s="3" t="s">
        <v>1279</v>
      </c>
      <c r="CK299" s="401" t="s">
        <v>2754</v>
      </c>
      <c r="CL299" s="3" t="s">
        <v>4060</v>
      </c>
      <c r="CM299" s="3"/>
      <c r="CN299" s="401" t="s">
        <v>4921</v>
      </c>
    </row>
    <row r="300" spans="33:92" x14ac:dyDescent="0.35">
      <c r="AG300" s="3" t="s">
        <v>2976</v>
      </c>
      <c r="AH300" s="3"/>
      <c r="AJ300" s="3" t="s">
        <v>17662</v>
      </c>
      <c r="AK300" s="3" t="s">
        <v>4076</v>
      </c>
      <c r="CJ300" s="3" t="s">
        <v>1276</v>
      </c>
      <c r="CK300" s="401" t="s">
        <v>2755</v>
      </c>
      <c r="CL300" s="3" t="s">
        <v>4003</v>
      </c>
      <c r="CM300" s="3"/>
      <c r="CN300" s="401" t="s">
        <v>4922</v>
      </c>
    </row>
    <row r="301" spans="33:92" x14ac:dyDescent="0.35">
      <c r="AG301" s="3" t="s">
        <v>2989</v>
      </c>
      <c r="AH301" s="3"/>
      <c r="AJ301" s="3" t="s">
        <v>1471</v>
      </c>
      <c r="AK301" s="3" t="s">
        <v>4020</v>
      </c>
      <c r="CJ301" s="3" t="s">
        <v>1274</v>
      </c>
      <c r="CK301" s="401" t="s">
        <v>2762</v>
      </c>
      <c r="CL301" s="3" t="s">
        <v>4004</v>
      </c>
      <c r="CM301" s="3"/>
      <c r="CN301" s="401" t="s">
        <v>4923</v>
      </c>
    </row>
    <row r="302" spans="33:92" x14ac:dyDescent="0.35">
      <c r="AG302" s="3" t="s">
        <v>2966</v>
      </c>
      <c r="AH302" s="3"/>
      <c r="AJ302" s="3" t="s">
        <v>1470</v>
      </c>
      <c r="AK302" s="3" t="s">
        <v>4129</v>
      </c>
      <c r="CJ302" s="3" t="s">
        <v>1273</v>
      </c>
      <c r="CK302" s="401" t="s">
        <v>2763</v>
      </c>
      <c r="CL302" s="3" t="s">
        <v>4002</v>
      </c>
      <c r="CM302" s="3"/>
      <c r="CN302" s="401" t="s">
        <v>4942</v>
      </c>
    </row>
    <row r="303" spans="33:92" x14ac:dyDescent="0.35">
      <c r="AG303" s="3" t="s">
        <v>3064</v>
      </c>
      <c r="AH303" s="3"/>
      <c r="AJ303" s="3" t="s">
        <v>1278</v>
      </c>
      <c r="AK303" s="3" t="s">
        <v>4287</v>
      </c>
      <c r="CJ303" s="3" t="s">
        <v>1272</v>
      </c>
      <c r="CK303" s="401" t="s">
        <v>2758</v>
      </c>
      <c r="CL303" s="3" t="s">
        <v>3984</v>
      </c>
      <c r="CM303" s="3"/>
      <c r="CN303" s="401" t="s">
        <v>4943</v>
      </c>
    </row>
    <row r="304" spans="33:92" x14ac:dyDescent="0.35">
      <c r="AG304" s="3" t="s">
        <v>2959</v>
      </c>
      <c r="AH304" s="3"/>
      <c r="AJ304" s="3" t="s">
        <v>1277</v>
      </c>
      <c r="AK304" s="3" t="s">
        <v>4288</v>
      </c>
      <c r="CJ304" s="3" t="s">
        <v>1271</v>
      </c>
      <c r="CK304" s="401" t="s">
        <v>2759</v>
      </c>
      <c r="CL304" s="3" t="s">
        <v>3963</v>
      </c>
      <c r="CM304" s="3"/>
      <c r="CN304" s="401" t="s">
        <v>4944</v>
      </c>
    </row>
    <row r="305" spans="33:92" x14ac:dyDescent="0.35">
      <c r="AG305" s="3" t="s">
        <v>3049</v>
      </c>
      <c r="AH305" s="3"/>
      <c r="AJ305" s="3" t="s">
        <v>1275</v>
      </c>
      <c r="AK305" s="3" t="s">
        <v>4289</v>
      </c>
      <c r="CJ305" s="3" t="s">
        <v>1074</v>
      </c>
      <c r="CK305" s="401" t="s">
        <v>2760</v>
      </c>
      <c r="CL305" s="3" t="s">
        <v>3974</v>
      </c>
      <c r="CM305" s="3"/>
      <c r="CN305" s="401" t="s">
        <v>4945</v>
      </c>
    </row>
    <row r="306" spans="33:92" x14ac:dyDescent="0.35">
      <c r="AG306" s="3" t="s">
        <v>2812</v>
      </c>
      <c r="AH306" s="3"/>
      <c r="AJ306" s="3" t="s">
        <v>1085</v>
      </c>
      <c r="AK306" s="3" t="s">
        <v>4290</v>
      </c>
      <c r="CJ306" s="3" t="s">
        <v>1073</v>
      </c>
      <c r="CK306" s="401" t="s">
        <v>2771</v>
      </c>
      <c r="CL306" s="3" t="s">
        <v>3972</v>
      </c>
      <c r="CM306" s="3"/>
      <c r="CN306" s="401" t="s">
        <v>4946</v>
      </c>
    </row>
    <row r="307" spans="33:92" x14ac:dyDescent="0.35">
      <c r="AG307" s="3" t="s">
        <v>3148</v>
      </c>
      <c r="AH307" s="3"/>
      <c r="AJ307" s="3" t="s">
        <v>1084</v>
      </c>
      <c r="AK307" s="3" t="s">
        <v>4291</v>
      </c>
      <c r="CJ307" s="3" t="s">
        <v>1016</v>
      </c>
      <c r="CK307" s="401" t="s">
        <v>2766</v>
      </c>
      <c r="CL307" s="3" t="s">
        <v>3982</v>
      </c>
      <c r="CM307" s="3"/>
      <c r="CN307" s="401" t="s">
        <v>4947</v>
      </c>
    </row>
    <row r="308" spans="33:92" x14ac:dyDescent="0.35">
      <c r="AG308" s="3" t="s">
        <v>3175</v>
      </c>
      <c r="AH308" s="3"/>
      <c r="AJ308" s="3" t="s">
        <v>1083</v>
      </c>
      <c r="AK308" s="3" t="s">
        <v>4292</v>
      </c>
      <c r="CJ308" s="3" t="s">
        <v>1015</v>
      </c>
      <c r="CK308" s="401" t="s">
        <v>2735</v>
      </c>
      <c r="CL308" s="3" t="s">
        <v>3964</v>
      </c>
      <c r="CM308" s="3"/>
      <c r="CN308" s="401" t="s">
        <v>17785</v>
      </c>
    </row>
    <row r="309" spans="33:92" x14ac:dyDescent="0.35">
      <c r="AG309" s="3" t="s">
        <v>3031</v>
      </c>
      <c r="AH309" s="3"/>
      <c r="AJ309" s="3" t="s">
        <v>1017</v>
      </c>
      <c r="AK309" s="3" t="s">
        <v>4293</v>
      </c>
      <c r="CJ309" s="3" t="s">
        <v>7815</v>
      </c>
      <c r="CK309" s="401" t="s">
        <v>2796</v>
      </c>
      <c r="CL309" s="3" t="s">
        <v>3966</v>
      </c>
      <c r="CM309" s="3"/>
      <c r="CN309" s="401" t="s">
        <v>17788</v>
      </c>
    </row>
    <row r="310" spans="33:92" x14ac:dyDescent="0.35">
      <c r="AG310" s="3" t="s">
        <v>3177</v>
      </c>
      <c r="AH310" s="3"/>
      <c r="AJ310" s="3" t="s">
        <v>1054</v>
      </c>
      <c r="AK310" s="3" t="s">
        <v>4135</v>
      </c>
      <c r="CJ310" s="3" t="s">
        <v>1014</v>
      </c>
      <c r="CK310" s="401" t="s">
        <v>2798</v>
      </c>
      <c r="CL310" s="3" t="s">
        <v>3991</v>
      </c>
      <c r="CM310" s="3"/>
      <c r="CN310" s="401" t="s">
        <v>17791</v>
      </c>
    </row>
    <row r="311" spans="33:92" x14ac:dyDescent="0.35">
      <c r="AG311" s="3" t="s">
        <v>3009</v>
      </c>
      <c r="AH311" s="3"/>
      <c r="AJ311" s="3" t="s">
        <v>966</v>
      </c>
      <c r="AK311" s="3" t="s">
        <v>4081</v>
      </c>
      <c r="CJ311" s="3" t="s">
        <v>1025</v>
      </c>
      <c r="CK311" s="401" t="s">
        <v>2710</v>
      </c>
      <c r="CL311" s="3" t="s">
        <v>3981</v>
      </c>
      <c r="CM311" s="3"/>
      <c r="CN311" s="401" t="s">
        <v>17794</v>
      </c>
    </row>
    <row r="312" spans="33:92" x14ac:dyDescent="0.35">
      <c r="AG312" s="3" t="s">
        <v>3130</v>
      </c>
      <c r="AH312" s="3"/>
      <c r="AJ312" s="3" t="s">
        <v>934</v>
      </c>
      <c r="AK312" s="3" t="s">
        <v>4082</v>
      </c>
      <c r="CJ312" s="3" t="s">
        <v>1024</v>
      </c>
      <c r="CK312" s="401" t="s">
        <v>2711</v>
      </c>
      <c r="CL312" s="3" t="s">
        <v>3977</v>
      </c>
      <c r="CM312" s="3"/>
      <c r="CN312" s="401" t="s">
        <v>17797</v>
      </c>
    </row>
    <row r="313" spans="33:92" x14ac:dyDescent="0.35">
      <c r="AG313" s="3" t="s">
        <v>3128</v>
      </c>
      <c r="AH313" s="3"/>
      <c r="AJ313" s="3" t="s">
        <v>958</v>
      </c>
      <c r="AK313" s="3" t="s">
        <v>4256</v>
      </c>
      <c r="CJ313" s="3" t="s">
        <v>1022</v>
      </c>
      <c r="CK313" s="401" t="s">
        <v>2618</v>
      </c>
      <c r="CL313" s="3" t="s">
        <v>3975</v>
      </c>
      <c r="CM313" s="3"/>
      <c r="CN313" s="401" t="s">
        <v>17800</v>
      </c>
    </row>
    <row r="314" spans="33:92" x14ac:dyDescent="0.35">
      <c r="AG314" s="3" t="s">
        <v>3129</v>
      </c>
      <c r="AH314" s="3"/>
      <c r="AJ314" s="3" t="s">
        <v>959</v>
      </c>
      <c r="AK314" s="3" t="s">
        <v>4257</v>
      </c>
      <c r="CJ314" s="3" t="s">
        <v>1021</v>
      </c>
      <c r="CK314" s="401" t="s">
        <v>2680</v>
      </c>
      <c r="CL314" s="3" t="s">
        <v>3980</v>
      </c>
      <c r="CM314" s="3"/>
      <c r="CN314" s="401" t="s">
        <v>17049</v>
      </c>
    </row>
    <row r="315" spans="33:92" x14ac:dyDescent="0.35">
      <c r="AG315" s="3" t="s">
        <v>3126</v>
      </c>
      <c r="AH315" s="3"/>
      <c r="AJ315" s="3" t="s">
        <v>961</v>
      </c>
      <c r="AK315" s="3" t="s">
        <v>4253</v>
      </c>
      <c r="CJ315" s="3" t="s">
        <v>1023</v>
      </c>
      <c r="CK315" s="401" t="s">
        <v>2684</v>
      </c>
      <c r="CL315" s="3" t="s">
        <v>16722</v>
      </c>
      <c r="CM315" s="3"/>
      <c r="CN315" s="401" t="s">
        <v>17203</v>
      </c>
    </row>
    <row r="316" spans="33:92" x14ac:dyDescent="0.35">
      <c r="AG316" s="3" t="s">
        <v>3260</v>
      </c>
      <c r="AH316" s="3"/>
      <c r="AJ316" s="3" t="s">
        <v>945</v>
      </c>
      <c r="AK316" s="3" t="s">
        <v>4254</v>
      </c>
      <c r="CJ316" s="3" t="s">
        <v>1009</v>
      </c>
      <c r="CK316" s="401" t="s">
        <v>2724</v>
      </c>
      <c r="CL316" s="3" t="s">
        <v>3979</v>
      </c>
      <c r="CM316" s="3"/>
      <c r="CN316" s="401" t="s">
        <v>14895</v>
      </c>
    </row>
    <row r="317" spans="33:92" x14ac:dyDescent="0.35">
      <c r="AG317" s="3" t="s">
        <v>3259</v>
      </c>
      <c r="AH317" s="3"/>
      <c r="AJ317" s="3" t="s">
        <v>969</v>
      </c>
      <c r="AK317" s="3" t="s">
        <v>4255</v>
      </c>
      <c r="CJ317" s="3" t="s">
        <v>1008</v>
      </c>
      <c r="CK317" s="401" t="s">
        <v>2697</v>
      </c>
      <c r="CL317" s="3" t="s">
        <v>4000</v>
      </c>
      <c r="CM317" s="3"/>
      <c r="CN317" s="401" t="s">
        <v>14897</v>
      </c>
    </row>
    <row r="318" spans="33:92" x14ac:dyDescent="0.35">
      <c r="AG318" s="3" t="s">
        <v>3187</v>
      </c>
      <c r="AH318" s="3"/>
      <c r="AJ318" s="3" t="s">
        <v>906</v>
      </c>
      <c r="AK318" s="3" t="s">
        <v>4295</v>
      </c>
      <c r="CJ318" s="3" t="s">
        <v>1005</v>
      </c>
      <c r="CK318" s="401" t="s">
        <v>2778</v>
      </c>
      <c r="CL318" s="3" t="s">
        <v>4055</v>
      </c>
      <c r="CM318" s="3"/>
      <c r="CN318" s="401" t="s">
        <v>4969</v>
      </c>
    </row>
    <row r="319" spans="33:92" x14ac:dyDescent="0.35">
      <c r="AG319" s="3" t="s">
        <v>3246</v>
      </c>
      <c r="AH319" s="3"/>
      <c r="AJ319" s="3" t="s">
        <v>922</v>
      </c>
      <c r="AK319" s="3" t="s">
        <v>4271</v>
      </c>
      <c r="CJ319" s="3" t="s">
        <v>7549</v>
      </c>
      <c r="CK319" s="401" t="s">
        <v>2668</v>
      </c>
      <c r="CL319" s="3" t="s">
        <v>4056</v>
      </c>
      <c r="CM319" s="3"/>
      <c r="CN319" s="401" t="s">
        <v>4974</v>
      </c>
    </row>
    <row r="320" spans="33:92" x14ac:dyDescent="0.35">
      <c r="AG320" s="3" t="s">
        <v>3227</v>
      </c>
      <c r="AH320" s="3"/>
      <c r="AJ320" s="3" t="s">
        <v>920</v>
      </c>
      <c r="AK320" s="3" t="s">
        <v>4272</v>
      </c>
      <c r="CJ320" s="3" t="s">
        <v>982</v>
      </c>
      <c r="CK320" s="401" t="s">
        <v>2777</v>
      </c>
      <c r="CL320" s="3" t="s">
        <v>4057</v>
      </c>
      <c r="CM320" s="3"/>
      <c r="CN320" s="401" t="s">
        <v>4963</v>
      </c>
    </row>
    <row r="321" spans="33:92" x14ac:dyDescent="0.35">
      <c r="AG321" s="3" t="s">
        <v>3316</v>
      </c>
      <c r="AH321" s="3"/>
      <c r="AJ321" s="3" t="s">
        <v>901</v>
      </c>
      <c r="AK321" s="3" t="s">
        <v>4273</v>
      </c>
      <c r="CJ321" s="3" t="s">
        <v>1402</v>
      </c>
      <c r="CK321" s="401" t="s">
        <v>2803</v>
      </c>
      <c r="CL321" s="3" t="s">
        <v>4058</v>
      </c>
      <c r="CM321" s="3"/>
      <c r="CN321" s="401" t="s">
        <v>4964</v>
      </c>
    </row>
    <row r="322" spans="33:92" x14ac:dyDescent="0.35">
      <c r="AG322" s="3" t="s">
        <v>3310</v>
      </c>
      <c r="AH322" s="3"/>
      <c r="AJ322" s="3" t="s">
        <v>981</v>
      </c>
      <c r="AK322" s="3" t="s">
        <v>4274</v>
      </c>
      <c r="CJ322" s="3" t="s">
        <v>1405</v>
      </c>
      <c r="CK322" s="401" t="s">
        <v>2826</v>
      </c>
      <c r="CL322" s="3" t="s">
        <v>4052</v>
      </c>
      <c r="CM322" s="3"/>
      <c r="CN322" s="401" t="s">
        <v>4960</v>
      </c>
    </row>
    <row r="323" spans="33:92" x14ac:dyDescent="0.35">
      <c r="AG323" s="3" t="s">
        <v>3298</v>
      </c>
      <c r="AH323" s="3"/>
      <c r="AJ323" s="3" t="s">
        <v>1057</v>
      </c>
      <c r="AK323" s="3" t="s">
        <v>4275</v>
      </c>
      <c r="CJ323" s="3" t="s">
        <v>1404</v>
      </c>
      <c r="CK323" s="401" t="s">
        <v>2845</v>
      </c>
      <c r="CL323" s="3" t="s">
        <v>4053</v>
      </c>
      <c r="CM323" s="3"/>
      <c r="CN323" s="401" t="s">
        <v>4958</v>
      </c>
    </row>
    <row r="324" spans="33:92" x14ac:dyDescent="0.35">
      <c r="AG324" s="3" t="s">
        <v>3282</v>
      </c>
      <c r="AH324" s="3"/>
      <c r="AJ324" s="3" t="s">
        <v>1058</v>
      </c>
      <c r="AK324" s="3" t="s">
        <v>4276</v>
      </c>
      <c r="CJ324" s="3" t="s">
        <v>1403</v>
      </c>
      <c r="CK324" s="401" t="s">
        <v>2847</v>
      </c>
      <c r="CL324" s="3" t="s">
        <v>4054</v>
      </c>
      <c r="CM324" s="3"/>
      <c r="CN324" s="401" t="s">
        <v>4956</v>
      </c>
    </row>
    <row r="325" spans="33:92" x14ac:dyDescent="0.35">
      <c r="AG325" s="3" t="s">
        <v>3284</v>
      </c>
      <c r="AH325" s="3"/>
      <c r="AJ325" s="3" t="s">
        <v>1168</v>
      </c>
      <c r="AK325" s="3" t="s">
        <v>4269</v>
      </c>
      <c r="CJ325" s="3" t="s">
        <v>1338</v>
      </c>
      <c r="CK325" s="401" t="s">
        <v>2853</v>
      </c>
      <c r="CL325" s="3" t="s">
        <v>4059</v>
      </c>
      <c r="CM325" s="3"/>
      <c r="CN325" s="401" t="s">
        <v>4975</v>
      </c>
    </row>
    <row r="326" spans="33:92" x14ac:dyDescent="0.35">
      <c r="AG326" s="3" t="s">
        <v>14304</v>
      </c>
      <c r="AH326" s="3"/>
      <c r="AJ326" s="3" t="s">
        <v>1169</v>
      </c>
      <c r="AK326" s="3" t="s">
        <v>4270</v>
      </c>
      <c r="CJ326" s="3" t="s">
        <v>1048</v>
      </c>
      <c r="CK326" s="401" t="s">
        <v>2890</v>
      </c>
      <c r="CL326" s="3" t="s">
        <v>4116</v>
      </c>
      <c r="CM326" s="3"/>
      <c r="CN326" s="401" t="s">
        <v>4977</v>
      </c>
    </row>
    <row r="327" spans="33:92" x14ac:dyDescent="0.35">
      <c r="AG327" s="3" t="s">
        <v>3280</v>
      </c>
      <c r="AH327" s="3"/>
      <c r="AJ327" s="3" t="s">
        <v>1128</v>
      </c>
      <c r="AK327" s="3" t="s">
        <v>4241</v>
      </c>
      <c r="CJ327" s="3" t="s">
        <v>6945</v>
      </c>
      <c r="CK327" s="401" t="s">
        <v>2905</v>
      </c>
      <c r="CL327" s="3" t="s">
        <v>3968</v>
      </c>
      <c r="CM327" s="3"/>
      <c r="CN327" s="401" t="s">
        <v>4980</v>
      </c>
    </row>
    <row r="328" spans="33:92" x14ac:dyDescent="0.35">
      <c r="AG328" s="3" t="s">
        <v>3281</v>
      </c>
      <c r="AH328" s="3"/>
      <c r="AJ328" s="3" t="s">
        <v>948</v>
      </c>
      <c r="AK328" s="3" t="s">
        <v>4242</v>
      </c>
      <c r="CJ328" s="3" t="s">
        <v>1038</v>
      </c>
      <c r="CK328" s="401" t="s">
        <v>2906</v>
      </c>
      <c r="CL328" s="3" t="s">
        <v>4084</v>
      </c>
      <c r="CM328" s="3"/>
      <c r="CN328" s="401" t="s">
        <v>4981</v>
      </c>
    </row>
    <row r="329" spans="33:92" x14ac:dyDescent="0.35">
      <c r="AG329" s="3" t="s">
        <v>3276</v>
      </c>
      <c r="AH329" s="3"/>
      <c r="AJ329" s="3" t="s">
        <v>1114</v>
      </c>
      <c r="AK329" s="3" t="s">
        <v>4214</v>
      </c>
      <c r="CJ329" s="3" t="s">
        <v>1039</v>
      </c>
      <c r="CK329" s="401" t="s">
        <v>2974</v>
      </c>
      <c r="CL329" s="3" t="s">
        <v>4085</v>
      </c>
      <c r="CM329" s="3"/>
      <c r="CN329" s="401" t="s">
        <v>4983</v>
      </c>
    </row>
    <row r="330" spans="33:92" x14ac:dyDescent="0.35">
      <c r="AG330" s="3" t="s">
        <v>14764</v>
      </c>
      <c r="AH330" s="3"/>
      <c r="AJ330" s="3" t="s">
        <v>1104</v>
      </c>
      <c r="AK330" s="3" t="s">
        <v>4215</v>
      </c>
      <c r="CJ330" s="3" t="s">
        <v>1040</v>
      </c>
      <c r="CK330" s="401" t="s">
        <v>2976</v>
      </c>
      <c r="CL330" s="3" t="s">
        <v>4086</v>
      </c>
      <c r="CM330" s="3"/>
      <c r="CN330" s="401" t="s">
        <v>4979</v>
      </c>
    </row>
    <row r="331" spans="33:92" x14ac:dyDescent="0.35">
      <c r="AG331" s="3" t="s">
        <v>14325</v>
      </c>
      <c r="AH331" s="3"/>
      <c r="AJ331" s="3" t="s">
        <v>1180</v>
      </c>
      <c r="AK331" s="3" t="s">
        <v>16763</v>
      </c>
      <c r="CJ331" s="3" t="s">
        <v>1143</v>
      </c>
      <c r="CK331" s="401" t="s">
        <v>2989</v>
      </c>
      <c r="CL331" s="3" t="s">
        <v>4087</v>
      </c>
      <c r="CM331" s="3"/>
      <c r="CN331" s="401" t="s">
        <v>4951</v>
      </c>
    </row>
    <row r="332" spans="33:92" x14ac:dyDescent="0.35">
      <c r="AG332" s="3" t="s">
        <v>16747</v>
      </c>
      <c r="AH332" s="3"/>
      <c r="AJ332" s="3" t="s">
        <v>1430</v>
      </c>
      <c r="AK332" s="3" t="s">
        <v>4279</v>
      </c>
      <c r="CJ332" s="3" t="s">
        <v>1144</v>
      </c>
      <c r="CK332" s="401" t="s">
        <v>2966</v>
      </c>
      <c r="CL332" s="3" t="s">
        <v>4088</v>
      </c>
      <c r="CM332" s="3"/>
      <c r="CN332" s="401" t="s">
        <v>4965</v>
      </c>
    </row>
    <row r="333" spans="33:92" x14ac:dyDescent="0.35">
      <c r="AG333" s="3" t="s">
        <v>16740</v>
      </c>
      <c r="AH333" s="3"/>
      <c r="AJ333" s="3" t="s">
        <v>1429</v>
      </c>
      <c r="AK333" s="3" t="s">
        <v>4136</v>
      </c>
      <c r="CJ333" s="3" t="s">
        <v>1145</v>
      </c>
      <c r="CK333" s="401" t="s">
        <v>3064</v>
      </c>
      <c r="CL333" s="3" t="s">
        <v>4089</v>
      </c>
      <c r="CM333" s="3"/>
      <c r="CN333" s="401" t="s">
        <v>4976</v>
      </c>
    </row>
    <row r="334" spans="33:92" x14ac:dyDescent="0.35">
      <c r="AG334" s="3" t="s">
        <v>2720</v>
      </c>
      <c r="AH334" s="3"/>
      <c r="AJ334" s="3" t="s">
        <v>1428</v>
      </c>
      <c r="AK334" s="3" t="s">
        <v>4111</v>
      </c>
      <c r="CJ334" s="3" t="s">
        <v>1146</v>
      </c>
      <c r="CK334" s="401" t="s">
        <v>2959</v>
      </c>
      <c r="CL334" s="3" t="s">
        <v>4097</v>
      </c>
      <c r="CM334" s="3"/>
      <c r="CN334" s="401" t="s">
        <v>4973</v>
      </c>
    </row>
    <row r="335" spans="33:92" x14ac:dyDescent="0.35">
      <c r="AG335" s="3" t="s">
        <v>2773</v>
      </c>
      <c r="AH335" s="3"/>
      <c r="AJ335" s="3" t="s">
        <v>1469</v>
      </c>
      <c r="AK335" s="3" t="s">
        <v>4079</v>
      </c>
      <c r="CJ335" s="3" t="s">
        <v>1147</v>
      </c>
      <c r="CK335" s="401" t="s">
        <v>3049</v>
      </c>
      <c r="CL335" s="3" t="s">
        <v>4071</v>
      </c>
      <c r="CM335" s="3"/>
      <c r="CN335" s="401" t="s">
        <v>4948</v>
      </c>
    </row>
    <row r="336" spans="33:92" x14ac:dyDescent="0.35">
      <c r="AG336" s="3" t="s">
        <v>2716</v>
      </c>
      <c r="AH336" s="3"/>
      <c r="AJ336" s="3" t="s">
        <v>17290</v>
      </c>
      <c r="AK336" s="3" t="s">
        <v>4110</v>
      </c>
      <c r="CJ336" s="3" t="s">
        <v>1149</v>
      </c>
      <c r="CK336" s="401" t="s">
        <v>2812</v>
      </c>
      <c r="CL336" s="3" t="s">
        <v>3961</v>
      </c>
      <c r="CM336" s="3"/>
      <c r="CN336" s="401" t="s">
        <v>4957</v>
      </c>
    </row>
    <row r="337" spans="33:92" x14ac:dyDescent="0.35">
      <c r="AG337" s="3" t="s">
        <v>2775</v>
      </c>
      <c r="AH337" s="3"/>
      <c r="AJ337" s="3" t="s">
        <v>16774</v>
      </c>
      <c r="AK337" s="3" t="s">
        <v>4107</v>
      </c>
      <c r="CJ337" s="3" t="s">
        <v>1150</v>
      </c>
      <c r="CK337" s="401" t="s">
        <v>3148</v>
      </c>
      <c r="CL337" s="3" t="s">
        <v>16742</v>
      </c>
      <c r="CM337" s="3"/>
      <c r="CN337" s="401" t="s">
        <v>4954</v>
      </c>
    </row>
    <row r="338" spans="33:92" x14ac:dyDescent="0.35">
      <c r="AG338" s="3" t="s">
        <v>2743</v>
      </c>
      <c r="AH338" s="3"/>
      <c r="AJ338" s="3" t="s">
        <v>16777</v>
      </c>
      <c r="AK338" s="3" t="s">
        <v>4069</v>
      </c>
      <c r="CJ338" s="3" t="s">
        <v>1151</v>
      </c>
      <c r="CK338" s="401" t="s">
        <v>3175</v>
      </c>
      <c r="CL338" s="3" t="s">
        <v>2445</v>
      </c>
      <c r="CM338" s="3"/>
      <c r="CN338" s="401" t="s">
        <v>4955</v>
      </c>
    </row>
    <row r="339" spans="33:92" x14ac:dyDescent="0.35">
      <c r="AG339" s="3" t="s">
        <v>2750</v>
      </c>
      <c r="AH339" s="3"/>
      <c r="AJ339" s="3" t="s">
        <v>1445</v>
      </c>
      <c r="AK339" s="3" t="s">
        <v>4050</v>
      </c>
      <c r="CJ339" s="3" t="s">
        <v>1152</v>
      </c>
      <c r="CK339" s="401" t="s">
        <v>3031</v>
      </c>
      <c r="CL339" s="3" t="s">
        <v>4061</v>
      </c>
      <c r="CM339" s="3"/>
      <c r="CN339" s="401" t="s">
        <v>4952</v>
      </c>
    </row>
    <row r="340" spans="33:92" x14ac:dyDescent="0.35">
      <c r="AG340" s="3" t="s">
        <v>2751</v>
      </c>
      <c r="AH340" s="3"/>
      <c r="AJ340" s="3" t="s">
        <v>1440</v>
      </c>
      <c r="AK340" s="3" t="s">
        <v>4106</v>
      </c>
      <c r="CJ340" s="3" t="s">
        <v>1153</v>
      </c>
      <c r="CK340" s="401" t="s">
        <v>3177</v>
      </c>
      <c r="CL340" s="3" t="s">
        <v>4062</v>
      </c>
      <c r="CM340" s="3"/>
      <c r="CN340" s="401" t="s">
        <v>4953</v>
      </c>
    </row>
    <row r="341" spans="33:92" x14ac:dyDescent="0.35">
      <c r="AG341" s="3" t="s">
        <v>2752</v>
      </c>
      <c r="AH341" s="3"/>
      <c r="AJ341" s="3" t="s">
        <v>1439</v>
      </c>
      <c r="AK341" s="3" t="s">
        <v>4245</v>
      </c>
      <c r="CJ341" s="3" t="s">
        <v>1154</v>
      </c>
      <c r="CK341" s="401" t="s">
        <v>3009</v>
      </c>
      <c r="CL341" s="3" t="s">
        <v>4063</v>
      </c>
      <c r="CM341" s="3"/>
      <c r="CN341" s="401" t="s">
        <v>4967</v>
      </c>
    </row>
    <row r="342" spans="33:92" x14ac:dyDescent="0.35">
      <c r="AG342" s="3" t="s">
        <v>2748</v>
      </c>
      <c r="AH342" s="3"/>
      <c r="AJ342" s="3" t="s">
        <v>1438</v>
      </c>
      <c r="AK342" s="3" t="s">
        <v>4133</v>
      </c>
      <c r="CJ342" s="3" t="s">
        <v>1155</v>
      </c>
      <c r="CK342" s="401" t="s">
        <v>3130</v>
      </c>
      <c r="CL342" s="3" t="s">
        <v>4064</v>
      </c>
      <c r="CM342" s="3"/>
      <c r="CN342" s="401" t="s">
        <v>4968</v>
      </c>
    </row>
    <row r="343" spans="33:92" x14ac:dyDescent="0.35">
      <c r="AG343" s="3" t="s">
        <v>2749</v>
      </c>
      <c r="AH343" s="3"/>
      <c r="AJ343" s="3" t="s">
        <v>1447</v>
      </c>
      <c r="AK343" s="3" t="s">
        <v>4132</v>
      </c>
      <c r="CJ343" s="3" t="s">
        <v>1156</v>
      </c>
      <c r="CK343" s="401" t="s">
        <v>3128</v>
      </c>
      <c r="CL343" s="3" t="s">
        <v>4142</v>
      </c>
      <c r="CM343" s="3"/>
      <c r="CN343" s="401" t="s">
        <v>4962</v>
      </c>
    </row>
    <row r="344" spans="33:92" x14ac:dyDescent="0.35">
      <c r="AG344" s="3" t="s">
        <v>2761</v>
      </c>
      <c r="AH344" s="3"/>
      <c r="AJ344" s="3" t="s">
        <v>1049</v>
      </c>
      <c r="AK344" s="3" t="s">
        <v>4075</v>
      </c>
      <c r="CJ344" s="3" t="s">
        <v>1140</v>
      </c>
      <c r="CK344" s="401" t="s">
        <v>3129</v>
      </c>
      <c r="CL344" s="3" t="s">
        <v>4178</v>
      </c>
      <c r="CM344" s="3"/>
      <c r="CN344" s="401" t="s">
        <v>4961</v>
      </c>
    </row>
    <row r="345" spans="33:92" x14ac:dyDescent="0.35">
      <c r="AG345" s="3" t="s">
        <v>2768</v>
      </c>
      <c r="AH345" s="3"/>
      <c r="AJ345" s="3" t="s">
        <v>1043</v>
      </c>
      <c r="AK345" s="3" t="s">
        <v>4361</v>
      </c>
      <c r="CJ345" s="3" t="s">
        <v>1141</v>
      </c>
      <c r="CK345" s="401" t="s">
        <v>3126</v>
      </c>
      <c r="CL345" s="3" t="s">
        <v>4179</v>
      </c>
      <c r="CM345" s="3"/>
      <c r="CN345" s="401" t="s">
        <v>4966</v>
      </c>
    </row>
    <row r="346" spans="33:92" x14ac:dyDescent="0.35">
      <c r="AG346" s="3" t="s">
        <v>2769</v>
      </c>
      <c r="AH346" s="3"/>
      <c r="AJ346" s="3" t="s">
        <v>1001</v>
      </c>
      <c r="AK346" s="3" t="s">
        <v>4354</v>
      </c>
      <c r="CJ346" s="3" t="s">
        <v>1142</v>
      </c>
      <c r="CK346" s="401" t="s">
        <v>3260</v>
      </c>
      <c r="CL346" s="3" t="s">
        <v>4180</v>
      </c>
      <c r="CM346" s="3"/>
      <c r="CN346" s="401" t="s">
        <v>4971</v>
      </c>
    </row>
    <row r="347" spans="33:92" x14ac:dyDescent="0.35">
      <c r="AG347" s="3" t="s">
        <v>2767</v>
      </c>
      <c r="AH347" s="3"/>
      <c r="AJ347" s="3" t="s">
        <v>1000</v>
      </c>
      <c r="AK347" s="3" t="s">
        <v>4381</v>
      </c>
      <c r="CJ347" s="3" t="s">
        <v>1131</v>
      </c>
      <c r="CK347" s="401" t="s">
        <v>3259</v>
      </c>
      <c r="CL347" s="3" t="s">
        <v>4181</v>
      </c>
      <c r="CM347" s="3"/>
      <c r="CN347" s="401" t="s">
        <v>4972</v>
      </c>
    </row>
    <row r="348" spans="33:92" x14ac:dyDescent="0.35">
      <c r="AG348" s="3" t="s">
        <v>2732</v>
      </c>
      <c r="AH348" s="3"/>
      <c r="AJ348" s="3" t="s">
        <v>1020</v>
      </c>
      <c r="AK348" s="3" t="s">
        <v>4380</v>
      </c>
      <c r="CJ348" s="3" t="s">
        <v>1132</v>
      </c>
      <c r="CK348" s="401" t="s">
        <v>3187</v>
      </c>
      <c r="CL348" s="3" t="s">
        <v>4182</v>
      </c>
      <c r="CM348" s="3"/>
      <c r="CN348" s="401" t="s">
        <v>4970</v>
      </c>
    </row>
    <row r="349" spans="33:92" x14ac:dyDescent="0.35">
      <c r="AG349" s="3" t="s">
        <v>2790</v>
      </c>
      <c r="AH349" s="3"/>
      <c r="AJ349" s="3" t="s">
        <v>993</v>
      </c>
      <c r="AK349" s="3" t="s">
        <v>4314</v>
      </c>
      <c r="CJ349" s="3" t="s">
        <v>1166</v>
      </c>
      <c r="CK349" s="401" t="s">
        <v>3246</v>
      </c>
      <c r="CL349" s="3" t="s">
        <v>4147</v>
      </c>
      <c r="CM349" s="3"/>
      <c r="CN349" s="401" t="s">
        <v>4959</v>
      </c>
    </row>
    <row r="350" spans="33:92" x14ac:dyDescent="0.35">
      <c r="AG350" s="3" t="s">
        <v>2804</v>
      </c>
      <c r="AH350" s="3"/>
      <c r="AJ350" s="3" t="s">
        <v>992</v>
      </c>
      <c r="AK350" s="3" t="s">
        <v>4313</v>
      </c>
      <c r="CJ350" s="3" t="s">
        <v>1167</v>
      </c>
      <c r="CK350" s="401" t="s">
        <v>3227</v>
      </c>
      <c r="CL350" s="3" t="s">
        <v>4148</v>
      </c>
      <c r="CM350" s="3"/>
      <c r="CN350" s="401" t="s">
        <v>4978</v>
      </c>
    </row>
    <row r="351" spans="33:92" x14ac:dyDescent="0.35">
      <c r="AG351" s="3" t="s">
        <v>2682</v>
      </c>
      <c r="AH351" s="3"/>
      <c r="AJ351" s="3" t="s">
        <v>1007</v>
      </c>
      <c r="AK351" s="3" t="s">
        <v>4312</v>
      </c>
      <c r="CJ351" s="3" t="s">
        <v>1091</v>
      </c>
      <c r="CK351" s="401" t="s">
        <v>3316</v>
      </c>
      <c r="CL351" s="3" t="s">
        <v>4144</v>
      </c>
      <c r="CM351" s="3"/>
      <c r="CN351" s="401" t="s">
        <v>4982</v>
      </c>
    </row>
    <row r="352" spans="33:92" x14ac:dyDescent="0.35">
      <c r="AG352" s="3" t="s">
        <v>2696</v>
      </c>
      <c r="AH352" s="3"/>
      <c r="AJ352" s="3" t="s">
        <v>1006</v>
      </c>
      <c r="AK352" s="3" t="s">
        <v>4311</v>
      </c>
      <c r="CJ352" s="3" t="s">
        <v>1092</v>
      </c>
      <c r="CK352" s="401" t="s">
        <v>3310</v>
      </c>
      <c r="CL352" s="3" t="s">
        <v>4145</v>
      </c>
      <c r="CM352" s="3"/>
      <c r="CN352" s="401" t="s">
        <v>4950</v>
      </c>
    </row>
    <row r="353" spans="33:92" x14ac:dyDescent="0.35">
      <c r="AG353" s="3" t="s">
        <v>2699</v>
      </c>
      <c r="AH353" s="3"/>
      <c r="AJ353" s="3" t="s">
        <v>1446</v>
      </c>
      <c r="AK353" s="3" t="s">
        <v>4307</v>
      </c>
      <c r="CJ353" s="3" t="s">
        <v>1093</v>
      </c>
      <c r="CK353" s="401" t="s">
        <v>3298</v>
      </c>
      <c r="CL353" s="3" t="s">
        <v>4146</v>
      </c>
      <c r="CM353" s="3"/>
      <c r="CN353" s="401" t="s">
        <v>4949</v>
      </c>
    </row>
    <row r="354" spans="33:92" x14ac:dyDescent="0.35">
      <c r="AG354" s="3" t="s">
        <v>2706</v>
      </c>
      <c r="AH354" s="3"/>
      <c r="AJ354" s="3" t="s">
        <v>926</v>
      </c>
      <c r="AK354" s="3" t="s">
        <v>4308</v>
      </c>
      <c r="CJ354" s="3" t="s">
        <v>1094</v>
      </c>
      <c r="CK354" s="401" t="s">
        <v>3282</v>
      </c>
      <c r="CL354" s="3" t="s">
        <v>4149</v>
      </c>
      <c r="CM354" s="3"/>
      <c r="CN354" s="401" t="s">
        <v>12441</v>
      </c>
    </row>
    <row r="355" spans="33:92" x14ac:dyDescent="0.35">
      <c r="AG355" s="3" t="s">
        <v>2708</v>
      </c>
      <c r="AH355" s="3"/>
      <c r="AJ355" s="3" t="s">
        <v>1232</v>
      </c>
      <c r="AK355" s="3" t="s">
        <v>4309</v>
      </c>
      <c r="CJ355" s="3" t="s">
        <v>1095</v>
      </c>
      <c r="CK355" s="401" t="s">
        <v>3284</v>
      </c>
      <c r="CL355" s="3" t="s">
        <v>4150</v>
      </c>
      <c r="CM355" s="3"/>
      <c r="CN355" s="401" t="s">
        <v>4987</v>
      </c>
    </row>
    <row r="356" spans="33:92" x14ac:dyDescent="0.35">
      <c r="AG356" s="3" t="s">
        <v>2779</v>
      </c>
      <c r="AH356" s="3"/>
      <c r="AJ356" s="3" t="s">
        <v>1233</v>
      </c>
      <c r="AK356" s="3" t="s">
        <v>4310</v>
      </c>
      <c r="CJ356" s="3" t="s">
        <v>1097</v>
      </c>
      <c r="CK356" s="401" t="s">
        <v>14304</v>
      </c>
      <c r="CL356" s="3" t="s">
        <v>4151</v>
      </c>
      <c r="CM356" s="3"/>
      <c r="CN356" s="401" t="s">
        <v>5008</v>
      </c>
    </row>
    <row r="357" spans="33:92" x14ac:dyDescent="0.35">
      <c r="AG357" s="3" t="s">
        <v>2693</v>
      </c>
      <c r="AH357" s="3"/>
      <c r="AJ357" s="3" t="s">
        <v>1254</v>
      </c>
      <c r="AK357" s="3" t="s">
        <v>4306</v>
      </c>
      <c r="CJ357" s="3" t="s">
        <v>1379</v>
      </c>
      <c r="CK357" s="401" t="s">
        <v>3280</v>
      </c>
      <c r="CL357" s="3" t="s">
        <v>4152</v>
      </c>
      <c r="CM357" s="3"/>
      <c r="CN357" s="401" t="s">
        <v>5085</v>
      </c>
    </row>
    <row r="358" spans="33:92" x14ac:dyDescent="0.35">
      <c r="AG358" s="3" t="s">
        <v>2691</v>
      </c>
      <c r="AH358" s="3"/>
      <c r="AJ358" s="3" t="s">
        <v>1252</v>
      </c>
      <c r="AK358" s="3" t="s">
        <v>4262</v>
      </c>
      <c r="CJ358" s="3" t="s">
        <v>1378</v>
      </c>
      <c r="CK358" s="401" t="s">
        <v>3281</v>
      </c>
      <c r="CL358" s="3" t="s">
        <v>4153</v>
      </c>
      <c r="CM358" s="3"/>
      <c r="CN358" s="401" t="s">
        <v>5086</v>
      </c>
    </row>
    <row r="359" spans="33:92" x14ac:dyDescent="0.35">
      <c r="AG359" s="3" t="s">
        <v>2679</v>
      </c>
      <c r="AH359" s="3"/>
      <c r="AJ359" s="3" t="s">
        <v>1234</v>
      </c>
      <c r="AK359" s="3" t="s">
        <v>4261</v>
      </c>
      <c r="CJ359" s="3" t="s">
        <v>1374</v>
      </c>
      <c r="CK359" s="401" t="s">
        <v>3276</v>
      </c>
      <c r="CL359" s="3" t="s">
        <v>4154</v>
      </c>
      <c r="CM359" s="3"/>
      <c r="CN359" s="401" t="s">
        <v>17890</v>
      </c>
    </row>
    <row r="360" spans="33:92" x14ac:dyDescent="0.35">
      <c r="AG360" s="3" t="s">
        <v>2822</v>
      </c>
      <c r="AH360" s="3"/>
      <c r="AJ360" s="3" t="s">
        <v>1255</v>
      </c>
      <c r="AK360" s="3" t="s">
        <v>4340</v>
      </c>
      <c r="CJ360" s="3" t="s">
        <v>1375</v>
      </c>
      <c r="CK360" s="401" t="s">
        <v>14764</v>
      </c>
      <c r="CL360" s="3" t="s">
        <v>4155</v>
      </c>
      <c r="CM360" s="3"/>
      <c r="CN360" s="401" t="s">
        <v>5089</v>
      </c>
    </row>
    <row r="361" spans="33:92" x14ac:dyDescent="0.35">
      <c r="AG361" s="3" t="s">
        <v>2813</v>
      </c>
      <c r="AH361" s="3"/>
      <c r="AJ361" s="3" t="s">
        <v>1253</v>
      </c>
      <c r="AK361" s="3" t="s">
        <v>4339</v>
      </c>
      <c r="CJ361" s="3" t="s">
        <v>1356</v>
      </c>
      <c r="CK361" s="401" t="s">
        <v>14325</v>
      </c>
      <c r="CL361" s="3" t="s">
        <v>4156</v>
      </c>
      <c r="CM361" s="3"/>
      <c r="CN361" s="401" t="s">
        <v>4984</v>
      </c>
    </row>
    <row r="362" spans="33:92" x14ac:dyDescent="0.35">
      <c r="AG362" s="3" t="s">
        <v>2846</v>
      </c>
      <c r="AH362" s="3"/>
      <c r="AJ362" s="3" t="s">
        <v>1256</v>
      </c>
      <c r="AK362" s="3" t="s">
        <v>4359</v>
      </c>
      <c r="CJ362" s="3" t="s">
        <v>1357</v>
      </c>
      <c r="CK362" s="401" t="s">
        <v>16747</v>
      </c>
      <c r="CL362" s="3" t="s">
        <v>4157</v>
      </c>
      <c r="CM362" s="3"/>
      <c r="CN362" s="401" t="s">
        <v>5093</v>
      </c>
    </row>
    <row r="363" spans="33:92" x14ac:dyDescent="0.35">
      <c r="AG363" s="3" t="s">
        <v>2851</v>
      </c>
      <c r="AH363" s="3"/>
      <c r="AJ363" s="3" t="s">
        <v>1244</v>
      </c>
      <c r="AK363" s="3" t="s">
        <v>4358</v>
      </c>
      <c r="CJ363" s="3" t="s">
        <v>1358</v>
      </c>
      <c r="CK363" s="401" t="s">
        <v>16740</v>
      </c>
      <c r="CL363" s="3" t="s">
        <v>4158</v>
      </c>
      <c r="CM363" s="3"/>
      <c r="CN363" s="401" t="s">
        <v>5094</v>
      </c>
    </row>
    <row r="364" spans="33:92" x14ac:dyDescent="0.35">
      <c r="AG364" s="3" t="s">
        <v>2854</v>
      </c>
      <c r="AH364" s="3"/>
      <c r="AJ364" s="3" t="s">
        <v>1242</v>
      </c>
      <c r="AK364" s="3" t="s">
        <v>4357</v>
      </c>
      <c r="CJ364" s="3" t="s">
        <v>1360</v>
      </c>
      <c r="CK364" s="401" t="s">
        <v>2720</v>
      </c>
      <c r="CL364" s="3" t="s">
        <v>4159</v>
      </c>
      <c r="CM364" s="3"/>
      <c r="CN364" s="401" t="s">
        <v>5087</v>
      </c>
    </row>
    <row r="365" spans="33:92" x14ac:dyDescent="0.35">
      <c r="AG365" s="3" t="s">
        <v>2865</v>
      </c>
      <c r="AH365" s="3"/>
      <c r="AJ365" s="3" t="s">
        <v>1230</v>
      </c>
      <c r="AK365" s="3" t="s">
        <v>4356</v>
      </c>
      <c r="CJ365" s="3" t="s">
        <v>1359</v>
      </c>
      <c r="CK365" s="401" t="s">
        <v>2773</v>
      </c>
      <c r="CL365" s="3" t="s">
        <v>4160</v>
      </c>
      <c r="CM365" s="3"/>
      <c r="CN365" s="401" t="s">
        <v>5079</v>
      </c>
    </row>
    <row r="366" spans="33:92" x14ac:dyDescent="0.35">
      <c r="AG366" s="3" t="s">
        <v>2984</v>
      </c>
      <c r="AH366" s="3"/>
      <c r="AJ366" s="3" t="s">
        <v>1250</v>
      </c>
      <c r="AK366" s="3" t="s">
        <v>4355</v>
      </c>
      <c r="CJ366" s="3" t="s">
        <v>1148</v>
      </c>
      <c r="CK366" s="401" t="s">
        <v>2716</v>
      </c>
      <c r="CL366" s="3" t="s">
        <v>4161</v>
      </c>
      <c r="CM366" s="3"/>
      <c r="CN366" s="401" t="s">
        <v>5080</v>
      </c>
    </row>
    <row r="367" spans="33:92" x14ac:dyDescent="0.35">
      <c r="AG367" s="3" t="s">
        <v>2908</v>
      </c>
      <c r="AH367" s="3"/>
      <c r="AJ367" s="3" t="s">
        <v>1050</v>
      </c>
      <c r="AK367" s="3" t="s">
        <v>4353</v>
      </c>
      <c r="CJ367" s="3" t="s">
        <v>1323</v>
      </c>
      <c r="CK367" s="401" t="s">
        <v>2775</v>
      </c>
      <c r="CL367" s="3" t="s">
        <v>4162</v>
      </c>
      <c r="CM367" s="3"/>
      <c r="CN367" s="401" t="s">
        <v>5081</v>
      </c>
    </row>
    <row r="368" spans="33:92" x14ac:dyDescent="0.35">
      <c r="AG368" s="3" t="s">
        <v>2973</v>
      </c>
      <c r="AH368" s="3"/>
      <c r="AJ368" s="3" t="s">
        <v>1051</v>
      </c>
      <c r="AK368" s="3" t="s">
        <v>4352</v>
      </c>
      <c r="CJ368" s="3" t="s">
        <v>1324</v>
      </c>
      <c r="CK368" s="401" t="s">
        <v>2743</v>
      </c>
      <c r="CL368" s="3" t="s">
        <v>4163</v>
      </c>
      <c r="CM368" s="3"/>
      <c r="CN368" s="401" t="s">
        <v>5084</v>
      </c>
    </row>
    <row r="369" spans="33:92" x14ac:dyDescent="0.35">
      <c r="AG369" s="3" t="s">
        <v>2632</v>
      </c>
      <c r="AH369" s="3"/>
      <c r="AJ369" s="3" t="s">
        <v>1047</v>
      </c>
      <c r="AK369" s="3" t="s">
        <v>4345</v>
      </c>
      <c r="CJ369" s="3" t="s">
        <v>1413</v>
      </c>
      <c r="CK369" s="401" t="s">
        <v>2750</v>
      </c>
      <c r="CL369" s="3" t="s">
        <v>4164</v>
      </c>
      <c r="CM369" s="3"/>
      <c r="CN369" s="401" t="s">
        <v>14017</v>
      </c>
    </row>
    <row r="370" spans="33:92" x14ac:dyDescent="0.35">
      <c r="AG370" s="3" t="s">
        <v>2862</v>
      </c>
      <c r="AH370" s="3"/>
      <c r="AJ370" s="3" t="s">
        <v>1390</v>
      </c>
      <c r="AK370" s="3" t="s">
        <v>4344</v>
      </c>
      <c r="CJ370" s="3" t="s">
        <v>1412</v>
      </c>
      <c r="CK370" s="401" t="s">
        <v>2751</v>
      </c>
      <c r="CL370" s="3" t="s">
        <v>4165</v>
      </c>
      <c r="CM370" s="3"/>
      <c r="CN370" s="401" t="s">
        <v>14020</v>
      </c>
    </row>
    <row r="371" spans="33:92" x14ac:dyDescent="0.35">
      <c r="AG371" s="3" t="s">
        <v>2927</v>
      </c>
      <c r="AH371" s="3"/>
      <c r="AJ371" s="3" t="s">
        <v>1389</v>
      </c>
      <c r="AK371" s="3" t="s">
        <v>4343</v>
      </c>
      <c r="CJ371" s="3" t="s">
        <v>1411</v>
      </c>
      <c r="CK371" s="401" t="s">
        <v>2752</v>
      </c>
      <c r="CL371" s="3" t="s">
        <v>4166</v>
      </c>
      <c r="CM371" s="3"/>
      <c r="CN371" s="401" t="s">
        <v>5043</v>
      </c>
    </row>
    <row r="372" spans="33:92" x14ac:dyDescent="0.35">
      <c r="AG372" s="3" t="s">
        <v>2988</v>
      </c>
      <c r="AH372" s="3"/>
      <c r="AJ372" s="3" t="s">
        <v>1236</v>
      </c>
      <c r="AK372" s="3" t="s">
        <v>4349</v>
      </c>
      <c r="CJ372" s="3" t="s">
        <v>1410</v>
      </c>
      <c r="CK372" s="401" t="s">
        <v>2748</v>
      </c>
      <c r="CL372" s="3" t="s">
        <v>4167</v>
      </c>
      <c r="CM372" s="3"/>
      <c r="CN372" s="401" t="s">
        <v>17387</v>
      </c>
    </row>
    <row r="373" spans="33:92" x14ac:dyDescent="0.35">
      <c r="AG373" s="3" t="s">
        <v>2967</v>
      </c>
      <c r="AH373" s="3"/>
      <c r="AJ373" s="3" t="s">
        <v>1388</v>
      </c>
      <c r="AK373" s="3" t="s">
        <v>4348</v>
      </c>
      <c r="CJ373" s="3" t="s">
        <v>1415</v>
      </c>
      <c r="CK373" s="401" t="s">
        <v>2749</v>
      </c>
      <c r="CL373" s="3" t="s">
        <v>4168</v>
      </c>
      <c r="CM373" s="3"/>
      <c r="CN373" s="401" t="s">
        <v>17390</v>
      </c>
    </row>
    <row r="374" spans="33:92" x14ac:dyDescent="0.35">
      <c r="AG374" s="3" t="s">
        <v>2968</v>
      </c>
      <c r="AH374" s="3"/>
      <c r="AJ374" s="3" t="s">
        <v>1387</v>
      </c>
      <c r="AK374" s="3" t="s">
        <v>4347</v>
      </c>
      <c r="CJ374" s="3" t="s">
        <v>1414</v>
      </c>
      <c r="CK374" s="401" t="s">
        <v>2761</v>
      </c>
      <c r="CL374" s="3" t="s">
        <v>4169</v>
      </c>
      <c r="CM374" s="3"/>
      <c r="CN374" s="401" t="s">
        <v>17397</v>
      </c>
    </row>
    <row r="375" spans="33:92" x14ac:dyDescent="0.35">
      <c r="AG375" s="3" t="s">
        <v>2970</v>
      </c>
      <c r="AH375" s="3"/>
      <c r="AJ375" s="3" t="s">
        <v>1231</v>
      </c>
      <c r="AK375" s="3" t="s">
        <v>4346</v>
      </c>
      <c r="CJ375" s="3" t="s">
        <v>13753</v>
      </c>
      <c r="CK375" s="401" t="s">
        <v>2768</v>
      </c>
      <c r="CL375" s="3" t="s">
        <v>4170</v>
      </c>
      <c r="CM375" s="3"/>
      <c r="CN375" s="401" t="s">
        <v>17400</v>
      </c>
    </row>
    <row r="376" spans="33:92" x14ac:dyDescent="0.35">
      <c r="AG376" s="3" t="s">
        <v>3021</v>
      </c>
      <c r="AH376" s="3"/>
      <c r="AJ376" s="3" t="s">
        <v>1229</v>
      </c>
      <c r="AK376" s="3" t="s">
        <v>4336</v>
      </c>
      <c r="CJ376" s="3" t="s">
        <v>13744</v>
      </c>
      <c r="CK376" s="401" t="s">
        <v>2769</v>
      </c>
      <c r="CL376" s="3" t="s">
        <v>4171</v>
      </c>
      <c r="CM376" s="3"/>
      <c r="CN376" s="401" t="s">
        <v>17872</v>
      </c>
    </row>
    <row r="377" spans="33:92" x14ac:dyDescent="0.35">
      <c r="AG377" s="3" t="s">
        <v>3092</v>
      </c>
      <c r="AH377" s="3"/>
      <c r="AJ377" s="3" t="s">
        <v>1228</v>
      </c>
      <c r="AK377" s="3" t="s">
        <v>4103</v>
      </c>
      <c r="CJ377" s="3" t="s">
        <v>13756</v>
      </c>
      <c r="CK377" s="401" t="s">
        <v>2767</v>
      </c>
      <c r="CL377" s="3" t="s">
        <v>4172</v>
      </c>
      <c r="CM377" s="3"/>
      <c r="CN377" s="401" t="s">
        <v>17875</v>
      </c>
    </row>
    <row r="378" spans="33:92" x14ac:dyDescent="0.35">
      <c r="AG378" s="3" t="s">
        <v>2951</v>
      </c>
      <c r="AH378" s="3"/>
      <c r="AJ378" s="3" t="s">
        <v>1157</v>
      </c>
      <c r="AK378" s="3" t="s">
        <v>4096</v>
      </c>
      <c r="CJ378" s="3" t="s">
        <v>1476</v>
      </c>
      <c r="CK378" s="401" t="s">
        <v>2732</v>
      </c>
      <c r="CL378" s="3" t="s">
        <v>4210</v>
      </c>
      <c r="CM378" s="3"/>
      <c r="CN378" s="401" t="s">
        <v>14913</v>
      </c>
    </row>
    <row r="379" spans="33:92" x14ac:dyDescent="0.35">
      <c r="AG379" s="3" t="s">
        <v>3065</v>
      </c>
      <c r="AH379" s="3"/>
      <c r="AJ379" s="3" t="s">
        <v>1158</v>
      </c>
      <c r="AK379" s="3" t="s">
        <v>4337</v>
      </c>
      <c r="CJ379" s="3" t="s">
        <v>1474</v>
      </c>
      <c r="CK379" s="401" t="s">
        <v>2790</v>
      </c>
      <c r="CL379" s="3" t="s">
        <v>4204</v>
      </c>
      <c r="CM379" s="3"/>
      <c r="CN379" s="401" t="s">
        <v>14916</v>
      </c>
    </row>
    <row r="380" spans="33:92" x14ac:dyDescent="0.35">
      <c r="AG380" s="3" t="s">
        <v>2955</v>
      </c>
      <c r="AH380" s="3"/>
      <c r="AJ380" s="3" t="s">
        <v>1159</v>
      </c>
      <c r="AK380" s="3" t="s">
        <v>4351</v>
      </c>
      <c r="CJ380" s="3" t="s">
        <v>13780</v>
      </c>
      <c r="CK380" s="401" t="s">
        <v>2804</v>
      </c>
      <c r="CL380" s="3" t="s">
        <v>4203</v>
      </c>
      <c r="CM380" s="3"/>
      <c r="CN380" s="401" t="s">
        <v>14918</v>
      </c>
    </row>
    <row r="381" spans="33:92" x14ac:dyDescent="0.35">
      <c r="AG381" s="3" t="s">
        <v>2958</v>
      </c>
      <c r="AH381" s="3"/>
      <c r="AJ381" s="3" t="s">
        <v>1160</v>
      </c>
      <c r="AK381" s="3" t="s">
        <v>4350</v>
      </c>
      <c r="CJ381" s="3" t="s">
        <v>13732</v>
      </c>
      <c r="CK381" s="401" t="s">
        <v>2682</v>
      </c>
      <c r="CL381" s="3" t="s">
        <v>4213</v>
      </c>
      <c r="CM381" s="3"/>
      <c r="CN381" s="401" t="s">
        <v>14921</v>
      </c>
    </row>
    <row r="382" spans="33:92" x14ac:dyDescent="0.35">
      <c r="AG382" s="3" t="s">
        <v>3051</v>
      </c>
      <c r="AH382" s="3"/>
      <c r="AJ382" s="3" t="s">
        <v>1129</v>
      </c>
      <c r="AK382" s="3" t="s">
        <v>4382</v>
      </c>
      <c r="CJ382" s="3" t="s">
        <v>13729</v>
      </c>
      <c r="CK382" s="401" t="s">
        <v>2696</v>
      </c>
      <c r="CL382" s="3" t="s">
        <v>4197</v>
      </c>
      <c r="CM382" s="3"/>
      <c r="CN382" s="401" t="s">
        <v>16996</v>
      </c>
    </row>
    <row r="383" spans="33:92" x14ac:dyDescent="0.35">
      <c r="AG383" s="3" t="s">
        <v>3053</v>
      </c>
      <c r="AH383" s="3"/>
      <c r="AJ383" s="3" t="s">
        <v>1130</v>
      </c>
      <c r="AK383" s="3" t="s">
        <v>4379</v>
      </c>
      <c r="CJ383" s="3" t="s">
        <v>13723</v>
      </c>
      <c r="CK383" s="401" t="s">
        <v>2699</v>
      </c>
      <c r="CL383" s="3" t="s">
        <v>4198</v>
      </c>
      <c r="CM383" s="3"/>
      <c r="CN383" s="401" t="s">
        <v>17320</v>
      </c>
    </row>
    <row r="384" spans="33:92" x14ac:dyDescent="0.35">
      <c r="AG384" s="3" t="s">
        <v>3054</v>
      </c>
      <c r="AH384" s="3"/>
      <c r="AJ384" s="3" t="s">
        <v>1115</v>
      </c>
      <c r="AK384" s="3" t="s">
        <v>4378</v>
      </c>
      <c r="CJ384" s="3" t="s">
        <v>1406</v>
      </c>
      <c r="CK384" s="401" t="s">
        <v>2706</v>
      </c>
      <c r="CL384" s="3" t="s">
        <v>4195</v>
      </c>
      <c r="CM384" s="3"/>
      <c r="CN384" s="401" t="s">
        <v>17311</v>
      </c>
    </row>
    <row r="385" spans="33:92" x14ac:dyDescent="0.35">
      <c r="AG385" s="3" t="s">
        <v>3055</v>
      </c>
      <c r="AH385" s="3"/>
      <c r="AJ385" s="3" t="s">
        <v>1113</v>
      </c>
      <c r="AK385" s="3" t="s">
        <v>4377</v>
      </c>
      <c r="CJ385" s="3" t="s">
        <v>13726</v>
      </c>
      <c r="CK385" s="401" t="s">
        <v>2708</v>
      </c>
      <c r="CL385" s="3" t="s">
        <v>4196</v>
      </c>
      <c r="CM385" s="3"/>
      <c r="CN385" s="401" t="s">
        <v>17317</v>
      </c>
    </row>
    <row r="386" spans="33:92" x14ac:dyDescent="0.35">
      <c r="AG386" s="3" t="s">
        <v>3154</v>
      </c>
      <c r="AH386" s="3"/>
      <c r="AJ386" s="3" t="s">
        <v>1205</v>
      </c>
      <c r="AK386" s="3" t="s">
        <v>4376</v>
      </c>
      <c r="CJ386" s="3" t="s">
        <v>13747</v>
      </c>
      <c r="CK386" s="401" t="s">
        <v>2779</v>
      </c>
      <c r="CL386" s="3" t="s">
        <v>4208</v>
      </c>
      <c r="CM386" s="3"/>
      <c r="CN386" s="401" t="s">
        <v>17314</v>
      </c>
    </row>
    <row r="387" spans="33:92" x14ac:dyDescent="0.35">
      <c r="AG387" s="3" t="s">
        <v>3179</v>
      </c>
      <c r="AH387" s="3"/>
      <c r="AJ387" s="3" t="s">
        <v>1206</v>
      </c>
      <c r="AK387" s="3" t="s">
        <v>4375</v>
      </c>
      <c r="CJ387" s="3" t="s">
        <v>13750</v>
      </c>
      <c r="CK387" s="401" t="s">
        <v>2693</v>
      </c>
      <c r="CL387" s="3" t="s">
        <v>4173</v>
      </c>
      <c r="CM387" s="3"/>
      <c r="CN387" s="401" t="s">
        <v>10749</v>
      </c>
    </row>
    <row r="388" spans="33:92" x14ac:dyDescent="0.35">
      <c r="AG388" s="3" t="s">
        <v>3178</v>
      </c>
      <c r="AH388" s="3"/>
      <c r="AJ388" s="3" t="s">
        <v>1189</v>
      </c>
      <c r="AK388" s="3" t="s">
        <v>4374</v>
      </c>
      <c r="CJ388" s="3" t="s">
        <v>13735</v>
      </c>
      <c r="CK388" s="401" t="s">
        <v>2691</v>
      </c>
      <c r="CL388" s="3" t="s">
        <v>4175</v>
      </c>
      <c r="CM388" s="3"/>
      <c r="CN388" s="401" t="s">
        <v>5020</v>
      </c>
    </row>
    <row r="389" spans="33:92" x14ac:dyDescent="0.35">
      <c r="AG389" s="3" t="s">
        <v>3202</v>
      </c>
      <c r="AH389" s="3"/>
      <c r="AJ389" s="3" t="s">
        <v>1096</v>
      </c>
      <c r="AK389" s="3" t="s">
        <v>4373</v>
      </c>
      <c r="CJ389" s="3" t="s">
        <v>13738</v>
      </c>
      <c r="CK389" s="401" t="s">
        <v>2679</v>
      </c>
      <c r="CL389" s="3" t="s">
        <v>4176</v>
      </c>
      <c r="CM389" s="3"/>
      <c r="CN389" s="401" t="s">
        <v>9823</v>
      </c>
    </row>
    <row r="390" spans="33:92" x14ac:dyDescent="0.35">
      <c r="AG390" s="3" t="s">
        <v>3203</v>
      </c>
      <c r="AH390" s="3"/>
      <c r="AJ390" s="3" t="s">
        <v>1296</v>
      </c>
      <c r="AK390" s="3" t="s">
        <v>4372</v>
      </c>
      <c r="CJ390" s="3" t="s">
        <v>13741</v>
      </c>
      <c r="CK390" s="401" t="s">
        <v>2822</v>
      </c>
      <c r="CL390" s="3" t="s">
        <v>4177</v>
      </c>
      <c r="CM390" s="3"/>
      <c r="CN390" s="401" t="s">
        <v>9351</v>
      </c>
    </row>
    <row r="391" spans="33:92" x14ac:dyDescent="0.35">
      <c r="AG391" s="3" t="s">
        <v>3125</v>
      </c>
      <c r="AH391" s="3"/>
      <c r="AJ391" s="3" t="s">
        <v>1297</v>
      </c>
      <c r="AK391" s="3" t="s">
        <v>4199</v>
      </c>
      <c r="CJ391" s="3" t="s">
        <v>13759</v>
      </c>
      <c r="CK391" s="401" t="s">
        <v>2813</v>
      </c>
      <c r="CL391" s="3" t="s">
        <v>3998</v>
      </c>
      <c r="CM391" s="3"/>
      <c r="CN391" s="401" t="s">
        <v>9358</v>
      </c>
    </row>
    <row r="392" spans="33:92" x14ac:dyDescent="0.35">
      <c r="AG392" s="3" t="s">
        <v>3124</v>
      </c>
      <c r="AH392" s="3"/>
      <c r="AJ392" s="3" t="s">
        <v>1298</v>
      </c>
      <c r="AK392" s="3" t="s">
        <v>4108</v>
      </c>
      <c r="CJ392" s="3" t="s">
        <v>13762</v>
      </c>
      <c r="CK392" s="401" t="s">
        <v>2846</v>
      </c>
      <c r="CL392" s="3" t="s">
        <v>4119</v>
      </c>
      <c r="CM392" s="3"/>
      <c r="CN392" s="401" t="s">
        <v>16642</v>
      </c>
    </row>
    <row r="393" spans="33:92" x14ac:dyDescent="0.35">
      <c r="AG393" s="3" t="s">
        <v>3123</v>
      </c>
      <c r="AH393" s="3"/>
      <c r="AJ393" s="3" t="s">
        <v>1307</v>
      </c>
      <c r="AK393" s="3" t="s">
        <v>4368</v>
      </c>
      <c r="CJ393" s="3" t="s">
        <v>13765</v>
      </c>
      <c r="CK393" s="401" t="s">
        <v>2851</v>
      </c>
      <c r="CL393" s="3" t="s">
        <v>4120</v>
      </c>
      <c r="CM393" s="3"/>
      <c r="CN393" s="401" t="s">
        <v>16650</v>
      </c>
    </row>
    <row r="394" spans="33:92" x14ac:dyDescent="0.35">
      <c r="AG394" s="3" t="s">
        <v>3225</v>
      </c>
      <c r="AH394" s="3"/>
      <c r="AJ394" s="3" t="s">
        <v>1308</v>
      </c>
      <c r="AK394" s="3" t="s">
        <v>4366</v>
      </c>
      <c r="CJ394" s="3" t="s">
        <v>13768</v>
      </c>
      <c r="CK394" s="401" t="s">
        <v>2854</v>
      </c>
      <c r="CL394" s="3" t="s">
        <v>4121</v>
      </c>
      <c r="CM394" s="3"/>
      <c r="CN394" s="401" t="s">
        <v>16775</v>
      </c>
    </row>
    <row r="395" spans="33:92" x14ac:dyDescent="0.35">
      <c r="AG395" s="3" t="s">
        <v>3235</v>
      </c>
      <c r="AH395" s="3"/>
      <c r="AJ395" s="3" t="s">
        <v>1309</v>
      </c>
      <c r="AK395" s="3" t="s">
        <v>4367</v>
      </c>
      <c r="CJ395" s="3" t="s">
        <v>13771</v>
      </c>
      <c r="CK395" s="401" t="s">
        <v>2865</v>
      </c>
      <c r="CL395" s="3" t="s">
        <v>4122</v>
      </c>
      <c r="CM395" s="3"/>
      <c r="CN395" s="401" t="s">
        <v>5047</v>
      </c>
    </row>
    <row r="396" spans="33:92" x14ac:dyDescent="0.35">
      <c r="AG396" s="3" t="s">
        <v>3141</v>
      </c>
      <c r="AH396" s="3"/>
      <c r="AJ396" s="3" t="s">
        <v>1310</v>
      </c>
      <c r="AK396" s="3" t="s">
        <v>4365</v>
      </c>
      <c r="CJ396" s="3" t="s">
        <v>13774</v>
      </c>
      <c r="CK396" s="401" t="s">
        <v>2984</v>
      </c>
      <c r="CL396" s="3" t="s">
        <v>4123</v>
      </c>
      <c r="CM396" s="3"/>
      <c r="CN396" s="401" t="s">
        <v>5077</v>
      </c>
    </row>
    <row r="397" spans="33:92" x14ac:dyDescent="0.35">
      <c r="AG397" s="3" t="s">
        <v>3228</v>
      </c>
      <c r="AH397" s="3"/>
      <c r="AJ397" s="3" t="s">
        <v>1311</v>
      </c>
      <c r="AK397" s="3" t="s">
        <v>4364</v>
      </c>
      <c r="CJ397" s="3" t="s">
        <v>13777</v>
      </c>
      <c r="CK397" s="401" t="s">
        <v>2908</v>
      </c>
      <c r="CL397" s="3" t="s">
        <v>4124</v>
      </c>
      <c r="CM397" s="3"/>
      <c r="CN397" s="401" t="s">
        <v>16663</v>
      </c>
    </row>
    <row r="398" spans="33:92" x14ac:dyDescent="0.35">
      <c r="AG398" s="3" t="s">
        <v>3311</v>
      </c>
      <c r="AH398" s="3"/>
      <c r="AJ398" s="3" t="s">
        <v>1312</v>
      </c>
      <c r="AK398" s="3" t="s">
        <v>4363</v>
      </c>
      <c r="CJ398" s="3" t="s">
        <v>17662</v>
      </c>
      <c r="CK398" s="401" t="s">
        <v>2973</v>
      </c>
      <c r="CL398" s="3" t="s">
        <v>4137</v>
      </c>
      <c r="CM398" s="3"/>
      <c r="CN398" s="401" t="s">
        <v>5056</v>
      </c>
    </row>
    <row r="399" spans="33:92" x14ac:dyDescent="0.35">
      <c r="AG399" s="3" t="s">
        <v>3350</v>
      </c>
      <c r="AH399" s="3"/>
      <c r="AJ399" s="3" t="s">
        <v>1313</v>
      </c>
      <c r="AK399" s="3" t="s">
        <v>4362</v>
      </c>
      <c r="CJ399" s="3" t="s">
        <v>1471</v>
      </c>
      <c r="CK399" s="401" t="s">
        <v>2632</v>
      </c>
      <c r="CL399" s="3" t="s">
        <v>3976</v>
      </c>
      <c r="CM399" s="3"/>
      <c r="CN399" s="401" t="s">
        <v>5030</v>
      </c>
    </row>
    <row r="400" spans="33:92" x14ac:dyDescent="0.35">
      <c r="AG400" s="3" t="s">
        <v>3217</v>
      </c>
      <c r="AH400" s="3"/>
      <c r="AJ400" s="3" t="s">
        <v>1314</v>
      </c>
      <c r="AK400" s="3" t="s">
        <v>4360</v>
      </c>
      <c r="CJ400" s="3" t="s">
        <v>1470</v>
      </c>
      <c r="CK400" s="401" t="s">
        <v>2862</v>
      </c>
      <c r="CL400" s="3" t="s">
        <v>4011</v>
      </c>
      <c r="CM400" s="3"/>
      <c r="CN400" s="401" t="s">
        <v>5052</v>
      </c>
    </row>
    <row r="401" spans="33:92" x14ac:dyDescent="0.35">
      <c r="AG401" s="3" t="s">
        <v>3216</v>
      </c>
      <c r="AH401" s="3"/>
      <c r="AJ401" s="3" t="s">
        <v>1315</v>
      </c>
      <c r="AK401" s="3" t="s">
        <v>4109</v>
      </c>
      <c r="CJ401" s="3" t="s">
        <v>1278</v>
      </c>
      <c r="CK401" s="401" t="s">
        <v>2927</v>
      </c>
      <c r="CL401" s="3" t="s">
        <v>4209</v>
      </c>
      <c r="CM401" s="3"/>
      <c r="CN401" s="401" t="s">
        <v>5082</v>
      </c>
    </row>
    <row r="402" spans="33:92" x14ac:dyDescent="0.35">
      <c r="AG402" s="3" t="s">
        <v>3365</v>
      </c>
      <c r="AH402" s="3"/>
      <c r="AJ402" s="3" t="s">
        <v>1316</v>
      </c>
      <c r="AK402" s="3" t="s">
        <v>4131</v>
      </c>
      <c r="CJ402" s="3" t="s">
        <v>1277</v>
      </c>
      <c r="CK402" s="401" t="s">
        <v>2988</v>
      </c>
      <c r="CL402" s="3" t="s">
        <v>4207</v>
      </c>
      <c r="CM402" s="3"/>
      <c r="CN402" s="401" t="s">
        <v>14898</v>
      </c>
    </row>
    <row r="403" spans="33:92" x14ac:dyDescent="0.35">
      <c r="AG403" s="3" t="s">
        <v>3288</v>
      </c>
      <c r="AH403" s="3"/>
      <c r="AJ403" s="3" t="s">
        <v>1317</v>
      </c>
      <c r="AK403" s="3" t="s">
        <v>4130</v>
      </c>
      <c r="CJ403" s="3" t="s">
        <v>1275</v>
      </c>
      <c r="CK403" s="401" t="s">
        <v>2967</v>
      </c>
      <c r="CL403" s="3" t="s">
        <v>4188</v>
      </c>
      <c r="CM403" s="3"/>
      <c r="CN403" s="401" t="s">
        <v>5013</v>
      </c>
    </row>
    <row r="404" spans="33:92" x14ac:dyDescent="0.35">
      <c r="AG404" s="3" t="s">
        <v>13026</v>
      </c>
      <c r="AH404" s="3"/>
      <c r="AJ404" s="3" t="s">
        <v>1196</v>
      </c>
      <c r="AK404" s="3" t="s">
        <v>4113</v>
      </c>
      <c r="CJ404" s="3" t="s">
        <v>1085</v>
      </c>
      <c r="CK404" s="401" t="s">
        <v>2968</v>
      </c>
      <c r="CL404" s="3" t="s">
        <v>4189</v>
      </c>
      <c r="CM404" s="3"/>
      <c r="CN404" s="401" t="s">
        <v>5014</v>
      </c>
    </row>
    <row r="405" spans="33:92" x14ac:dyDescent="0.35">
      <c r="AG405" s="3" t="s">
        <v>14381</v>
      </c>
      <c r="AH405" s="3"/>
      <c r="AJ405" s="3" t="s">
        <v>1197</v>
      </c>
      <c r="AK405" s="3" t="s">
        <v>4094</v>
      </c>
      <c r="CJ405" s="3" t="s">
        <v>1084</v>
      </c>
      <c r="CK405" s="401" t="s">
        <v>2970</v>
      </c>
      <c r="CL405" s="3" t="s">
        <v>4190</v>
      </c>
      <c r="CM405" s="3"/>
      <c r="CN405" s="401" t="s">
        <v>5054</v>
      </c>
    </row>
    <row r="406" spans="33:92" x14ac:dyDescent="0.35">
      <c r="AG406" s="3" t="s">
        <v>2833</v>
      </c>
      <c r="AH406" s="3"/>
      <c r="AJ406" s="3" t="s">
        <v>1195</v>
      </c>
      <c r="AK406" s="3" t="s">
        <v>4095</v>
      </c>
      <c r="CJ406" s="3" t="s">
        <v>1083</v>
      </c>
      <c r="CK406" s="401" t="s">
        <v>3021</v>
      </c>
      <c r="CL406" s="3" t="s">
        <v>4191</v>
      </c>
      <c r="CM406" s="3"/>
      <c r="CN406" s="401" t="s">
        <v>16654</v>
      </c>
    </row>
    <row r="407" spans="33:92" x14ac:dyDescent="0.35">
      <c r="AG407" s="3" t="s">
        <v>3056</v>
      </c>
      <c r="AH407" s="3"/>
      <c r="AJ407" s="3" t="s">
        <v>17428</v>
      </c>
      <c r="AK407" s="3" t="s">
        <v>4098</v>
      </c>
      <c r="CJ407" s="3" t="s">
        <v>1017</v>
      </c>
      <c r="CK407" s="401" t="s">
        <v>3092</v>
      </c>
      <c r="CL407" s="3" t="s">
        <v>4192</v>
      </c>
      <c r="CM407" s="3"/>
      <c r="CN407" s="401" t="s">
        <v>16748</v>
      </c>
    </row>
    <row r="408" spans="33:92" x14ac:dyDescent="0.35">
      <c r="AG408" s="3" t="s">
        <v>3046</v>
      </c>
      <c r="AH408" s="3"/>
      <c r="AJ408" s="3" t="s">
        <v>17432</v>
      </c>
      <c r="AK408" s="3" t="s">
        <v>4099</v>
      </c>
      <c r="CJ408" s="3" t="s">
        <v>1054</v>
      </c>
      <c r="CK408" s="401" t="s">
        <v>2951</v>
      </c>
      <c r="CL408" s="3" t="s">
        <v>4193</v>
      </c>
      <c r="CM408" s="3"/>
      <c r="CN408" s="401" t="s">
        <v>5050</v>
      </c>
    </row>
    <row r="409" spans="33:92" x14ac:dyDescent="0.35">
      <c r="AG409" s="3" t="s">
        <v>3348</v>
      </c>
      <c r="AH409" s="3"/>
      <c r="AJ409" s="3" t="s">
        <v>1391</v>
      </c>
      <c r="AK409" s="3" t="s">
        <v>4077</v>
      </c>
      <c r="CJ409" s="3" t="s">
        <v>966</v>
      </c>
      <c r="CK409" s="401" t="s">
        <v>3065</v>
      </c>
      <c r="CL409" s="3" t="s">
        <v>4187</v>
      </c>
      <c r="CM409" s="3"/>
      <c r="CN409" s="401" t="s">
        <v>5051</v>
      </c>
    </row>
    <row r="410" spans="33:92" x14ac:dyDescent="0.35">
      <c r="AG410" s="3" t="s">
        <v>3004</v>
      </c>
      <c r="AH410" s="3"/>
      <c r="AJ410" s="3" t="s">
        <v>1268</v>
      </c>
      <c r="AK410" s="3" t="s">
        <v>4104</v>
      </c>
      <c r="CJ410" s="3" t="s">
        <v>934</v>
      </c>
      <c r="CK410" s="401" t="s">
        <v>2955</v>
      </c>
      <c r="CL410" s="3" t="s">
        <v>4143</v>
      </c>
      <c r="CM410" s="3"/>
      <c r="CN410" s="401" t="s">
        <v>5039</v>
      </c>
    </row>
    <row r="411" spans="33:92" x14ac:dyDescent="0.35">
      <c r="AG411" s="3" t="s">
        <v>2745</v>
      </c>
      <c r="AH411" s="3"/>
      <c r="AJ411" s="3" t="s">
        <v>1267</v>
      </c>
      <c r="AK411" s="3" t="s">
        <v>4244</v>
      </c>
      <c r="CJ411" s="3" t="s">
        <v>958</v>
      </c>
      <c r="CK411" s="401" t="s">
        <v>2958</v>
      </c>
      <c r="CL411" s="3" t="s">
        <v>4183</v>
      </c>
      <c r="CM411" s="3"/>
      <c r="CN411" s="401" t="s">
        <v>16640</v>
      </c>
    </row>
    <row r="412" spans="33:92" x14ac:dyDescent="0.35">
      <c r="AG412" s="3" t="s">
        <v>2837</v>
      </c>
      <c r="AH412" s="3"/>
      <c r="AJ412" s="3" t="s">
        <v>1269</v>
      </c>
      <c r="AK412" s="3" t="s">
        <v>4128</v>
      </c>
      <c r="CJ412" s="3" t="s">
        <v>959</v>
      </c>
      <c r="CK412" s="401" t="s">
        <v>3051</v>
      </c>
      <c r="CL412" s="3" t="s">
        <v>4184</v>
      </c>
      <c r="CM412" s="3"/>
      <c r="CN412" s="401" t="s">
        <v>5015</v>
      </c>
    </row>
    <row r="413" spans="33:92" x14ac:dyDescent="0.35">
      <c r="AG413" s="3" t="s">
        <v>2799</v>
      </c>
      <c r="AH413" s="3"/>
      <c r="AJ413" s="3" t="s">
        <v>1270</v>
      </c>
      <c r="AK413" s="3" t="s">
        <v>4248</v>
      </c>
      <c r="CJ413" s="3" t="s">
        <v>961</v>
      </c>
      <c r="CK413" s="401" t="s">
        <v>3053</v>
      </c>
      <c r="CL413" s="3" t="s">
        <v>4185</v>
      </c>
      <c r="CM413" s="3"/>
      <c r="CN413" s="401" t="s">
        <v>5016</v>
      </c>
    </row>
    <row r="414" spans="33:92" x14ac:dyDescent="0.35">
      <c r="AG414" s="3" t="s">
        <v>2818</v>
      </c>
      <c r="AH414" s="3"/>
      <c r="AJ414" s="3" t="s">
        <v>1053</v>
      </c>
      <c r="AK414" s="3" t="s">
        <v>13910</v>
      </c>
      <c r="CJ414" s="3" t="s">
        <v>945</v>
      </c>
      <c r="CK414" s="401" t="s">
        <v>3054</v>
      </c>
      <c r="CL414" s="3" t="s">
        <v>4186</v>
      </c>
      <c r="CM414" s="3"/>
      <c r="CN414" s="401" t="s">
        <v>5017</v>
      </c>
    </row>
    <row r="415" spans="33:92" x14ac:dyDescent="0.35">
      <c r="AG415" s="3" t="s">
        <v>2866</v>
      </c>
      <c r="AH415" s="3"/>
      <c r="AJ415" s="3" t="s">
        <v>1052</v>
      </c>
      <c r="AK415" s="3" t="s">
        <v>13931</v>
      </c>
      <c r="CJ415" s="3" t="s">
        <v>969</v>
      </c>
      <c r="CK415" s="401" t="s">
        <v>3055</v>
      </c>
      <c r="CL415" s="3" t="s">
        <v>4125</v>
      </c>
      <c r="CM415" s="3"/>
      <c r="CN415" s="401" t="s">
        <v>5041</v>
      </c>
    </row>
    <row r="416" spans="33:92" x14ac:dyDescent="0.35">
      <c r="AG416" s="3" t="s">
        <v>2867</v>
      </c>
      <c r="AH416" s="3"/>
      <c r="AJ416" s="3" t="s">
        <v>953</v>
      </c>
      <c r="AK416" s="3" t="s">
        <v>13940</v>
      </c>
      <c r="CJ416" s="3" t="s">
        <v>906</v>
      </c>
      <c r="CK416" s="401" t="s">
        <v>3154</v>
      </c>
      <c r="CL416" s="3" t="s">
        <v>4126</v>
      </c>
      <c r="CM416" s="3"/>
      <c r="CN416" s="401" t="s">
        <v>4989</v>
      </c>
    </row>
    <row r="417" spans="33:92" x14ac:dyDescent="0.35">
      <c r="AG417" s="3" t="s">
        <v>2943</v>
      </c>
      <c r="AH417" s="3"/>
      <c r="AJ417" s="3" t="s">
        <v>996</v>
      </c>
      <c r="AK417" s="3" t="s">
        <v>7417</v>
      </c>
      <c r="CJ417" s="3" t="s">
        <v>922</v>
      </c>
      <c r="CK417" s="401" t="s">
        <v>3179</v>
      </c>
      <c r="CL417" s="3" t="s">
        <v>4037</v>
      </c>
      <c r="CM417" s="3"/>
      <c r="CN417" s="401" t="s">
        <v>4997</v>
      </c>
    </row>
    <row r="418" spans="33:92" x14ac:dyDescent="0.35">
      <c r="AG418" s="3" t="s">
        <v>2947</v>
      </c>
      <c r="AH418" s="3"/>
      <c r="AJ418" s="3" t="s">
        <v>1011</v>
      </c>
      <c r="AK418" s="3" t="s">
        <v>4078</v>
      </c>
      <c r="CJ418" s="3" t="s">
        <v>920</v>
      </c>
      <c r="CK418" s="401" t="s">
        <v>3178</v>
      </c>
      <c r="CL418" s="3" t="s">
        <v>4252</v>
      </c>
      <c r="CM418" s="3"/>
      <c r="CN418" s="401" t="s">
        <v>5004</v>
      </c>
    </row>
    <row r="419" spans="33:92" x14ac:dyDescent="0.35">
      <c r="AG419" s="3" t="s">
        <v>2949</v>
      </c>
      <c r="AH419" s="3"/>
      <c r="AJ419" s="3" t="s">
        <v>1010</v>
      </c>
      <c r="AK419" s="3" t="s">
        <v>6331</v>
      </c>
      <c r="CJ419" s="3" t="s">
        <v>901</v>
      </c>
      <c r="CK419" s="401" t="s">
        <v>3202</v>
      </c>
      <c r="CL419" s="3" t="s">
        <v>3855</v>
      </c>
      <c r="CM419" s="3"/>
      <c r="CN419" s="401" t="s">
        <v>4993</v>
      </c>
    </row>
    <row r="420" spans="33:92" x14ac:dyDescent="0.35">
      <c r="AG420" s="3" t="s">
        <v>3038</v>
      </c>
      <c r="AH420" s="3"/>
      <c r="AJ420" s="3" t="s">
        <v>950</v>
      </c>
      <c r="AK420" s="3" t="s">
        <v>4201</v>
      </c>
      <c r="CJ420" s="3" t="s">
        <v>981</v>
      </c>
      <c r="CK420" s="401" t="s">
        <v>3203</v>
      </c>
      <c r="CL420" s="3" t="s">
        <v>4127</v>
      </c>
      <c r="CM420" s="3"/>
      <c r="CN420" s="401" t="s">
        <v>16645</v>
      </c>
    </row>
    <row r="421" spans="33:92" x14ac:dyDescent="0.35">
      <c r="AG421" s="3" t="s">
        <v>3039</v>
      </c>
      <c r="AH421" s="3"/>
      <c r="AJ421" s="3" t="s">
        <v>16673</v>
      </c>
      <c r="AK421" s="3" t="s">
        <v>3619</v>
      </c>
      <c r="CJ421" s="3" t="s">
        <v>1057</v>
      </c>
      <c r="CK421" s="401" t="s">
        <v>3125</v>
      </c>
      <c r="CL421" s="3" t="s">
        <v>4066</v>
      </c>
      <c r="CM421" s="3"/>
      <c r="CN421" s="401" t="s">
        <v>4995</v>
      </c>
    </row>
    <row r="422" spans="33:92" x14ac:dyDescent="0.35">
      <c r="AG422" s="3" t="s">
        <v>3040</v>
      </c>
      <c r="AH422" s="3"/>
      <c r="AJ422" s="3" t="s">
        <v>929</v>
      </c>
      <c r="AK422" s="3" t="s">
        <v>4386</v>
      </c>
      <c r="CJ422" s="3" t="s">
        <v>1058</v>
      </c>
      <c r="CK422" s="401" t="s">
        <v>3124</v>
      </c>
      <c r="CL422" s="3" t="s">
        <v>3987</v>
      </c>
      <c r="CM422" s="3"/>
      <c r="CN422" s="401" t="s">
        <v>5027</v>
      </c>
    </row>
    <row r="423" spans="33:92" x14ac:dyDescent="0.35">
      <c r="AG423" s="3" t="s">
        <v>3041</v>
      </c>
      <c r="AH423" s="3"/>
      <c r="AJ423" s="3" t="s">
        <v>946</v>
      </c>
      <c r="AK423" s="3" t="s">
        <v>4387</v>
      </c>
      <c r="CJ423" s="3" t="s">
        <v>1168</v>
      </c>
      <c r="CK423" s="401" t="s">
        <v>3123</v>
      </c>
      <c r="CL423" s="3" t="s">
        <v>4260</v>
      </c>
      <c r="CM423" s="3"/>
      <c r="CN423" s="401" t="s">
        <v>16652</v>
      </c>
    </row>
    <row r="424" spans="33:92" x14ac:dyDescent="0.35">
      <c r="AG424" s="3" t="s">
        <v>3042</v>
      </c>
      <c r="AH424" s="3"/>
      <c r="AJ424" s="3" t="s">
        <v>931</v>
      </c>
      <c r="AK424" s="3" t="s">
        <v>4246</v>
      </c>
      <c r="CJ424" s="3" t="s">
        <v>1169</v>
      </c>
      <c r="CK424" s="401" t="s">
        <v>3225</v>
      </c>
      <c r="CL424" s="3" t="s">
        <v>4038</v>
      </c>
      <c r="CM424" s="3"/>
      <c r="CN424" s="401" t="s">
        <v>5005</v>
      </c>
    </row>
    <row r="425" spans="33:92" x14ac:dyDescent="0.35">
      <c r="AG425" s="3" t="s">
        <v>3043</v>
      </c>
      <c r="AH425" s="3"/>
      <c r="AJ425" s="3" t="s">
        <v>960</v>
      </c>
      <c r="AK425" s="3" t="s">
        <v>4338</v>
      </c>
      <c r="CJ425" s="3" t="s">
        <v>1128</v>
      </c>
      <c r="CK425" s="401" t="s">
        <v>3235</v>
      </c>
      <c r="CL425" s="3" t="s">
        <v>4258</v>
      </c>
      <c r="CM425" s="3"/>
      <c r="CN425" s="401" t="s">
        <v>5006</v>
      </c>
    </row>
    <row r="426" spans="33:92" x14ac:dyDescent="0.35">
      <c r="AG426" s="3" t="s">
        <v>3044</v>
      </c>
      <c r="AH426" s="3"/>
      <c r="AJ426" s="3" t="s">
        <v>970</v>
      </c>
      <c r="AK426" s="3" t="s">
        <v>4014</v>
      </c>
      <c r="CJ426" s="3" t="s">
        <v>948</v>
      </c>
      <c r="CK426" s="401" t="s">
        <v>3141</v>
      </c>
      <c r="CL426" s="3" t="s">
        <v>4211</v>
      </c>
      <c r="CM426" s="3"/>
      <c r="CN426" s="401" t="s">
        <v>5011</v>
      </c>
    </row>
    <row r="427" spans="33:92" x14ac:dyDescent="0.35">
      <c r="AG427" s="3" t="s">
        <v>3013</v>
      </c>
      <c r="AH427" s="3"/>
      <c r="AJ427" s="3" t="s">
        <v>971</v>
      </c>
      <c r="AK427" s="3" t="s">
        <v>3971</v>
      </c>
      <c r="CJ427" s="3" t="s">
        <v>1114</v>
      </c>
      <c r="CK427" s="401" t="s">
        <v>3228</v>
      </c>
      <c r="CL427" s="3" t="s">
        <v>4212</v>
      </c>
      <c r="CM427" s="3"/>
      <c r="CN427" s="401" t="s">
        <v>5009</v>
      </c>
    </row>
    <row r="428" spans="33:92" x14ac:dyDescent="0.35">
      <c r="AG428" s="3" t="s">
        <v>3014</v>
      </c>
      <c r="AH428" s="3"/>
      <c r="AJ428" s="3" t="s">
        <v>956</v>
      </c>
      <c r="AK428" s="3" t="s">
        <v>4074</v>
      </c>
      <c r="CJ428" s="3" t="s">
        <v>1104</v>
      </c>
      <c r="CK428" s="401" t="s">
        <v>3311</v>
      </c>
      <c r="CL428" s="3" t="s">
        <v>4259</v>
      </c>
      <c r="CM428" s="3"/>
      <c r="CN428" s="401" t="s">
        <v>4991</v>
      </c>
    </row>
    <row r="429" spans="33:92" x14ac:dyDescent="0.35">
      <c r="AG429" s="3" t="s">
        <v>3015</v>
      </c>
      <c r="AH429" s="3"/>
      <c r="AJ429" s="3" t="s">
        <v>963</v>
      </c>
      <c r="AK429" s="3" t="s">
        <v>4326</v>
      </c>
      <c r="CJ429" s="3" t="s">
        <v>1180</v>
      </c>
      <c r="CK429" s="401" t="s">
        <v>3350</v>
      </c>
      <c r="CL429" s="3" t="s">
        <v>4268</v>
      </c>
      <c r="CM429" s="3"/>
      <c r="CN429" s="401" t="s">
        <v>5034</v>
      </c>
    </row>
    <row r="430" spans="33:92" x14ac:dyDescent="0.35">
      <c r="AG430" s="3" t="s">
        <v>3080</v>
      </c>
      <c r="AH430" s="3"/>
      <c r="AJ430" s="3" t="s">
        <v>955</v>
      </c>
      <c r="AK430" s="3" t="s">
        <v>4301</v>
      </c>
      <c r="CJ430" s="3" t="s">
        <v>1430</v>
      </c>
      <c r="CK430" s="401" t="s">
        <v>3217</v>
      </c>
      <c r="CL430" s="3" t="s">
        <v>4216</v>
      </c>
      <c r="CM430" s="3"/>
      <c r="CN430" s="401" t="s">
        <v>5018</v>
      </c>
    </row>
    <row r="431" spans="33:92" x14ac:dyDescent="0.35">
      <c r="AG431" s="3" t="s">
        <v>3012</v>
      </c>
      <c r="AH431" s="3"/>
      <c r="AJ431" s="3" t="s">
        <v>964</v>
      </c>
      <c r="AK431" s="3" t="s">
        <v>4304</v>
      </c>
      <c r="CJ431" s="3" t="s">
        <v>1429</v>
      </c>
      <c r="CK431" s="401" t="s">
        <v>3216</v>
      </c>
      <c r="CL431" s="3" t="s">
        <v>4217</v>
      </c>
      <c r="CM431" s="3"/>
      <c r="CN431" s="401" t="s">
        <v>5028</v>
      </c>
    </row>
    <row r="432" spans="33:92" x14ac:dyDescent="0.35">
      <c r="AG432" s="3" t="s">
        <v>3211</v>
      </c>
      <c r="AH432" s="3"/>
      <c r="AJ432" s="3" t="s">
        <v>910</v>
      </c>
      <c r="AK432" s="3" t="s">
        <v>4302</v>
      </c>
      <c r="CJ432" s="3" t="s">
        <v>1428</v>
      </c>
      <c r="CK432" s="401" t="s">
        <v>3365</v>
      </c>
      <c r="CL432" s="3" t="s">
        <v>4218</v>
      </c>
      <c r="CM432" s="3"/>
      <c r="CN432" s="401" t="s">
        <v>5029</v>
      </c>
    </row>
    <row r="433" spans="33:92" x14ac:dyDescent="0.35">
      <c r="AG433" s="3" t="s">
        <v>3210</v>
      </c>
      <c r="AH433" s="3"/>
      <c r="AJ433" s="3" t="s">
        <v>899</v>
      </c>
      <c r="AK433" s="3" t="s">
        <v>4303</v>
      </c>
      <c r="CJ433" s="3" t="s">
        <v>1469</v>
      </c>
      <c r="CK433" s="401" t="s">
        <v>3288</v>
      </c>
      <c r="CL433" s="3" t="s">
        <v>4219</v>
      </c>
      <c r="CM433" s="3"/>
      <c r="CN433" s="401" t="s">
        <v>5024</v>
      </c>
    </row>
    <row r="434" spans="33:92" x14ac:dyDescent="0.35">
      <c r="AG434" s="3" t="s">
        <v>3254</v>
      </c>
      <c r="AH434" s="3"/>
      <c r="AJ434" s="3" t="s">
        <v>904</v>
      </c>
      <c r="AK434" s="3" t="s">
        <v>4315</v>
      </c>
      <c r="CJ434" s="3" t="s">
        <v>17290</v>
      </c>
      <c r="CK434" s="401" t="s">
        <v>13026</v>
      </c>
      <c r="CL434" s="3" t="s">
        <v>4220</v>
      </c>
      <c r="CM434" s="3"/>
      <c r="CN434" s="401" t="s">
        <v>5010</v>
      </c>
    </row>
    <row r="435" spans="33:92" x14ac:dyDescent="0.35">
      <c r="AG435" s="3" t="s">
        <v>3344</v>
      </c>
      <c r="AH435" s="3"/>
      <c r="AJ435" s="3" t="s">
        <v>907</v>
      </c>
      <c r="AK435" s="3" t="s">
        <v>4342</v>
      </c>
      <c r="CJ435" s="3" t="s">
        <v>16774</v>
      </c>
      <c r="CK435" s="401" t="s">
        <v>14381</v>
      </c>
      <c r="CL435" s="3" t="s">
        <v>4221</v>
      </c>
      <c r="CM435" s="3"/>
      <c r="CN435" s="401" t="s">
        <v>5001</v>
      </c>
    </row>
    <row r="436" spans="33:92" x14ac:dyDescent="0.35">
      <c r="AG436" s="3" t="s">
        <v>3343</v>
      </c>
      <c r="AH436" s="3"/>
      <c r="AJ436" s="3" t="s">
        <v>917</v>
      </c>
      <c r="AK436" s="3" t="s">
        <v>4341</v>
      </c>
      <c r="CJ436" s="3" t="s">
        <v>16777</v>
      </c>
      <c r="CK436" s="401" t="s">
        <v>2833</v>
      </c>
      <c r="CL436" s="3" t="s">
        <v>4222</v>
      </c>
      <c r="CM436" s="3"/>
      <c r="CN436" s="401" t="s">
        <v>5007</v>
      </c>
    </row>
    <row r="437" spans="33:92" x14ac:dyDescent="0.35">
      <c r="AG437" s="3" t="s">
        <v>3325</v>
      </c>
      <c r="AH437" s="3"/>
      <c r="AJ437" s="3" t="s">
        <v>900</v>
      </c>
      <c r="AK437" s="3" t="s">
        <v>4324</v>
      </c>
      <c r="CJ437" s="3" t="s">
        <v>1445</v>
      </c>
      <c r="CK437" s="401" t="s">
        <v>3056</v>
      </c>
      <c r="CL437" s="3" t="s">
        <v>4223</v>
      </c>
      <c r="CM437" s="3"/>
      <c r="CN437" s="401" t="s">
        <v>5002</v>
      </c>
    </row>
    <row r="438" spans="33:92" x14ac:dyDescent="0.35">
      <c r="AG438" s="3" t="s">
        <v>3212</v>
      </c>
      <c r="AH438" s="3"/>
      <c r="AJ438" s="3" t="s">
        <v>916</v>
      </c>
      <c r="AK438" s="3" t="s">
        <v>4323</v>
      </c>
      <c r="CJ438" s="3" t="s">
        <v>1440</v>
      </c>
      <c r="CK438" s="401" t="s">
        <v>3046</v>
      </c>
      <c r="CL438" s="3" t="s">
        <v>4224</v>
      </c>
      <c r="CM438" s="3"/>
      <c r="CN438" s="401" t="s">
        <v>5003</v>
      </c>
    </row>
    <row r="439" spans="33:92" x14ac:dyDescent="0.35">
      <c r="AG439" s="3" t="s">
        <v>3213</v>
      </c>
      <c r="AH439" s="3"/>
      <c r="AJ439" s="3" t="s">
        <v>1033</v>
      </c>
      <c r="AK439" s="3" t="s">
        <v>4331</v>
      </c>
      <c r="CJ439" s="3" t="s">
        <v>1439</v>
      </c>
      <c r="CK439" s="401" t="s">
        <v>3348</v>
      </c>
      <c r="CL439" s="3" t="s">
        <v>4225</v>
      </c>
      <c r="CM439" s="3"/>
      <c r="CN439" s="401" t="s">
        <v>4998</v>
      </c>
    </row>
    <row r="440" spans="33:92" x14ac:dyDescent="0.35">
      <c r="AG440" s="3" t="s">
        <v>3283</v>
      </c>
      <c r="AH440" s="3"/>
      <c r="AJ440" s="3" t="s">
        <v>979</v>
      </c>
      <c r="AK440" s="3" t="s">
        <v>4316</v>
      </c>
      <c r="CJ440" s="3" t="s">
        <v>1438</v>
      </c>
      <c r="CK440" s="401" t="s">
        <v>3004</v>
      </c>
      <c r="CL440" s="3" t="s">
        <v>4281</v>
      </c>
      <c r="CM440" s="3"/>
      <c r="CN440" s="401" t="s">
        <v>4999</v>
      </c>
    </row>
    <row r="441" spans="33:92" x14ac:dyDescent="0.35">
      <c r="AG441" s="3" t="s">
        <v>14390</v>
      </c>
      <c r="AH441" s="3"/>
      <c r="AJ441" s="3" t="s">
        <v>1059</v>
      </c>
      <c r="AK441" s="3" t="s">
        <v>4318</v>
      </c>
      <c r="CJ441" s="3" t="s">
        <v>1447</v>
      </c>
      <c r="CK441" s="401" t="s">
        <v>2745</v>
      </c>
      <c r="CL441" s="3" t="s">
        <v>4280</v>
      </c>
      <c r="CM441" s="3"/>
      <c r="CN441" s="401" t="s">
        <v>5000</v>
      </c>
    </row>
    <row r="442" spans="33:92" x14ac:dyDescent="0.35">
      <c r="AG442" s="3" t="s">
        <v>16854</v>
      </c>
      <c r="AH442" s="3"/>
      <c r="AJ442" s="3" t="s">
        <v>947</v>
      </c>
      <c r="AK442" s="3" t="s">
        <v>4317</v>
      </c>
      <c r="CJ442" s="3" t="s">
        <v>1049</v>
      </c>
      <c r="CK442" s="401" t="s">
        <v>2837</v>
      </c>
      <c r="CL442" s="3" t="s">
        <v>4284</v>
      </c>
      <c r="CM442" s="3"/>
      <c r="CN442" s="401" t="s">
        <v>5031</v>
      </c>
    </row>
    <row r="443" spans="33:92" x14ac:dyDescent="0.35">
      <c r="AG443" s="3" t="s">
        <v>16857</v>
      </c>
      <c r="AH443" s="3"/>
      <c r="AJ443" s="3" t="s">
        <v>1088</v>
      </c>
      <c r="AK443" s="3" t="s">
        <v>4001</v>
      </c>
      <c r="CJ443" s="3" t="s">
        <v>1043</v>
      </c>
      <c r="CK443" s="401" t="s">
        <v>2799</v>
      </c>
      <c r="CL443" s="3" t="s">
        <v>4283</v>
      </c>
      <c r="CM443" s="3"/>
      <c r="CN443" s="401" t="s">
        <v>5032</v>
      </c>
    </row>
    <row r="444" spans="33:92" x14ac:dyDescent="0.35">
      <c r="AG444" s="3" t="s">
        <v>2642</v>
      </c>
      <c r="AH444" s="3"/>
      <c r="AJ444" s="3" t="s">
        <v>1107</v>
      </c>
      <c r="AK444" s="3" t="s">
        <v>4101</v>
      </c>
      <c r="CJ444" s="3" t="s">
        <v>1001</v>
      </c>
      <c r="CK444" s="401" t="s">
        <v>2818</v>
      </c>
      <c r="CL444" s="3" t="s">
        <v>4282</v>
      </c>
      <c r="CM444" s="3"/>
      <c r="CN444" s="401" t="s">
        <v>5033</v>
      </c>
    </row>
    <row r="445" spans="33:92" x14ac:dyDescent="0.35">
      <c r="AG445" s="3" t="s">
        <v>2646</v>
      </c>
      <c r="AH445" s="3"/>
      <c r="AJ445" s="3" t="s">
        <v>1109</v>
      </c>
      <c r="AK445" s="3" t="s">
        <v>4385</v>
      </c>
      <c r="CJ445" s="3" t="s">
        <v>1000</v>
      </c>
      <c r="CK445" s="401" t="s">
        <v>2866</v>
      </c>
      <c r="CL445" s="3" t="s">
        <v>4226</v>
      </c>
      <c r="CM445" s="3"/>
      <c r="CN445" s="401" t="s">
        <v>5025</v>
      </c>
    </row>
    <row r="446" spans="33:92" x14ac:dyDescent="0.35">
      <c r="AG446" s="3" t="s">
        <v>2753</v>
      </c>
      <c r="AH446" s="3"/>
      <c r="AJ446" s="3" t="s">
        <v>1110</v>
      </c>
      <c r="AK446" s="3" t="s">
        <v>4384</v>
      </c>
      <c r="CJ446" s="3" t="s">
        <v>1020</v>
      </c>
      <c r="CK446" s="401" t="s">
        <v>2867</v>
      </c>
      <c r="CL446" s="3" t="s">
        <v>4227</v>
      </c>
      <c r="CM446" s="3"/>
      <c r="CN446" s="401" t="s">
        <v>5026</v>
      </c>
    </row>
    <row r="447" spans="33:92" x14ac:dyDescent="0.35">
      <c r="AG447" s="3" t="s">
        <v>2746</v>
      </c>
      <c r="AH447" s="3"/>
      <c r="AJ447" s="3" t="s">
        <v>1087</v>
      </c>
      <c r="AK447" s="3" t="s">
        <v>4330</v>
      </c>
      <c r="CJ447" s="3" t="s">
        <v>993</v>
      </c>
      <c r="CK447" s="401" t="s">
        <v>2943</v>
      </c>
      <c r="CL447" s="3" t="s">
        <v>4228</v>
      </c>
      <c r="CM447" s="3"/>
      <c r="CN447" s="401" t="s">
        <v>16657</v>
      </c>
    </row>
    <row r="448" spans="33:92" x14ac:dyDescent="0.35">
      <c r="AG448" s="3" t="s">
        <v>2747</v>
      </c>
      <c r="AH448" s="3"/>
      <c r="AJ448" s="3" t="s">
        <v>949</v>
      </c>
      <c r="AK448" s="3" t="s">
        <v>4134</v>
      </c>
      <c r="CJ448" s="3" t="s">
        <v>992</v>
      </c>
      <c r="CK448" s="401" t="s">
        <v>2947</v>
      </c>
      <c r="CL448" s="3" t="s">
        <v>4229</v>
      </c>
      <c r="CM448" s="3"/>
      <c r="CN448" s="401" t="s">
        <v>4994</v>
      </c>
    </row>
    <row r="449" spans="33:92" x14ac:dyDescent="0.35">
      <c r="AG449" s="3" t="s">
        <v>2780</v>
      </c>
      <c r="AH449" s="3"/>
      <c r="AJ449" s="3" t="s">
        <v>1318</v>
      </c>
      <c r="AK449" s="3" t="s">
        <v>4369</v>
      </c>
      <c r="CJ449" s="3" t="s">
        <v>1007</v>
      </c>
      <c r="CK449" s="401" t="s">
        <v>2949</v>
      </c>
      <c r="CL449" s="3" t="s">
        <v>4230</v>
      </c>
      <c r="CM449" s="3"/>
      <c r="CN449" s="401" t="s">
        <v>5053</v>
      </c>
    </row>
    <row r="450" spans="33:92" x14ac:dyDescent="0.35">
      <c r="AG450" s="3" t="s">
        <v>2781</v>
      </c>
      <c r="AH450" s="3"/>
      <c r="AJ450" s="3" t="s">
        <v>1319</v>
      </c>
      <c r="AK450" s="3" t="s">
        <v>4371</v>
      </c>
      <c r="CJ450" s="3" t="s">
        <v>1006</v>
      </c>
      <c r="CK450" s="401" t="s">
        <v>3038</v>
      </c>
      <c r="CL450" s="3" t="s">
        <v>4231</v>
      </c>
      <c r="CM450" s="3"/>
      <c r="CN450" s="401" t="s">
        <v>5021</v>
      </c>
    </row>
    <row r="451" spans="33:92" x14ac:dyDescent="0.35">
      <c r="AG451" s="3" t="s">
        <v>2782</v>
      </c>
      <c r="AH451" s="3"/>
      <c r="AJ451" s="3" t="s">
        <v>1320</v>
      </c>
      <c r="AK451" s="3" t="s">
        <v>4370</v>
      </c>
      <c r="CJ451" s="3" t="s">
        <v>1446</v>
      </c>
      <c r="CK451" s="401" t="s">
        <v>3039</v>
      </c>
      <c r="CL451" s="3" t="s">
        <v>4232</v>
      </c>
      <c r="CM451" s="3"/>
      <c r="CN451" s="401" t="s">
        <v>5022</v>
      </c>
    </row>
    <row r="452" spans="33:92" x14ac:dyDescent="0.35">
      <c r="AG452" s="3" t="s">
        <v>2783</v>
      </c>
      <c r="AH452" s="3"/>
      <c r="AJ452" s="3" t="s">
        <v>1177</v>
      </c>
      <c r="AK452" s="3" t="s">
        <v>4325</v>
      </c>
      <c r="CJ452" s="3" t="s">
        <v>926</v>
      </c>
      <c r="CK452" s="401" t="s">
        <v>3040</v>
      </c>
      <c r="CL452" s="3" t="s">
        <v>4233</v>
      </c>
      <c r="CM452" s="3"/>
      <c r="CN452" s="401" t="s">
        <v>5023</v>
      </c>
    </row>
    <row r="453" spans="33:92" x14ac:dyDescent="0.35">
      <c r="AG453" s="3" t="s">
        <v>2787</v>
      </c>
      <c r="AH453" s="3"/>
      <c r="AJ453" s="3" t="s">
        <v>1178</v>
      </c>
      <c r="AK453" s="3" t="s">
        <v>4329</v>
      </c>
      <c r="CJ453" s="3" t="s">
        <v>1232</v>
      </c>
      <c r="CK453" s="401" t="s">
        <v>3041</v>
      </c>
      <c r="CL453" s="3" t="s">
        <v>4234</v>
      </c>
      <c r="CM453" s="3"/>
      <c r="CN453" s="401" t="s">
        <v>16660</v>
      </c>
    </row>
    <row r="454" spans="33:92" x14ac:dyDescent="0.35">
      <c r="AG454" s="3" t="s">
        <v>2788</v>
      </c>
      <c r="AH454" s="3"/>
      <c r="AJ454" s="3" t="s">
        <v>1199</v>
      </c>
      <c r="AK454" s="3" t="s">
        <v>4327</v>
      </c>
      <c r="CJ454" s="3" t="s">
        <v>1233</v>
      </c>
      <c r="CK454" s="401" t="s">
        <v>3042</v>
      </c>
      <c r="CL454" s="3" t="s">
        <v>4235</v>
      </c>
      <c r="CM454" s="3"/>
      <c r="CN454" s="401" t="s">
        <v>5012</v>
      </c>
    </row>
    <row r="455" spans="33:92" x14ac:dyDescent="0.35">
      <c r="AG455" s="3" t="s">
        <v>2789</v>
      </c>
      <c r="AH455" s="3"/>
      <c r="AJ455" s="3" t="s">
        <v>1200</v>
      </c>
      <c r="AK455" s="3" t="s">
        <v>4328</v>
      </c>
      <c r="CJ455" s="3" t="s">
        <v>1254</v>
      </c>
      <c r="CK455" s="401" t="s">
        <v>3043</v>
      </c>
      <c r="CL455" s="3" t="s">
        <v>4236</v>
      </c>
      <c r="CM455" s="3"/>
      <c r="CN455" s="401" t="s">
        <v>4986</v>
      </c>
    </row>
    <row r="456" spans="33:92" x14ac:dyDescent="0.35">
      <c r="AG456" s="3" t="s">
        <v>2786</v>
      </c>
      <c r="AH456" s="3"/>
      <c r="AJ456" s="3" t="s">
        <v>1198</v>
      </c>
      <c r="AK456" s="3" t="s">
        <v>3970</v>
      </c>
      <c r="CJ456" s="3" t="s">
        <v>1252</v>
      </c>
      <c r="CK456" s="401" t="s">
        <v>3044</v>
      </c>
      <c r="CL456" s="3" t="s">
        <v>4237</v>
      </c>
      <c r="CM456" s="3"/>
      <c r="CN456" s="401" t="s">
        <v>5019</v>
      </c>
    </row>
    <row r="457" spans="33:92" x14ac:dyDescent="0.35">
      <c r="AG457" s="3" t="s">
        <v>2785</v>
      </c>
      <c r="AH457" s="3"/>
      <c r="AJ457" s="3" t="s">
        <v>1044</v>
      </c>
      <c r="AK457" s="3" t="s">
        <v>4118</v>
      </c>
      <c r="CJ457" s="3" t="s">
        <v>1234</v>
      </c>
      <c r="CK457" s="401" t="s">
        <v>3013</v>
      </c>
      <c r="CL457" s="3" t="s">
        <v>4238</v>
      </c>
      <c r="CM457" s="3"/>
      <c r="CN457" s="401" t="s">
        <v>5062</v>
      </c>
    </row>
    <row r="458" spans="33:92" x14ac:dyDescent="0.35">
      <c r="AG458" s="3" t="s">
        <v>16708</v>
      </c>
      <c r="AH458" s="3"/>
      <c r="AJ458" s="3" t="s">
        <v>1046</v>
      </c>
      <c r="AK458" s="3" t="s">
        <v>8587</v>
      </c>
      <c r="CJ458" s="3" t="s">
        <v>1255</v>
      </c>
      <c r="CK458" s="401" t="s">
        <v>3014</v>
      </c>
      <c r="CL458" s="3" t="s">
        <v>4239</v>
      </c>
      <c r="CM458" s="3"/>
      <c r="CN458" s="401" t="s">
        <v>5042</v>
      </c>
    </row>
    <row r="459" spans="33:92" x14ac:dyDescent="0.35">
      <c r="AG459" s="3" t="s">
        <v>2670</v>
      </c>
      <c r="AH459" s="3"/>
      <c r="AJ459" s="3" t="s">
        <v>1407</v>
      </c>
      <c r="AK459" s="3" t="s">
        <v>9135</v>
      </c>
      <c r="CJ459" s="3" t="s">
        <v>1253</v>
      </c>
      <c r="CK459" s="401" t="s">
        <v>3015</v>
      </c>
      <c r="CL459" s="3" t="s">
        <v>4240</v>
      </c>
      <c r="CM459" s="3"/>
      <c r="CN459" s="401" t="s">
        <v>5038</v>
      </c>
    </row>
    <row r="460" spans="33:92" x14ac:dyDescent="0.35">
      <c r="AG460" s="3" t="s">
        <v>2669</v>
      </c>
      <c r="AH460" s="3"/>
      <c r="AJ460" s="3" t="s">
        <v>1045</v>
      </c>
      <c r="AK460" s="3" t="s">
        <v>8422</v>
      </c>
      <c r="CJ460" s="3" t="s">
        <v>1256</v>
      </c>
      <c r="CK460" s="401" t="s">
        <v>3080</v>
      </c>
      <c r="CL460" s="3" t="s">
        <v>4102</v>
      </c>
      <c r="CM460" s="3"/>
      <c r="CN460" s="401" t="s">
        <v>5061</v>
      </c>
    </row>
    <row r="461" spans="33:92" x14ac:dyDescent="0.35">
      <c r="AG461" s="3" t="s">
        <v>2623</v>
      </c>
      <c r="AH461" s="3"/>
      <c r="AJ461" s="3" t="s">
        <v>1090</v>
      </c>
      <c r="AK461" s="3" t="s">
        <v>8584</v>
      </c>
      <c r="CJ461" s="3" t="s">
        <v>1244</v>
      </c>
      <c r="CK461" s="401" t="s">
        <v>3012</v>
      </c>
      <c r="CL461" s="3" t="s">
        <v>4278</v>
      </c>
      <c r="CM461" s="3"/>
      <c r="CN461" s="401" t="s">
        <v>5068</v>
      </c>
    </row>
    <row r="462" spans="33:92" x14ac:dyDescent="0.35">
      <c r="AG462" s="3" t="s">
        <v>2614</v>
      </c>
      <c r="AH462" s="3"/>
      <c r="AJ462" s="3" t="s">
        <v>1089</v>
      </c>
      <c r="AK462" s="3" t="s">
        <v>9138</v>
      </c>
      <c r="CJ462" s="3" t="s">
        <v>1242</v>
      </c>
      <c r="CK462" s="401" t="s">
        <v>3211</v>
      </c>
      <c r="CL462" s="3" t="s">
        <v>4294</v>
      </c>
      <c r="CM462" s="3"/>
      <c r="CN462" s="401" t="s">
        <v>5069</v>
      </c>
    </row>
    <row r="463" spans="33:92" x14ac:dyDescent="0.35">
      <c r="AG463" s="3" t="s">
        <v>2707</v>
      </c>
      <c r="AH463" s="3"/>
      <c r="AJ463" s="3" t="s">
        <v>17127</v>
      </c>
      <c r="AK463" s="3" t="s">
        <v>4065</v>
      </c>
      <c r="CJ463" s="3" t="s">
        <v>1230</v>
      </c>
      <c r="CK463" s="401" t="s">
        <v>3210</v>
      </c>
      <c r="CL463" s="3" t="s">
        <v>4277</v>
      </c>
      <c r="CM463" s="3"/>
      <c r="CN463" s="401" t="s">
        <v>5070</v>
      </c>
    </row>
    <row r="464" spans="33:92" x14ac:dyDescent="0.35">
      <c r="AG464" s="3" t="s">
        <v>2620</v>
      </c>
      <c r="AH464" s="3"/>
      <c r="AJ464" s="3" t="s">
        <v>17123</v>
      </c>
      <c r="AK464" s="3" t="s">
        <v>4036</v>
      </c>
      <c r="CJ464" s="3" t="s">
        <v>1250</v>
      </c>
      <c r="CK464" s="401" t="s">
        <v>3254</v>
      </c>
      <c r="CL464" s="3" t="s">
        <v>4285</v>
      </c>
      <c r="CM464" s="3"/>
      <c r="CN464" s="401" t="s">
        <v>5071</v>
      </c>
    </row>
    <row r="465" spans="33:92" x14ac:dyDescent="0.35">
      <c r="AG465" s="3" t="s">
        <v>2612</v>
      </c>
      <c r="AH465" s="3"/>
      <c r="AJ465" s="3" t="s">
        <v>17110</v>
      </c>
      <c r="AK465" s="3" t="s">
        <v>3990</v>
      </c>
      <c r="CJ465" s="3" t="s">
        <v>1050</v>
      </c>
      <c r="CK465" s="401" t="s">
        <v>3344</v>
      </c>
      <c r="CL465" s="3" t="s">
        <v>4286</v>
      </c>
      <c r="CM465" s="3"/>
      <c r="CN465" s="401" t="s">
        <v>5063</v>
      </c>
    </row>
    <row r="466" spans="33:92" x14ac:dyDescent="0.35">
      <c r="AG466" s="3" t="s">
        <v>2613</v>
      </c>
      <c r="AH466" s="3"/>
      <c r="AJ466" s="3" t="s">
        <v>17117</v>
      </c>
      <c r="AK466" s="3" t="s">
        <v>8347</v>
      </c>
      <c r="CJ466" s="3" t="s">
        <v>1051</v>
      </c>
      <c r="CK466" s="401" t="s">
        <v>3343</v>
      </c>
      <c r="CL466" s="3" t="s">
        <v>4296</v>
      </c>
      <c r="CM466" s="3"/>
      <c r="CN466" s="401" t="s">
        <v>5035</v>
      </c>
    </row>
    <row r="467" spans="33:92" x14ac:dyDescent="0.35">
      <c r="AG467" s="3" t="s">
        <v>2616</v>
      </c>
      <c r="AH467" s="3"/>
      <c r="AJ467" s="3" t="s">
        <v>17114</v>
      </c>
      <c r="AK467" s="3" t="s">
        <v>7864</v>
      </c>
      <c r="CJ467" s="3" t="s">
        <v>1047</v>
      </c>
      <c r="CK467" s="401" t="s">
        <v>3325</v>
      </c>
      <c r="CL467" s="3" t="s">
        <v>4076</v>
      </c>
      <c r="CM467" s="3"/>
      <c r="CN467" s="401" t="s">
        <v>5045</v>
      </c>
    </row>
    <row r="468" spans="33:92" x14ac:dyDescent="0.35">
      <c r="AG468" s="3" t="s">
        <v>2617</v>
      </c>
      <c r="AH468" s="3"/>
      <c r="AJ468" s="3" t="s">
        <v>17178</v>
      </c>
      <c r="AK468" s="3" t="s">
        <v>8213</v>
      </c>
      <c r="CJ468" s="3" t="s">
        <v>1390</v>
      </c>
      <c r="CK468" s="401" t="s">
        <v>3212</v>
      </c>
      <c r="CL468" s="3" t="s">
        <v>4020</v>
      </c>
      <c r="CM468" s="3"/>
      <c r="CN468" s="401" t="s">
        <v>5046</v>
      </c>
    </row>
    <row r="469" spans="33:92" x14ac:dyDescent="0.35">
      <c r="AG469" s="3" t="s">
        <v>2615</v>
      </c>
      <c r="AH469" s="3"/>
      <c r="AJ469" s="3" t="s">
        <v>17120</v>
      </c>
      <c r="AK469" s="3" t="s">
        <v>8527</v>
      </c>
      <c r="CJ469" s="3" t="s">
        <v>1389</v>
      </c>
      <c r="CK469" s="401" t="s">
        <v>3213</v>
      </c>
      <c r="CL469" s="3" t="s">
        <v>4129</v>
      </c>
      <c r="CM469" s="3"/>
      <c r="CN469" s="401" t="s">
        <v>5048</v>
      </c>
    </row>
    <row r="470" spans="33:92" x14ac:dyDescent="0.35">
      <c r="AG470" s="3" t="s">
        <v>2624</v>
      </c>
      <c r="AH470" s="3"/>
      <c r="AJ470" s="3" t="s">
        <v>17280</v>
      </c>
      <c r="AK470" s="3" t="s">
        <v>13817</v>
      </c>
      <c r="CJ470" s="3" t="s">
        <v>1236</v>
      </c>
      <c r="CK470" s="401" t="s">
        <v>3283</v>
      </c>
      <c r="CL470" s="3" t="s">
        <v>4287</v>
      </c>
      <c r="CM470" s="3"/>
      <c r="CN470" s="401" t="s">
        <v>5049</v>
      </c>
    </row>
    <row r="471" spans="33:92" x14ac:dyDescent="0.35">
      <c r="AG471" s="3" t="s">
        <v>2653</v>
      </c>
      <c r="AH471" s="3"/>
      <c r="AJ471" s="3" t="s">
        <v>14749</v>
      </c>
      <c r="AK471" s="3" t="s">
        <v>12928</v>
      </c>
      <c r="CJ471" s="3" t="s">
        <v>1388</v>
      </c>
      <c r="CK471" s="401" t="s">
        <v>14390</v>
      </c>
      <c r="CL471" s="3" t="s">
        <v>4288</v>
      </c>
      <c r="CM471" s="3"/>
      <c r="CN471" s="401" t="s">
        <v>5036</v>
      </c>
    </row>
    <row r="472" spans="33:92" x14ac:dyDescent="0.35">
      <c r="AG472" s="3" t="s">
        <v>2655</v>
      </c>
      <c r="AH472" s="3"/>
      <c r="AJ472" s="3" t="s">
        <v>1443</v>
      </c>
      <c r="AK472" s="3" t="s">
        <v>9369</v>
      </c>
      <c r="CJ472" s="3" t="s">
        <v>1387</v>
      </c>
      <c r="CK472" s="401" t="s">
        <v>16854</v>
      </c>
      <c r="CL472" s="3" t="s">
        <v>4289</v>
      </c>
      <c r="CM472" s="3"/>
      <c r="CN472" s="401" t="s">
        <v>5057</v>
      </c>
    </row>
    <row r="473" spans="33:92" x14ac:dyDescent="0.35">
      <c r="AG473" s="3" t="s">
        <v>2654</v>
      </c>
      <c r="AH473" s="3"/>
      <c r="AJ473" s="3" t="s">
        <v>1444</v>
      </c>
      <c r="AK473" s="3" t="s">
        <v>17332</v>
      </c>
      <c r="CJ473" s="3" t="s">
        <v>1231</v>
      </c>
      <c r="CK473" s="401" t="s">
        <v>16857</v>
      </c>
      <c r="CL473" s="3" t="s">
        <v>4290</v>
      </c>
      <c r="CM473" s="3"/>
      <c r="CN473" s="401" t="s">
        <v>5058</v>
      </c>
    </row>
    <row r="474" spans="33:92" x14ac:dyDescent="0.35">
      <c r="AG474" s="3" t="s">
        <v>2641</v>
      </c>
      <c r="AH474" s="3"/>
      <c r="AJ474" s="3" t="s">
        <v>1442</v>
      </c>
      <c r="AK474" s="3" t="s">
        <v>14828</v>
      </c>
      <c r="CJ474" s="3" t="s">
        <v>1229</v>
      </c>
      <c r="CK474" s="401" t="s">
        <v>2642</v>
      </c>
      <c r="CL474" s="3" t="s">
        <v>4291</v>
      </c>
      <c r="CM474" s="3"/>
      <c r="CN474" s="401" t="s">
        <v>5059</v>
      </c>
    </row>
    <row r="475" spans="33:92" x14ac:dyDescent="0.35">
      <c r="AG475" s="3" t="s">
        <v>2659</v>
      </c>
      <c r="AH475" s="3"/>
      <c r="AJ475" s="3" t="s">
        <v>1441</v>
      </c>
      <c r="AK475" s="3" t="s">
        <v>14829</v>
      </c>
      <c r="CJ475" s="3" t="s">
        <v>1228</v>
      </c>
      <c r="CK475" s="401" t="s">
        <v>2646</v>
      </c>
      <c r="CL475" s="3" t="s">
        <v>4292</v>
      </c>
      <c r="CM475" s="3"/>
      <c r="CN475" s="401" t="s">
        <v>5037</v>
      </c>
    </row>
    <row r="476" spans="33:92" x14ac:dyDescent="0.35">
      <c r="AG476" s="3" t="s">
        <v>2626</v>
      </c>
      <c r="AH476" s="3"/>
      <c r="AJ476" s="3" t="s">
        <v>1385</v>
      </c>
      <c r="AK476" s="3" t="s">
        <v>14830</v>
      </c>
      <c r="CJ476" s="3" t="s">
        <v>1157</v>
      </c>
      <c r="CK476" s="401" t="s">
        <v>2753</v>
      </c>
      <c r="CL476" s="3" t="s">
        <v>4293</v>
      </c>
      <c r="CM476" s="3"/>
      <c r="CN476" s="401" t="s">
        <v>5055</v>
      </c>
    </row>
    <row r="477" spans="33:92" x14ac:dyDescent="0.35">
      <c r="AG477" s="3" t="s">
        <v>2629</v>
      </c>
      <c r="AH477" s="3"/>
      <c r="AJ477" s="3" t="s">
        <v>1384</v>
      </c>
      <c r="AK477" s="3" t="s">
        <v>14831</v>
      </c>
      <c r="CJ477" s="3" t="s">
        <v>1158</v>
      </c>
      <c r="CK477" s="401" t="s">
        <v>2746</v>
      </c>
      <c r="CL477" s="3" t="s">
        <v>4135</v>
      </c>
      <c r="CM477" s="3"/>
      <c r="CN477" s="401" t="s">
        <v>5067</v>
      </c>
    </row>
    <row r="478" spans="33:92" x14ac:dyDescent="0.35">
      <c r="AG478" s="3" t="s">
        <v>2661</v>
      </c>
      <c r="AH478" s="3"/>
      <c r="AJ478" s="3" t="s">
        <v>1383</v>
      </c>
      <c r="AK478" s="3" t="s">
        <v>16628</v>
      </c>
      <c r="CJ478" s="3" t="s">
        <v>1159</v>
      </c>
      <c r="CK478" s="401" t="s">
        <v>2747</v>
      </c>
      <c r="CL478" s="3" t="s">
        <v>4081</v>
      </c>
      <c r="CM478" s="3"/>
      <c r="CN478" s="401" t="s">
        <v>5072</v>
      </c>
    </row>
    <row r="479" spans="33:92" x14ac:dyDescent="0.35">
      <c r="AG479" s="3" t="s">
        <v>2635</v>
      </c>
      <c r="AH479" s="3"/>
      <c r="AJ479" s="3" t="s">
        <v>1340</v>
      </c>
      <c r="AK479" s="3" t="s">
        <v>14833</v>
      </c>
      <c r="CJ479" s="3" t="s">
        <v>1160</v>
      </c>
      <c r="CK479" s="401" t="s">
        <v>2780</v>
      </c>
      <c r="CL479" s="3" t="s">
        <v>4082</v>
      </c>
      <c r="CM479" s="3"/>
      <c r="CN479" s="401" t="s">
        <v>5074</v>
      </c>
    </row>
    <row r="480" spans="33:92" x14ac:dyDescent="0.35">
      <c r="AG480" s="3" t="s">
        <v>2689</v>
      </c>
      <c r="AH480" s="3"/>
      <c r="AJ480" s="3" t="s">
        <v>1339</v>
      </c>
      <c r="AK480" s="3" t="s">
        <v>14836</v>
      </c>
      <c r="CJ480" s="3" t="s">
        <v>1129</v>
      </c>
      <c r="CK480" s="401" t="s">
        <v>2781</v>
      </c>
      <c r="CL480" s="3" t="s">
        <v>4256</v>
      </c>
      <c r="CM480" s="3"/>
      <c r="CN480" s="401" t="s">
        <v>5076</v>
      </c>
    </row>
    <row r="481" spans="33:92" x14ac:dyDescent="0.35">
      <c r="AG481" s="3" t="s">
        <v>2627</v>
      </c>
      <c r="AH481" s="3"/>
      <c r="AJ481" s="3" t="s">
        <v>1240</v>
      </c>
      <c r="AK481" s="3" t="s">
        <v>14838</v>
      </c>
      <c r="CJ481" s="3" t="s">
        <v>1130</v>
      </c>
      <c r="CK481" s="401" t="s">
        <v>2782</v>
      </c>
      <c r="CL481" s="3" t="s">
        <v>4257</v>
      </c>
      <c r="CM481" s="3"/>
      <c r="CN481" s="401" t="s">
        <v>5060</v>
      </c>
    </row>
    <row r="482" spans="33:92" x14ac:dyDescent="0.35">
      <c r="AG482" s="3" t="s">
        <v>2651</v>
      </c>
      <c r="AH482" s="3"/>
      <c r="AJ482" s="3" t="s">
        <v>1239</v>
      </c>
      <c r="AK482" s="3" t="s">
        <v>12931</v>
      </c>
      <c r="CJ482" s="3" t="s">
        <v>1115</v>
      </c>
      <c r="CK482" s="401" t="s">
        <v>2783</v>
      </c>
      <c r="CL482" s="3" t="s">
        <v>4253</v>
      </c>
      <c r="CM482" s="3"/>
      <c r="CN482" s="401" t="s">
        <v>5073</v>
      </c>
    </row>
    <row r="483" spans="33:92" x14ac:dyDescent="0.35">
      <c r="AG483" s="3" t="s">
        <v>2628</v>
      </c>
      <c r="AH483" s="3"/>
      <c r="AJ483" s="3" t="s">
        <v>1249</v>
      </c>
      <c r="AK483" s="3" t="s">
        <v>12934</v>
      </c>
      <c r="CJ483" s="3" t="s">
        <v>1113</v>
      </c>
      <c r="CK483" s="401" t="s">
        <v>2787</v>
      </c>
      <c r="CL483" s="3" t="s">
        <v>4254</v>
      </c>
      <c r="CM483" s="3"/>
      <c r="CN483" s="401" t="s">
        <v>5078</v>
      </c>
    </row>
    <row r="484" spans="33:92" x14ac:dyDescent="0.35">
      <c r="AG484" s="3" t="s">
        <v>2621</v>
      </c>
      <c r="AH484" s="3"/>
      <c r="AJ484" s="3" t="s">
        <v>1248</v>
      </c>
      <c r="AK484" s="3" t="s">
        <v>16893</v>
      </c>
      <c r="CJ484" s="3" t="s">
        <v>1205</v>
      </c>
      <c r="CK484" s="401" t="s">
        <v>2788</v>
      </c>
      <c r="CL484" s="3" t="s">
        <v>4255</v>
      </c>
      <c r="CM484" s="3"/>
      <c r="CN484" s="401" t="s">
        <v>5064</v>
      </c>
    </row>
    <row r="485" spans="33:92" x14ac:dyDescent="0.35">
      <c r="AG485" s="3" t="s">
        <v>2631</v>
      </c>
      <c r="AH485" s="3"/>
      <c r="AJ485" s="3" t="s">
        <v>1235</v>
      </c>
      <c r="AK485" s="3" t="s">
        <v>16897</v>
      </c>
      <c r="CJ485" s="3" t="s">
        <v>1206</v>
      </c>
      <c r="CK485" s="401" t="s">
        <v>2789</v>
      </c>
      <c r="CL485" s="3" t="s">
        <v>4295</v>
      </c>
      <c r="CM485" s="3"/>
      <c r="CN485" s="401" t="s">
        <v>5065</v>
      </c>
    </row>
    <row r="486" spans="33:92" x14ac:dyDescent="0.35">
      <c r="AG486" s="3" t="s">
        <v>2667</v>
      </c>
      <c r="AH486" s="3"/>
      <c r="AJ486" s="3" t="s">
        <v>1227</v>
      </c>
      <c r="AK486" s="3" t="s">
        <v>16900</v>
      </c>
      <c r="CJ486" s="3" t="s">
        <v>1189</v>
      </c>
      <c r="CK486" s="401" t="s">
        <v>2786</v>
      </c>
      <c r="CL486" s="3" t="s">
        <v>4271</v>
      </c>
      <c r="CM486" s="3"/>
      <c r="CN486" s="401" t="s">
        <v>5066</v>
      </c>
    </row>
    <row r="487" spans="33:92" x14ac:dyDescent="0.35">
      <c r="AG487" s="3" t="s">
        <v>2673</v>
      </c>
      <c r="AH487" s="3"/>
      <c r="AJ487" s="3" t="s">
        <v>1226</v>
      </c>
      <c r="AK487" s="3" t="s">
        <v>14840</v>
      </c>
      <c r="CJ487" s="3" t="s">
        <v>1096</v>
      </c>
      <c r="CK487" s="401" t="s">
        <v>2785</v>
      </c>
      <c r="CL487" s="3" t="s">
        <v>4272</v>
      </c>
      <c r="CM487" s="3"/>
      <c r="CN487" s="401" t="s">
        <v>5075</v>
      </c>
    </row>
    <row r="488" spans="33:92" x14ac:dyDescent="0.35">
      <c r="AG488" s="3" t="s">
        <v>2650</v>
      </c>
      <c r="AH488" s="3"/>
      <c r="AJ488" s="3" t="s">
        <v>1062</v>
      </c>
      <c r="AK488" s="3" t="s">
        <v>14843</v>
      </c>
      <c r="CJ488" s="3" t="s">
        <v>1296</v>
      </c>
      <c r="CK488" s="401" t="s">
        <v>16708</v>
      </c>
      <c r="CL488" s="3" t="s">
        <v>4273</v>
      </c>
      <c r="CM488" s="3"/>
      <c r="CN488" s="401" t="s">
        <v>5083</v>
      </c>
    </row>
    <row r="489" spans="33:92" x14ac:dyDescent="0.35">
      <c r="AG489" s="3" t="s">
        <v>16719</v>
      </c>
      <c r="AH489" s="3"/>
      <c r="AJ489" s="3" t="s">
        <v>1061</v>
      </c>
      <c r="AK489" s="3" t="s">
        <v>14845</v>
      </c>
      <c r="CJ489" s="3" t="s">
        <v>1297</v>
      </c>
      <c r="CK489" s="401" t="s">
        <v>2670</v>
      </c>
      <c r="CL489" s="3" t="s">
        <v>4274</v>
      </c>
      <c r="CM489" s="3"/>
      <c r="CN489" s="401" t="s">
        <v>5088</v>
      </c>
    </row>
    <row r="490" spans="33:92" x14ac:dyDescent="0.35">
      <c r="AG490" s="3" t="s">
        <v>2672</v>
      </c>
      <c r="AH490" s="3"/>
      <c r="AJ490" s="3" t="s">
        <v>1019</v>
      </c>
      <c r="AK490" s="3" t="s">
        <v>14846</v>
      </c>
      <c r="CJ490" s="3" t="s">
        <v>1298</v>
      </c>
      <c r="CK490" s="401" t="s">
        <v>2669</v>
      </c>
      <c r="CL490" s="3" t="s">
        <v>4275</v>
      </c>
      <c r="CM490" s="3"/>
      <c r="CN490" s="401" t="s">
        <v>5092</v>
      </c>
    </row>
    <row r="491" spans="33:92" x14ac:dyDescent="0.35">
      <c r="AG491" s="3" t="s">
        <v>2660</v>
      </c>
      <c r="AH491" s="3"/>
      <c r="AJ491" s="3" t="s">
        <v>1018</v>
      </c>
      <c r="AK491" s="3" t="s">
        <v>14847</v>
      </c>
      <c r="CJ491" s="3" t="s">
        <v>1307</v>
      </c>
      <c r="CK491" s="401" t="s">
        <v>2623</v>
      </c>
      <c r="CL491" s="3" t="s">
        <v>4276</v>
      </c>
      <c r="CM491" s="3"/>
      <c r="CN491" s="401" t="s">
        <v>4992</v>
      </c>
    </row>
    <row r="492" spans="33:92" x14ac:dyDescent="0.35">
      <c r="AG492" s="3" t="s">
        <v>2639</v>
      </c>
      <c r="AH492" s="3"/>
      <c r="AJ492" s="3" t="s">
        <v>1032</v>
      </c>
      <c r="AK492" s="3" t="s">
        <v>8382</v>
      </c>
      <c r="CJ492" s="3" t="s">
        <v>1308</v>
      </c>
      <c r="CK492" s="401" t="s">
        <v>2614</v>
      </c>
      <c r="CL492" s="3" t="s">
        <v>4269</v>
      </c>
      <c r="CM492" s="3"/>
      <c r="CN492" s="401" t="s">
        <v>5095</v>
      </c>
    </row>
    <row r="493" spans="33:92" x14ac:dyDescent="0.35">
      <c r="AG493" s="3" t="s">
        <v>2800</v>
      </c>
      <c r="AH493" s="3"/>
      <c r="AJ493" s="3" t="s">
        <v>962</v>
      </c>
      <c r="AK493" s="3" t="s">
        <v>8731</v>
      </c>
      <c r="CJ493" s="3" t="s">
        <v>1309</v>
      </c>
      <c r="CK493" s="401" t="s">
        <v>2707</v>
      </c>
      <c r="CL493" s="3" t="s">
        <v>4270</v>
      </c>
      <c r="CM493" s="3"/>
      <c r="CN493" s="401" t="s">
        <v>5097</v>
      </c>
    </row>
    <row r="494" spans="33:92" x14ac:dyDescent="0.35">
      <c r="AG494" s="3" t="s">
        <v>2801</v>
      </c>
      <c r="AH494" s="3"/>
      <c r="AJ494" s="3" t="s">
        <v>921</v>
      </c>
      <c r="AK494" s="3" t="s">
        <v>10388</v>
      </c>
      <c r="CJ494" s="3" t="s">
        <v>1310</v>
      </c>
      <c r="CK494" s="401" t="s">
        <v>2620</v>
      </c>
      <c r="CL494" s="3" t="s">
        <v>4241</v>
      </c>
      <c r="CM494" s="3"/>
      <c r="CN494" s="401" t="s">
        <v>5096</v>
      </c>
    </row>
    <row r="495" spans="33:92" x14ac:dyDescent="0.35">
      <c r="AG495" s="3" t="s">
        <v>2802</v>
      </c>
      <c r="AH495" s="3"/>
      <c r="AJ495" s="3" t="s">
        <v>1133</v>
      </c>
      <c r="AK495" s="3" t="s">
        <v>8658</v>
      </c>
      <c r="CJ495" s="3" t="s">
        <v>1311</v>
      </c>
      <c r="CK495" s="401" t="s">
        <v>2612</v>
      </c>
      <c r="CL495" s="3" t="s">
        <v>4242</v>
      </c>
      <c r="CM495" s="3"/>
      <c r="CN495" s="401" t="s">
        <v>5044</v>
      </c>
    </row>
    <row r="496" spans="33:92" x14ac:dyDescent="0.35">
      <c r="AG496" s="3" t="s">
        <v>2840</v>
      </c>
      <c r="AH496" s="3"/>
      <c r="AJ496" s="3" t="s">
        <v>1134</v>
      </c>
      <c r="AK496" s="3" t="s">
        <v>14287</v>
      </c>
      <c r="CJ496" s="3" t="s">
        <v>1312</v>
      </c>
      <c r="CK496" s="401" t="s">
        <v>2613</v>
      </c>
      <c r="CL496" s="3" t="s">
        <v>4214</v>
      </c>
      <c r="CM496" s="3"/>
      <c r="CN496" s="401" t="s">
        <v>5091</v>
      </c>
    </row>
    <row r="497" spans="33:92" x14ac:dyDescent="0.35">
      <c r="AG497" s="3" t="s">
        <v>2645</v>
      </c>
      <c r="AH497" s="3"/>
      <c r="AJ497" s="3" t="s">
        <v>1135</v>
      </c>
      <c r="AK497" s="3" t="s">
        <v>14290</v>
      </c>
      <c r="CJ497" s="3" t="s">
        <v>1313</v>
      </c>
      <c r="CK497" s="401" t="s">
        <v>2616</v>
      </c>
      <c r="CL497" s="3" t="s">
        <v>4215</v>
      </c>
      <c r="CM497" s="3"/>
      <c r="CN497" s="401" t="s">
        <v>5090</v>
      </c>
    </row>
    <row r="498" spans="33:92" x14ac:dyDescent="0.35">
      <c r="AG498" s="3" t="s">
        <v>2685</v>
      </c>
      <c r="AH498" s="3"/>
      <c r="AJ498" s="3" t="s">
        <v>1164</v>
      </c>
      <c r="AK498" s="3" t="s">
        <v>16786</v>
      </c>
      <c r="CJ498" s="3" t="s">
        <v>1314</v>
      </c>
      <c r="CK498" s="401" t="s">
        <v>2617</v>
      </c>
      <c r="CL498" s="3" t="s">
        <v>16763</v>
      </c>
      <c r="CM498" s="3"/>
      <c r="CN498" s="401" t="s">
        <v>16758</v>
      </c>
    </row>
    <row r="499" spans="33:92" x14ac:dyDescent="0.35">
      <c r="AG499" s="3" t="s">
        <v>2874</v>
      </c>
      <c r="AH499" s="3"/>
      <c r="AJ499" s="3" t="s">
        <v>1165</v>
      </c>
      <c r="AK499" s="3" t="s">
        <v>16886</v>
      </c>
      <c r="CJ499" s="3" t="s">
        <v>1315</v>
      </c>
      <c r="CK499" s="401" t="s">
        <v>2615</v>
      </c>
      <c r="CL499" s="3" t="s">
        <v>4279</v>
      </c>
      <c r="CM499" s="3"/>
      <c r="CN499" s="401" t="s">
        <v>16662</v>
      </c>
    </row>
    <row r="500" spans="33:92" x14ac:dyDescent="0.35">
      <c r="AG500" s="3" t="s">
        <v>2634</v>
      </c>
      <c r="AH500" s="3"/>
      <c r="AJ500" s="3" t="s">
        <v>1108</v>
      </c>
      <c r="AK500" s="3" t="s">
        <v>16890</v>
      </c>
      <c r="CJ500" s="3" t="s">
        <v>1316</v>
      </c>
      <c r="CK500" s="401" t="s">
        <v>2624</v>
      </c>
      <c r="CL500" s="3" t="s">
        <v>4136</v>
      </c>
      <c r="CM500" s="3"/>
      <c r="CN500" s="401" t="s">
        <v>16727</v>
      </c>
    </row>
    <row r="501" spans="33:92" x14ac:dyDescent="0.35">
      <c r="AG501" s="3" t="s">
        <v>2657</v>
      </c>
      <c r="AH501" s="3"/>
      <c r="AJ501" s="3" t="s">
        <v>1105</v>
      </c>
      <c r="AK501" s="3" t="s">
        <v>16903</v>
      </c>
      <c r="CJ501" s="3" t="s">
        <v>1317</v>
      </c>
      <c r="CK501" s="401" t="s">
        <v>2653</v>
      </c>
      <c r="CL501" s="3" t="s">
        <v>4111</v>
      </c>
      <c r="CM501" s="3"/>
      <c r="CN501" s="401" t="s">
        <v>16623</v>
      </c>
    </row>
    <row r="502" spans="33:92" x14ac:dyDescent="0.35">
      <c r="AG502" s="3" t="s">
        <v>2633</v>
      </c>
      <c r="AH502" s="3"/>
      <c r="AJ502" s="3" t="s">
        <v>1284</v>
      </c>
      <c r="AK502" s="3" t="s">
        <v>16803</v>
      </c>
      <c r="CJ502" s="3" t="s">
        <v>1196</v>
      </c>
      <c r="CK502" s="401" t="s">
        <v>2655</v>
      </c>
      <c r="CL502" s="3" t="s">
        <v>4079</v>
      </c>
      <c r="CM502" s="3"/>
      <c r="CN502" s="401" t="s">
        <v>16749</v>
      </c>
    </row>
    <row r="503" spans="33:92" x14ac:dyDescent="0.35">
      <c r="AG503" s="3" t="s">
        <v>2713</v>
      </c>
      <c r="AH503" s="3"/>
      <c r="AJ503" s="3" t="s">
        <v>1396</v>
      </c>
      <c r="AK503" s="3" t="s">
        <v>17163</v>
      </c>
      <c r="CJ503" s="3" t="s">
        <v>1197</v>
      </c>
      <c r="CK503" s="401" t="s">
        <v>2654</v>
      </c>
      <c r="CL503" s="3" t="s">
        <v>4110</v>
      </c>
      <c r="CM503" s="3"/>
      <c r="CN503" s="401" t="s">
        <v>17830</v>
      </c>
    </row>
    <row r="504" spans="33:92" x14ac:dyDescent="0.35">
      <c r="AG504" s="3" t="s">
        <v>2712</v>
      </c>
      <c r="AH504" s="3"/>
      <c r="AJ504" s="3" t="s">
        <v>1397</v>
      </c>
      <c r="AK504" s="3" t="s">
        <v>17166</v>
      </c>
      <c r="CJ504" s="3" t="s">
        <v>1195</v>
      </c>
      <c r="CK504" s="401" t="s">
        <v>2641</v>
      </c>
      <c r="CL504" s="3" t="s">
        <v>4107</v>
      </c>
      <c r="CM504" s="3"/>
      <c r="CN504" s="401" t="s">
        <v>14900</v>
      </c>
    </row>
    <row r="505" spans="33:92" x14ac:dyDescent="0.35">
      <c r="AG505" s="3" t="s">
        <v>2625</v>
      </c>
      <c r="AH505" s="3"/>
      <c r="AJ505" s="3" t="s">
        <v>1398</v>
      </c>
      <c r="AK505" s="3" t="s">
        <v>17160</v>
      </c>
      <c r="CJ505" s="3" t="s">
        <v>17428</v>
      </c>
      <c r="CK505" s="401" t="s">
        <v>2659</v>
      </c>
      <c r="CL505" s="3" t="s">
        <v>4069</v>
      </c>
      <c r="CM505" s="3"/>
      <c r="CN505" s="401" t="s">
        <v>14903</v>
      </c>
    </row>
    <row r="506" spans="33:92" x14ac:dyDescent="0.35">
      <c r="AG506" s="3" t="s">
        <v>2978</v>
      </c>
      <c r="AH506" s="3"/>
      <c r="AJ506" s="3" t="s">
        <v>1399</v>
      </c>
      <c r="AK506" s="3" t="s">
        <v>17384</v>
      </c>
      <c r="CJ506" s="3" t="s">
        <v>17432</v>
      </c>
      <c r="CK506" s="401" t="s">
        <v>2626</v>
      </c>
      <c r="CL506" s="3" t="s">
        <v>4050</v>
      </c>
      <c r="CM506" s="3"/>
      <c r="CN506" s="401" t="s">
        <v>14906</v>
      </c>
    </row>
    <row r="507" spans="33:92" x14ac:dyDescent="0.35">
      <c r="AG507" s="3" t="s">
        <v>2979</v>
      </c>
      <c r="AH507" s="3"/>
      <c r="AJ507" s="3" t="s">
        <v>1292</v>
      </c>
      <c r="AK507" s="3" t="s">
        <v>16618</v>
      </c>
      <c r="CJ507" s="3" t="s">
        <v>1391</v>
      </c>
      <c r="CK507" s="401" t="s">
        <v>2629</v>
      </c>
      <c r="CL507" s="3" t="s">
        <v>4106</v>
      </c>
      <c r="CM507" s="3"/>
      <c r="CN507" s="401" t="s">
        <v>14909</v>
      </c>
    </row>
    <row r="508" spans="33:92" x14ac:dyDescent="0.35">
      <c r="AG508" s="3" t="s">
        <v>2980</v>
      </c>
      <c r="AH508" s="3"/>
      <c r="AJ508" s="3" t="s">
        <v>1293</v>
      </c>
      <c r="AK508" s="3" t="s">
        <v>16619</v>
      </c>
      <c r="CJ508" s="3" t="s">
        <v>1268</v>
      </c>
      <c r="CK508" s="401" t="s">
        <v>2661</v>
      </c>
      <c r="CL508" s="3" t="s">
        <v>4245</v>
      </c>
      <c r="CM508" s="3"/>
      <c r="CN508" s="401" t="s">
        <v>14911</v>
      </c>
    </row>
    <row r="509" spans="33:92" x14ac:dyDescent="0.35">
      <c r="AG509" s="3" t="s">
        <v>2981</v>
      </c>
      <c r="AH509" s="3"/>
      <c r="AJ509" s="3" t="s">
        <v>1303</v>
      </c>
      <c r="AK509" s="3" t="s">
        <v>17191</v>
      </c>
      <c r="CJ509" s="3" t="s">
        <v>1267</v>
      </c>
      <c r="CK509" s="401" t="s">
        <v>2635</v>
      </c>
      <c r="CL509" s="3" t="s">
        <v>4133</v>
      </c>
      <c r="CM509" s="3"/>
      <c r="CN509" s="401" t="s">
        <v>14915</v>
      </c>
    </row>
    <row r="510" spans="33:92" x14ac:dyDescent="0.35">
      <c r="AG510" s="3" t="s">
        <v>2630</v>
      </c>
      <c r="AH510" s="3"/>
      <c r="AJ510" s="3" t="s">
        <v>1304</v>
      </c>
      <c r="AK510" s="3" t="s">
        <v>16981</v>
      </c>
      <c r="CJ510" s="3" t="s">
        <v>1269</v>
      </c>
      <c r="CK510" s="401" t="s">
        <v>2689</v>
      </c>
      <c r="CL510" s="3" t="s">
        <v>4132</v>
      </c>
      <c r="CM510" s="3"/>
      <c r="CN510" s="401" t="s">
        <v>2441</v>
      </c>
    </row>
    <row r="511" spans="33:92" x14ac:dyDescent="0.35">
      <c r="AG511" s="3" t="s">
        <v>16756</v>
      </c>
      <c r="AH511" s="3"/>
      <c r="AJ511" s="3" t="s">
        <v>1305</v>
      </c>
      <c r="AK511" s="3" t="s">
        <v>16984</v>
      </c>
      <c r="CJ511" s="3" t="s">
        <v>1270</v>
      </c>
      <c r="CK511" s="401" t="s">
        <v>2627</v>
      </c>
      <c r="CL511" s="3" t="s">
        <v>4075</v>
      </c>
      <c r="CM511" s="3"/>
      <c r="CN511" s="401" t="s">
        <v>2443</v>
      </c>
    </row>
    <row r="512" spans="33:92" x14ac:dyDescent="0.35">
      <c r="AG512" s="3" t="s">
        <v>2666</v>
      </c>
      <c r="AH512" s="3"/>
      <c r="AJ512" s="3" t="s">
        <v>1306</v>
      </c>
      <c r="AK512" s="3" t="s">
        <v>16987</v>
      </c>
      <c r="CJ512" s="3" t="s">
        <v>1053</v>
      </c>
      <c r="CK512" s="401" t="s">
        <v>2651</v>
      </c>
      <c r="CL512" s="3" t="s">
        <v>4361</v>
      </c>
      <c r="CM512" s="3"/>
      <c r="CN512" s="401" t="s">
        <v>4985</v>
      </c>
    </row>
    <row r="513" spans="33:92" x14ac:dyDescent="0.35">
      <c r="AG513" s="3" t="s">
        <v>2622</v>
      </c>
      <c r="AH513" s="3"/>
      <c r="AJ513" s="3" t="s">
        <v>1179</v>
      </c>
      <c r="AK513" s="3" t="s">
        <v>16993</v>
      </c>
      <c r="CJ513" s="3" t="s">
        <v>1052</v>
      </c>
      <c r="CK513" s="401" t="s">
        <v>2628</v>
      </c>
      <c r="CL513" s="3" t="s">
        <v>4354</v>
      </c>
      <c r="CM513" s="3"/>
      <c r="CN513" s="401" t="s">
        <v>4996</v>
      </c>
    </row>
    <row r="514" spans="33:92" x14ac:dyDescent="0.35">
      <c r="AG514" s="3" t="s">
        <v>2675</v>
      </c>
      <c r="AH514" s="3"/>
      <c r="AJ514" s="3" t="s">
        <v>1427</v>
      </c>
      <c r="AK514" s="3" t="s">
        <v>17296</v>
      </c>
      <c r="CJ514" s="3" t="s">
        <v>953</v>
      </c>
      <c r="CK514" s="401" t="s">
        <v>2621</v>
      </c>
      <c r="CL514" s="3" t="s">
        <v>4381</v>
      </c>
      <c r="CM514" s="3"/>
      <c r="CN514" s="401" t="s">
        <v>5040</v>
      </c>
    </row>
    <row r="515" spans="33:92" x14ac:dyDescent="0.35">
      <c r="AG515" s="3" t="s">
        <v>2817</v>
      </c>
      <c r="AH515" s="3"/>
      <c r="AJ515" s="3" t="s">
        <v>13703</v>
      </c>
      <c r="AK515" s="3" t="s">
        <v>17299</v>
      </c>
      <c r="CJ515" s="3" t="s">
        <v>996</v>
      </c>
      <c r="CK515" s="401" t="s">
        <v>2631</v>
      </c>
      <c r="CL515" s="3" t="s">
        <v>4380</v>
      </c>
      <c r="CM515" s="3"/>
      <c r="CN515" s="401" t="s">
        <v>4990</v>
      </c>
    </row>
    <row r="516" spans="33:92" x14ac:dyDescent="0.35">
      <c r="AG516" s="3" t="s">
        <v>2665</v>
      </c>
      <c r="AH516" s="3"/>
      <c r="AJ516" s="3" t="s">
        <v>1475</v>
      </c>
      <c r="AK516" s="3" t="s">
        <v>16833</v>
      </c>
      <c r="CJ516" s="3" t="s">
        <v>1011</v>
      </c>
      <c r="CK516" s="401" t="s">
        <v>2667</v>
      </c>
      <c r="CL516" s="3" t="s">
        <v>4314</v>
      </c>
      <c r="CM516" s="3"/>
      <c r="CN516" s="401" t="s">
        <v>4988</v>
      </c>
    </row>
    <row r="517" spans="33:92" x14ac:dyDescent="0.35">
      <c r="AG517" s="3" t="s">
        <v>3081</v>
      </c>
      <c r="AH517" s="3"/>
      <c r="AJ517" s="3" t="s">
        <v>17284</v>
      </c>
      <c r="AK517" s="3" t="s">
        <v>16836</v>
      </c>
      <c r="CJ517" s="3" t="s">
        <v>1010</v>
      </c>
      <c r="CK517" s="401" t="s">
        <v>2673</v>
      </c>
      <c r="CL517" s="3" t="s">
        <v>4313</v>
      </c>
      <c r="CM517" s="3"/>
      <c r="CN517" s="401" t="s">
        <v>5156</v>
      </c>
    </row>
    <row r="518" spans="33:92" x14ac:dyDescent="0.35">
      <c r="AG518" s="3" t="s">
        <v>3016</v>
      </c>
      <c r="AH518" s="3"/>
      <c r="AJ518" s="3" t="s">
        <v>17665</v>
      </c>
      <c r="AK518" s="3" t="s">
        <v>16839</v>
      </c>
      <c r="CJ518" s="3" t="s">
        <v>950</v>
      </c>
      <c r="CK518" s="401" t="s">
        <v>2650</v>
      </c>
      <c r="CL518" s="3" t="s">
        <v>4312</v>
      </c>
      <c r="CM518" s="3"/>
      <c r="CN518" s="401" t="s">
        <v>5157</v>
      </c>
    </row>
    <row r="519" spans="33:92" x14ac:dyDescent="0.35">
      <c r="AG519" s="3" t="s">
        <v>3236</v>
      </c>
      <c r="AH519" s="3"/>
      <c r="AJ519" s="3"/>
      <c r="AK519" s="3" t="s">
        <v>16842</v>
      </c>
      <c r="CJ519" s="3" t="s">
        <v>16673</v>
      </c>
      <c r="CK519" s="401" t="s">
        <v>16719</v>
      </c>
      <c r="CL519" s="3" t="s">
        <v>4311</v>
      </c>
      <c r="CM519" s="3"/>
      <c r="CN519" s="401" t="s">
        <v>5141</v>
      </c>
    </row>
    <row r="520" spans="33:92" x14ac:dyDescent="0.35">
      <c r="AG520" s="3" t="s">
        <v>3240</v>
      </c>
      <c r="AH520" s="3"/>
      <c r="AJ520" s="3"/>
      <c r="AK520" s="3" t="s">
        <v>16845</v>
      </c>
      <c r="CJ520" s="3" t="s">
        <v>929</v>
      </c>
      <c r="CK520" s="401" t="s">
        <v>2672</v>
      </c>
      <c r="CL520" s="3" t="s">
        <v>4307</v>
      </c>
      <c r="CM520" s="3"/>
      <c r="CN520" s="401" t="s">
        <v>5146</v>
      </c>
    </row>
    <row r="521" spans="33:92" x14ac:dyDescent="0.35">
      <c r="AG521" s="3" t="s">
        <v>3239</v>
      </c>
      <c r="AH521" s="3"/>
      <c r="AJ521" s="3"/>
      <c r="AK521" s="3" t="s">
        <v>16824</v>
      </c>
      <c r="CJ521" s="3" t="s">
        <v>946</v>
      </c>
      <c r="CK521" s="401" t="s">
        <v>2660</v>
      </c>
      <c r="CL521" s="3" t="s">
        <v>4308</v>
      </c>
      <c r="CM521" s="3"/>
      <c r="CN521" s="401" t="s">
        <v>5180</v>
      </c>
    </row>
    <row r="522" spans="33:92" x14ac:dyDescent="0.35">
      <c r="AG522" s="3" t="s">
        <v>3132</v>
      </c>
      <c r="AH522" s="3"/>
      <c r="AJ522" s="3"/>
      <c r="AK522" s="3" t="s">
        <v>16827</v>
      </c>
      <c r="CJ522" s="3" t="s">
        <v>931</v>
      </c>
      <c r="CK522" s="401" t="s">
        <v>2639</v>
      </c>
      <c r="CL522" s="3" t="s">
        <v>4309</v>
      </c>
      <c r="CM522" s="3"/>
      <c r="CN522" s="401" t="s">
        <v>5200</v>
      </c>
    </row>
    <row r="523" spans="33:92" x14ac:dyDescent="0.35">
      <c r="AG523" s="3" t="s">
        <v>3234</v>
      </c>
      <c r="AH523" s="3"/>
      <c r="AJ523" s="3"/>
      <c r="AK523" s="3" t="s">
        <v>16830</v>
      </c>
      <c r="CJ523" s="3" t="s">
        <v>960</v>
      </c>
      <c r="CK523" s="401" t="s">
        <v>2800</v>
      </c>
      <c r="CL523" s="3" t="s">
        <v>4310</v>
      </c>
      <c r="CM523" s="3"/>
      <c r="CN523" s="401" t="s">
        <v>5133</v>
      </c>
    </row>
    <row r="524" spans="33:92" x14ac:dyDescent="0.35">
      <c r="AG524" s="3" t="s">
        <v>3135</v>
      </c>
      <c r="AH524" s="3"/>
      <c r="AJ524" s="3"/>
      <c r="AK524" s="3" t="s">
        <v>16668</v>
      </c>
      <c r="CJ524" s="3" t="s">
        <v>970</v>
      </c>
      <c r="CK524" s="401" t="s">
        <v>2801</v>
      </c>
      <c r="CL524" s="3" t="s">
        <v>4306</v>
      </c>
      <c r="CM524" s="3"/>
      <c r="CN524" s="401" t="s">
        <v>17101</v>
      </c>
    </row>
    <row r="525" spans="33:92" x14ac:dyDescent="0.35">
      <c r="AG525" s="3" t="s">
        <v>3346</v>
      </c>
      <c r="AH525" s="3"/>
      <c r="AJ525" s="3"/>
      <c r="AK525" s="3" t="s">
        <v>16784</v>
      </c>
      <c r="CJ525" s="3" t="s">
        <v>971</v>
      </c>
      <c r="CK525" s="401" t="s">
        <v>2802</v>
      </c>
      <c r="CL525" s="3" t="s">
        <v>4262</v>
      </c>
      <c r="CM525" s="3"/>
      <c r="CN525" s="401" t="s">
        <v>17104</v>
      </c>
    </row>
    <row r="526" spans="33:92" x14ac:dyDescent="0.35">
      <c r="AG526" s="3" t="s">
        <v>3307</v>
      </c>
      <c r="AH526" s="3"/>
      <c r="AJ526" s="3"/>
      <c r="AK526" s="3" t="s">
        <v>17076</v>
      </c>
      <c r="CJ526" s="3" t="s">
        <v>956</v>
      </c>
      <c r="CK526" s="401" t="s">
        <v>2840</v>
      </c>
      <c r="CL526" s="3" t="s">
        <v>4261</v>
      </c>
      <c r="CM526" s="3"/>
      <c r="CN526" s="401" t="s">
        <v>5130</v>
      </c>
    </row>
    <row r="527" spans="33:92" x14ac:dyDescent="0.35">
      <c r="AG527" s="3" t="s">
        <v>3308</v>
      </c>
      <c r="AH527" s="3"/>
      <c r="AJ527" s="3"/>
      <c r="AK527" s="3" t="s">
        <v>17080</v>
      </c>
      <c r="CJ527" s="3" t="s">
        <v>963</v>
      </c>
      <c r="CK527" s="401" t="s">
        <v>2645</v>
      </c>
      <c r="CL527" s="3" t="s">
        <v>4340</v>
      </c>
      <c r="CM527" s="3"/>
      <c r="CN527" s="401" t="s">
        <v>5142</v>
      </c>
    </row>
    <row r="528" spans="33:92" x14ac:dyDescent="0.35">
      <c r="AG528" s="3" t="s">
        <v>3300</v>
      </c>
      <c r="AH528" s="3"/>
      <c r="AJ528" s="3"/>
      <c r="AK528" s="3" t="s">
        <v>17083</v>
      </c>
      <c r="CJ528" s="3" t="s">
        <v>955</v>
      </c>
      <c r="CK528" s="401" t="s">
        <v>2685</v>
      </c>
      <c r="CL528" s="3" t="s">
        <v>4339</v>
      </c>
      <c r="CM528" s="3"/>
      <c r="CN528" s="401" t="s">
        <v>5147</v>
      </c>
    </row>
    <row r="529" spans="33:92" x14ac:dyDescent="0.35">
      <c r="AG529" s="3" t="s">
        <v>3301</v>
      </c>
      <c r="AH529" s="3"/>
      <c r="AJ529" s="3"/>
      <c r="AK529" s="3" t="s">
        <v>16977</v>
      </c>
      <c r="CJ529" s="3" t="s">
        <v>964</v>
      </c>
      <c r="CK529" s="401" t="s">
        <v>2874</v>
      </c>
      <c r="CL529" s="3" t="s">
        <v>4359</v>
      </c>
      <c r="CM529" s="3"/>
      <c r="CN529" s="401" t="s">
        <v>5169</v>
      </c>
    </row>
    <row r="530" spans="33:92" x14ac:dyDescent="0.35">
      <c r="AG530" s="3" t="s">
        <v>3302</v>
      </c>
      <c r="AH530" s="3"/>
      <c r="AJ530" s="3"/>
      <c r="AK530" s="3" t="s">
        <v>16990</v>
      </c>
      <c r="CJ530" s="3" t="s">
        <v>910</v>
      </c>
      <c r="CK530" s="401" t="s">
        <v>2634</v>
      </c>
      <c r="CL530" s="3" t="s">
        <v>4358</v>
      </c>
      <c r="CM530" s="3"/>
      <c r="CN530" s="401" t="s">
        <v>5127</v>
      </c>
    </row>
    <row r="531" spans="33:92" x14ac:dyDescent="0.35">
      <c r="AG531" s="3" t="s">
        <v>3303</v>
      </c>
      <c r="AH531" s="3"/>
      <c r="AJ531" s="3"/>
      <c r="AK531" s="3" t="s">
        <v>16624</v>
      </c>
      <c r="CJ531" s="3" t="s">
        <v>899</v>
      </c>
      <c r="CK531" s="401" t="s">
        <v>2657</v>
      </c>
      <c r="CL531" s="3" t="s">
        <v>4357</v>
      </c>
      <c r="CM531" s="3"/>
      <c r="CN531" s="401" t="s">
        <v>5112</v>
      </c>
    </row>
    <row r="532" spans="33:92" x14ac:dyDescent="0.35">
      <c r="AG532" s="3" t="s">
        <v>14364</v>
      </c>
      <c r="AH532" s="3"/>
      <c r="AJ532" s="3"/>
      <c r="AK532" s="3" t="s">
        <v>17302</v>
      </c>
      <c r="CJ532" s="3" t="s">
        <v>904</v>
      </c>
      <c r="CK532" s="401" t="s">
        <v>2633</v>
      </c>
      <c r="CL532" s="3" t="s">
        <v>4356</v>
      </c>
      <c r="CM532" s="3"/>
      <c r="CN532" s="401" t="s">
        <v>5135</v>
      </c>
    </row>
    <row r="533" spans="33:92" x14ac:dyDescent="0.35">
      <c r="AG533" s="3" t="s">
        <v>14759</v>
      </c>
      <c r="AH533" s="3"/>
      <c r="AJ533" s="3"/>
      <c r="AK533" s="3" t="s">
        <v>16753</v>
      </c>
      <c r="CJ533" s="3" t="s">
        <v>907</v>
      </c>
      <c r="CK533" s="401" t="s">
        <v>2713</v>
      </c>
      <c r="CL533" s="3" t="s">
        <v>4355</v>
      </c>
      <c r="CM533" s="3"/>
      <c r="CN533" s="401" t="s">
        <v>5178</v>
      </c>
    </row>
    <row r="534" spans="33:92" x14ac:dyDescent="0.35">
      <c r="AG534" s="3" t="s">
        <v>16761</v>
      </c>
      <c r="AH534" s="3"/>
      <c r="AJ534" s="3"/>
      <c r="AK534" s="3" t="s">
        <v>17335</v>
      </c>
      <c r="CJ534" s="3" t="s">
        <v>917</v>
      </c>
      <c r="CK534" s="401" t="s">
        <v>2712</v>
      </c>
      <c r="CL534" s="3" t="s">
        <v>4353</v>
      </c>
      <c r="CM534" s="3"/>
      <c r="CN534" s="401" t="s">
        <v>16643</v>
      </c>
    </row>
    <row r="535" spans="33:92" x14ac:dyDescent="0.35">
      <c r="AG535" s="3" t="s">
        <v>2730</v>
      </c>
      <c r="AH535" s="3"/>
      <c r="AJ535" s="3"/>
      <c r="AK535" s="3" t="s">
        <v>17418</v>
      </c>
      <c r="CJ535" s="3" t="s">
        <v>900</v>
      </c>
      <c r="CK535" s="401" t="s">
        <v>2625</v>
      </c>
      <c r="CL535" s="3" t="s">
        <v>4352</v>
      </c>
      <c r="CM535" s="3"/>
      <c r="CN535" s="401" t="s">
        <v>5189</v>
      </c>
    </row>
    <row r="536" spans="33:92" x14ac:dyDescent="0.35">
      <c r="AG536" s="3" t="s">
        <v>2795</v>
      </c>
      <c r="AH536" s="3"/>
      <c r="AJ536" s="3"/>
      <c r="AK536" s="3" t="s">
        <v>17641</v>
      </c>
      <c r="CJ536" s="3" t="s">
        <v>916</v>
      </c>
      <c r="CK536" s="401" t="s">
        <v>2978</v>
      </c>
      <c r="CL536" s="3" t="s">
        <v>4345</v>
      </c>
      <c r="CM536" s="3"/>
      <c r="CN536" s="401" t="s">
        <v>5177</v>
      </c>
    </row>
    <row r="537" spans="33:92" x14ac:dyDescent="0.35">
      <c r="AG537" s="3" t="s">
        <v>2863</v>
      </c>
      <c r="AH537" s="3"/>
      <c r="AJ537" s="3"/>
      <c r="AK537" s="3" t="s">
        <v>17638</v>
      </c>
      <c r="CJ537" s="3" t="s">
        <v>1033</v>
      </c>
      <c r="CK537" s="401" t="s">
        <v>2979</v>
      </c>
      <c r="CL537" s="3" t="s">
        <v>4344</v>
      </c>
      <c r="CM537" s="3"/>
      <c r="CN537" s="401" t="s">
        <v>5160</v>
      </c>
    </row>
    <row r="538" spans="33:92" x14ac:dyDescent="0.35">
      <c r="AG538" s="3" t="s">
        <v>2807</v>
      </c>
      <c r="AH538" s="3"/>
      <c r="AJ538" s="3"/>
      <c r="AK538" s="3" t="s">
        <v>17647</v>
      </c>
      <c r="CJ538" s="3" t="s">
        <v>979</v>
      </c>
      <c r="CK538" s="401" t="s">
        <v>2980</v>
      </c>
      <c r="CL538" s="3" t="s">
        <v>4343</v>
      </c>
      <c r="CM538" s="3"/>
      <c r="CN538" s="401" t="s">
        <v>5174</v>
      </c>
    </row>
    <row r="539" spans="33:92" x14ac:dyDescent="0.35">
      <c r="AG539" s="3" t="s">
        <v>2808</v>
      </c>
      <c r="AH539" s="3"/>
      <c r="AJ539" s="3"/>
      <c r="AK539" s="3" t="s">
        <v>16729</v>
      </c>
      <c r="CJ539" s="3" t="s">
        <v>1059</v>
      </c>
      <c r="CK539" s="401" t="s">
        <v>2981</v>
      </c>
      <c r="CL539" s="3" t="s">
        <v>4349</v>
      </c>
      <c r="CM539" s="3"/>
      <c r="CN539" s="401" t="s">
        <v>5165</v>
      </c>
    </row>
    <row r="540" spans="33:92" x14ac:dyDescent="0.35">
      <c r="AG540" s="3" t="s">
        <v>2839</v>
      </c>
      <c r="AH540" s="3"/>
      <c r="AJ540" s="3"/>
      <c r="AK540" s="3" t="s">
        <v>4044</v>
      </c>
      <c r="CJ540" s="3" t="s">
        <v>947</v>
      </c>
      <c r="CK540" s="401" t="s">
        <v>2630</v>
      </c>
      <c r="CL540" s="3" t="s">
        <v>4348</v>
      </c>
      <c r="CM540" s="3"/>
      <c r="CN540" s="401" t="s">
        <v>5196</v>
      </c>
    </row>
    <row r="541" spans="33:92" x14ac:dyDescent="0.35">
      <c r="AG541" s="3" t="s">
        <v>2824</v>
      </c>
      <c r="AH541" s="3"/>
      <c r="AJ541" s="3"/>
      <c r="AK541" s="3" t="s">
        <v>4046</v>
      </c>
      <c r="CJ541" s="3" t="s">
        <v>1088</v>
      </c>
      <c r="CK541" s="401" t="s">
        <v>16756</v>
      </c>
      <c r="CL541" s="3" t="s">
        <v>4347</v>
      </c>
      <c r="CM541" s="3"/>
      <c r="CN541" s="401" t="s">
        <v>5113</v>
      </c>
    </row>
    <row r="542" spans="33:92" x14ac:dyDescent="0.35">
      <c r="AG542" s="3" t="s">
        <v>2825</v>
      </c>
      <c r="AH542" s="3"/>
      <c r="AJ542" s="3"/>
      <c r="AK542" s="3" t="s">
        <v>4015</v>
      </c>
      <c r="CJ542" s="3" t="s">
        <v>1107</v>
      </c>
      <c r="CK542" s="401" t="s">
        <v>2666</v>
      </c>
      <c r="CL542" s="3" t="s">
        <v>4346</v>
      </c>
      <c r="CM542" s="3"/>
      <c r="CN542" s="401" t="s">
        <v>5123</v>
      </c>
    </row>
    <row r="543" spans="33:92" x14ac:dyDescent="0.35">
      <c r="AG543" s="3" t="s">
        <v>2829</v>
      </c>
      <c r="AH543" s="3"/>
      <c r="AJ543" s="3"/>
      <c r="AK543" s="3" t="s">
        <v>4007</v>
      </c>
      <c r="CJ543" s="3" t="s">
        <v>1109</v>
      </c>
      <c r="CK543" s="401" t="s">
        <v>2622</v>
      </c>
      <c r="CL543" s="3" t="s">
        <v>4336</v>
      </c>
      <c r="CM543" s="3"/>
      <c r="CN543" s="401" t="s">
        <v>5188</v>
      </c>
    </row>
    <row r="544" spans="33:92" x14ac:dyDescent="0.35">
      <c r="AG544" s="3" t="s">
        <v>2830</v>
      </c>
      <c r="AH544" s="3"/>
      <c r="AJ544" s="3"/>
      <c r="AK544" s="3" t="s">
        <v>4008</v>
      </c>
      <c r="CJ544" s="3" t="s">
        <v>1110</v>
      </c>
      <c r="CK544" s="401" t="s">
        <v>2675</v>
      </c>
      <c r="CL544" s="3" t="s">
        <v>4103</v>
      </c>
      <c r="CM544" s="3"/>
      <c r="CN544" s="401" t="s">
        <v>5197</v>
      </c>
    </row>
    <row r="545" spans="33:92" x14ac:dyDescent="0.35">
      <c r="AG545" s="3" t="s">
        <v>2831</v>
      </c>
      <c r="AH545" s="3"/>
      <c r="AJ545" s="3"/>
      <c r="AK545" s="3" t="s">
        <v>4051</v>
      </c>
      <c r="CJ545" s="3" t="s">
        <v>1087</v>
      </c>
      <c r="CK545" s="401" t="s">
        <v>2817</v>
      </c>
      <c r="CL545" s="3" t="s">
        <v>4096</v>
      </c>
      <c r="CM545" s="3"/>
      <c r="CN545" s="401" t="s">
        <v>5210</v>
      </c>
    </row>
    <row r="546" spans="33:92" x14ac:dyDescent="0.35">
      <c r="AG546" s="3" t="s">
        <v>2913</v>
      </c>
      <c r="AH546" s="3"/>
      <c r="AJ546" s="3"/>
      <c r="AK546" s="3" t="s">
        <v>4072</v>
      </c>
      <c r="CJ546" s="3" t="s">
        <v>949</v>
      </c>
      <c r="CK546" s="401" t="s">
        <v>2665</v>
      </c>
      <c r="CL546" s="3" t="s">
        <v>4337</v>
      </c>
      <c r="CM546" s="3"/>
      <c r="CN546" s="401" t="s">
        <v>5175</v>
      </c>
    </row>
    <row r="547" spans="33:92" x14ac:dyDescent="0.35">
      <c r="AG547" s="3" t="s">
        <v>2872</v>
      </c>
      <c r="AH547" s="3"/>
      <c r="AJ547" s="3"/>
      <c r="AK547" s="3" t="s">
        <v>4073</v>
      </c>
      <c r="CJ547" s="3" t="s">
        <v>1318</v>
      </c>
      <c r="CK547" s="401" t="s">
        <v>3081</v>
      </c>
      <c r="CL547" s="3" t="s">
        <v>4351</v>
      </c>
      <c r="CM547" s="3"/>
      <c r="CN547" s="401" t="s">
        <v>5176</v>
      </c>
    </row>
    <row r="548" spans="33:92" x14ac:dyDescent="0.35">
      <c r="AG548" s="3" t="s">
        <v>2888</v>
      </c>
      <c r="AH548" s="3"/>
      <c r="AJ548" s="3"/>
      <c r="AK548" s="3" t="s">
        <v>4092</v>
      </c>
      <c r="CJ548" s="3" t="s">
        <v>1319</v>
      </c>
      <c r="CK548" s="401" t="s">
        <v>3016</v>
      </c>
      <c r="CL548" s="3" t="s">
        <v>4350</v>
      </c>
      <c r="CM548" s="3"/>
      <c r="CN548" s="401" t="s">
        <v>5187</v>
      </c>
    </row>
    <row r="549" spans="33:92" x14ac:dyDescent="0.35">
      <c r="AG549" s="3" t="s">
        <v>2944</v>
      </c>
      <c r="AH549" s="3"/>
      <c r="AJ549" s="3"/>
      <c r="AK549" s="3" t="s">
        <v>4139</v>
      </c>
      <c r="CJ549" s="3" t="s">
        <v>1320</v>
      </c>
      <c r="CK549" s="401" t="s">
        <v>3236</v>
      </c>
      <c r="CL549" s="3" t="s">
        <v>4382</v>
      </c>
      <c r="CM549" s="3"/>
      <c r="CN549" s="401" t="s">
        <v>5129</v>
      </c>
    </row>
    <row r="550" spans="33:92" x14ac:dyDescent="0.35">
      <c r="AG550" s="3" t="s">
        <v>2945</v>
      </c>
      <c r="AH550" s="3"/>
      <c r="AJ550" s="3"/>
      <c r="AK550" s="3" t="s">
        <v>4174</v>
      </c>
      <c r="CJ550" s="3" t="s">
        <v>1177</v>
      </c>
      <c r="CK550" s="401" t="s">
        <v>3240</v>
      </c>
      <c r="CL550" s="3" t="s">
        <v>4379</v>
      </c>
      <c r="CM550" s="3"/>
      <c r="CN550" s="401" t="s">
        <v>5131</v>
      </c>
    </row>
    <row r="551" spans="33:92" x14ac:dyDescent="0.35">
      <c r="AG551" s="3" t="s">
        <v>2950</v>
      </c>
      <c r="AH551" s="3"/>
      <c r="AJ551" s="3"/>
      <c r="AK551" s="3" t="s">
        <v>4200</v>
      </c>
      <c r="CJ551" s="3" t="s">
        <v>1178</v>
      </c>
      <c r="CK551" s="401" t="s">
        <v>3239</v>
      </c>
      <c r="CL551" s="3" t="s">
        <v>4378</v>
      </c>
      <c r="CM551" s="3"/>
      <c r="CN551" s="401" t="s">
        <v>5122</v>
      </c>
    </row>
    <row r="552" spans="33:92" x14ac:dyDescent="0.35">
      <c r="AG552" s="3" t="s">
        <v>2926</v>
      </c>
      <c r="AH552" s="3"/>
      <c r="AJ552" s="3"/>
      <c r="AK552" s="3" t="s">
        <v>4205</v>
      </c>
      <c r="CJ552" s="3" t="s">
        <v>1199</v>
      </c>
      <c r="CK552" s="401" t="s">
        <v>3132</v>
      </c>
      <c r="CL552" s="3" t="s">
        <v>4377</v>
      </c>
      <c r="CM552" s="3"/>
      <c r="CN552" s="401" t="s">
        <v>5164</v>
      </c>
    </row>
    <row r="553" spans="33:92" x14ac:dyDescent="0.35">
      <c r="AG553" s="3" t="s">
        <v>2994</v>
      </c>
      <c r="AH553" s="3"/>
      <c r="AJ553" s="3"/>
      <c r="AK553" s="3" t="s">
        <v>4206</v>
      </c>
      <c r="CJ553" s="3" t="s">
        <v>1200</v>
      </c>
      <c r="CK553" s="401" t="s">
        <v>3234</v>
      </c>
      <c r="CL553" s="3" t="s">
        <v>4376</v>
      </c>
      <c r="CM553" s="3"/>
      <c r="CN553" s="401" t="s">
        <v>5101</v>
      </c>
    </row>
    <row r="554" spans="33:92" x14ac:dyDescent="0.35">
      <c r="AG554" s="3" t="s">
        <v>2953</v>
      </c>
      <c r="AH554" s="3"/>
      <c r="AJ554" s="3"/>
      <c r="AK554" s="3" t="s">
        <v>4267</v>
      </c>
      <c r="CJ554" s="3" t="s">
        <v>1198</v>
      </c>
      <c r="CK554" s="401" t="s">
        <v>3135</v>
      </c>
      <c r="CL554" s="3" t="s">
        <v>4375</v>
      </c>
      <c r="CM554" s="3"/>
      <c r="CN554" s="401" t="s">
        <v>5110</v>
      </c>
    </row>
    <row r="555" spans="33:92" x14ac:dyDescent="0.35">
      <c r="AG555" s="3" t="s">
        <v>2954</v>
      </c>
      <c r="AH555" s="3"/>
      <c r="AJ555" s="3"/>
      <c r="AK555" s="3" t="s">
        <v>4388</v>
      </c>
      <c r="CJ555" s="3" t="s">
        <v>1044</v>
      </c>
      <c r="CK555" s="401" t="s">
        <v>3346</v>
      </c>
      <c r="CL555" s="3" t="s">
        <v>4374</v>
      </c>
      <c r="CM555" s="3"/>
      <c r="CN555" s="401" t="s">
        <v>5108</v>
      </c>
    </row>
    <row r="556" spans="33:92" x14ac:dyDescent="0.35">
      <c r="AG556" s="3" t="s">
        <v>2930</v>
      </c>
      <c r="AH556" s="3"/>
      <c r="AJ556" s="3"/>
      <c r="AK556" s="3" t="s">
        <v>4383</v>
      </c>
      <c r="CJ556" s="3" t="s">
        <v>1046</v>
      </c>
      <c r="CK556" s="401" t="s">
        <v>3307</v>
      </c>
      <c r="CL556" s="3" t="s">
        <v>4373</v>
      </c>
      <c r="CM556" s="3"/>
      <c r="CN556" s="401" t="s">
        <v>5109</v>
      </c>
    </row>
    <row r="557" spans="33:92" x14ac:dyDescent="0.35">
      <c r="AG557" s="3" t="s">
        <v>2956</v>
      </c>
      <c r="AH557" s="3"/>
      <c r="AJ557" s="3"/>
      <c r="AK557" s="3" t="s">
        <v>4138</v>
      </c>
      <c r="CJ557" s="3" t="s">
        <v>1407</v>
      </c>
      <c r="CK557" s="401" t="s">
        <v>3308</v>
      </c>
      <c r="CL557" s="3" t="s">
        <v>4372</v>
      </c>
      <c r="CM557" s="3"/>
      <c r="CN557" s="401" t="s">
        <v>5118</v>
      </c>
    </row>
    <row r="558" spans="33:92" x14ac:dyDescent="0.35">
      <c r="AG558" s="3" t="s">
        <v>3003</v>
      </c>
      <c r="AH558" s="3"/>
      <c r="AJ558" s="3"/>
      <c r="AK558" s="3" t="s">
        <v>4263</v>
      </c>
      <c r="CJ558" s="3" t="s">
        <v>1045</v>
      </c>
      <c r="CK558" s="401" t="s">
        <v>3300</v>
      </c>
      <c r="CL558" s="3" t="s">
        <v>4199</v>
      </c>
      <c r="CM558" s="3"/>
      <c r="CN558" s="401" t="s">
        <v>5119</v>
      </c>
    </row>
    <row r="559" spans="33:92" x14ac:dyDescent="0.35">
      <c r="AG559" s="3" t="s">
        <v>3022</v>
      </c>
      <c r="AH559" s="3"/>
      <c r="AJ559" s="3"/>
      <c r="AK559" s="3" t="s">
        <v>13995</v>
      </c>
      <c r="CJ559" s="3" t="s">
        <v>1090</v>
      </c>
      <c r="CK559" s="401" t="s">
        <v>3301</v>
      </c>
      <c r="CL559" s="3" t="s">
        <v>4108</v>
      </c>
      <c r="CM559" s="3"/>
      <c r="CN559" s="401" t="s">
        <v>5120</v>
      </c>
    </row>
    <row r="560" spans="33:92" x14ac:dyDescent="0.35">
      <c r="AG560" s="3" t="s">
        <v>3023</v>
      </c>
      <c r="AH560" s="3"/>
      <c r="AJ560" s="3"/>
      <c r="AK560" s="3" t="s">
        <v>17680</v>
      </c>
      <c r="CJ560" s="3" t="s">
        <v>1089</v>
      </c>
      <c r="CK560" s="401" t="s">
        <v>3302</v>
      </c>
      <c r="CL560" s="3" t="s">
        <v>4368</v>
      </c>
      <c r="CM560" s="3"/>
      <c r="CN560" s="401" t="s">
        <v>5121</v>
      </c>
    </row>
    <row r="561" spans="33:92" x14ac:dyDescent="0.35">
      <c r="AG561" s="3" t="s">
        <v>3024</v>
      </c>
      <c r="AH561" s="3"/>
      <c r="AJ561" s="3"/>
      <c r="AK561" s="3" t="s">
        <v>17683</v>
      </c>
      <c r="CJ561" s="3" t="s">
        <v>17127</v>
      </c>
      <c r="CK561" s="401" t="s">
        <v>3303</v>
      </c>
      <c r="CL561" s="3" t="s">
        <v>4366</v>
      </c>
      <c r="CM561" s="3"/>
      <c r="CN561" s="401" t="s">
        <v>5126</v>
      </c>
    </row>
    <row r="562" spans="33:92" x14ac:dyDescent="0.35">
      <c r="AG562" s="3" t="s">
        <v>3110</v>
      </c>
      <c r="AH562" s="3"/>
      <c r="AJ562" s="3"/>
      <c r="AK562" s="3"/>
      <c r="CJ562" s="3" t="s">
        <v>17123</v>
      </c>
      <c r="CK562" s="401" t="s">
        <v>14364</v>
      </c>
      <c r="CL562" s="3" t="s">
        <v>4367</v>
      </c>
      <c r="CM562" s="3"/>
      <c r="CN562" s="401" t="s">
        <v>5154</v>
      </c>
    </row>
    <row r="563" spans="33:92" x14ac:dyDescent="0.35">
      <c r="AG563" s="3" t="s">
        <v>3083</v>
      </c>
      <c r="AH563" s="3"/>
      <c r="AJ563" s="3"/>
      <c r="AK563" s="3"/>
      <c r="CJ563" s="3" t="s">
        <v>17110</v>
      </c>
      <c r="CK563" s="401" t="s">
        <v>14759</v>
      </c>
      <c r="CL563" s="3" t="s">
        <v>4365</v>
      </c>
      <c r="CM563" s="3"/>
      <c r="CN563" s="401" t="s">
        <v>5153</v>
      </c>
    </row>
    <row r="564" spans="33:92" x14ac:dyDescent="0.35">
      <c r="AG564" s="3" t="s">
        <v>3088</v>
      </c>
      <c r="AH564" s="3"/>
      <c r="AJ564" s="3"/>
      <c r="AK564" s="3"/>
      <c r="CJ564" s="3" t="s">
        <v>17117</v>
      </c>
      <c r="CK564" s="401" t="s">
        <v>16761</v>
      </c>
      <c r="CL564" s="3" t="s">
        <v>4364</v>
      </c>
      <c r="CM564" s="3"/>
      <c r="CN564" s="401" t="s">
        <v>5173</v>
      </c>
    </row>
    <row r="565" spans="33:92" x14ac:dyDescent="0.35">
      <c r="AG565" s="3" t="s">
        <v>3082</v>
      </c>
      <c r="AH565" s="3"/>
      <c r="AJ565" s="3"/>
      <c r="AK565" s="3"/>
      <c r="CJ565" s="3" t="s">
        <v>17114</v>
      </c>
      <c r="CK565" s="401" t="s">
        <v>2730</v>
      </c>
      <c r="CL565" s="3" t="s">
        <v>4363</v>
      </c>
      <c r="CM565" s="3"/>
      <c r="CN565" s="401" t="s">
        <v>5167</v>
      </c>
    </row>
    <row r="566" spans="33:92" x14ac:dyDescent="0.35">
      <c r="AG566" s="3" t="s">
        <v>3087</v>
      </c>
      <c r="AH566" s="3"/>
      <c r="AJ566" s="3"/>
      <c r="AK566" s="3"/>
      <c r="CJ566" s="3" t="s">
        <v>17178</v>
      </c>
      <c r="CK566" s="401" t="s">
        <v>2795</v>
      </c>
      <c r="CL566" s="3" t="s">
        <v>4362</v>
      </c>
      <c r="CM566" s="3"/>
      <c r="CN566" s="401" t="s">
        <v>5148</v>
      </c>
    </row>
    <row r="567" spans="33:92" x14ac:dyDescent="0.35">
      <c r="AG567" s="3" t="s">
        <v>3084</v>
      </c>
      <c r="AH567" s="3"/>
      <c r="AJ567" s="3"/>
      <c r="AK567" s="3"/>
      <c r="CJ567" s="3" t="s">
        <v>17120</v>
      </c>
      <c r="CK567" s="401" t="s">
        <v>2863</v>
      </c>
      <c r="CL567" s="3" t="s">
        <v>4360</v>
      </c>
      <c r="CM567" s="3"/>
      <c r="CN567" s="401" t="s">
        <v>5149</v>
      </c>
    </row>
    <row r="568" spans="33:92" x14ac:dyDescent="0.35">
      <c r="AG568" s="3" t="s">
        <v>3085</v>
      </c>
      <c r="AH568" s="3"/>
      <c r="AJ568" s="3"/>
      <c r="AK568" s="3"/>
      <c r="CJ568" s="3" t="s">
        <v>17280</v>
      </c>
      <c r="CK568" s="401" t="s">
        <v>2807</v>
      </c>
      <c r="CL568" s="3" t="s">
        <v>4109</v>
      </c>
      <c r="CM568" s="3"/>
      <c r="CN568" s="401" t="s">
        <v>5150</v>
      </c>
    </row>
    <row r="569" spans="33:92" x14ac:dyDescent="0.35">
      <c r="AG569" s="3" t="s">
        <v>3086</v>
      </c>
      <c r="AH569" s="3"/>
      <c r="AJ569" s="3"/>
      <c r="AK569" s="3"/>
      <c r="CJ569" s="3" t="s">
        <v>14749</v>
      </c>
      <c r="CK569" s="401" t="s">
        <v>2808</v>
      </c>
      <c r="CL569" s="3" t="s">
        <v>4131</v>
      </c>
      <c r="CM569" s="3"/>
      <c r="CN569" s="401" t="s">
        <v>5151</v>
      </c>
    </row>
    <row r="570" spans="33:92" x14ac:dyDescent="0.35">
      <c r="AG570" s="3" t="s">
        <v>3144</v>
      </c>
      <c r="AH570" s="3"/>
      <c r="AJ570" s="3"/>
      <c r="AK570" s="3"/>
      <c r="CJ570" s="3" t="s">
        <v>1443</v>
      </c>
      <c r="CK570" s="401" t="s">
        <v>2839</v>
      </c>
      <c r="CL570" s="3" t="s">
        <v>4130</v>
      </c>
      <c r="CM570" s="3"/>
      <c r="CN570" s="401" t="s">
        <v>5140</v>
      </c>
    </row>
    <row r="571" spans="33:92" x14ac:dyDescent="0.35">
      <c r="AG571" s="3" t="s">
        <v>3145</v>
      </c>
      <c r="AH571" s="3"/>
      <c r="AJ571" s="3"/>
      <c r="AK571" s="3"/>
      <c r="CJ571" s="3" t="s">
        <v>1444</v>
      </c>
      <c r="CK571" s="401" t="s">
        <v>2824</v>
      </c>
      <c r="CL571" s="3" t="s">
        <v>4113</v>
      </c>
      <c r="CM571" s="3"/>
      <c r="CN571" s="401" t="s">
        <v>5203</v>
      </c>
    </row>
    <row r="572" spans="33:92" x14ac:dyDescent="0.35">
      <c r="AG572" s="3" t="s">
        <v>3146</v>
      </c>
      <c r="AH572" s="3"/>
      <c r="AJ572" s="3"/>
      <c r="AK572" s="3"/>
      <c r="CJ572" s="3" t="s">
        <v>1442</v>
      </c>
      <c r="CK572" s="401" t="s">
        <v>2825</v>
      </c>
      <c r="CL572" s="3" t="s">
        <v>4094</v>
      </c>
      <c r="CM572" s="3"/>
      <c r="CN572" s="401" t="s">
        <v>5202</v>
      </c>
    </row>
    <row r="573" spans="33:92" x14ac:dyDescent="0.35">
      <c r="AG573" s="3" t="s">
        <v>3147</v>
      </c>
      <c r="AH573" s="3"/>
      <c r="AJ573" s="3"/>
      <c r="AK573" s="3"/>
      <c r="CJ573" s="3" t="s">
        <v>1441</v>
      </c>
      <c r="CK573" s="401" t="s">
        <v>2829</v>
      </c>
      <c r="CL573" s="3" t="s">
        <v>4095</v>
      </c>
      <c r="CM573" s="3"/>
      <c r="CN573" s="401" t="s">
        <v>5105</v>
      </c>
    </row>
    <row r="574" spans="33:92" x14ac:dyDescent="0.35">
      <c r="AG574" s="3" t="s">
        <v>3025</v>
      </c>
      <c r="AH574" s="3"/>
      <c r="AJ574" s="3"/>
      <c r="AK574" s="3"/>
      <c r="CJ574" s="3" t="s">
        <v>1385</v>
      </c>
      <c r="CK574" s="401" t="s">
        <v>2830</v>
      </c>
      <c r="CL574" s="3" t="s">
        <v>4098</v>
      </c>
      <c r="CM574" s="3"/>
      <c r="CN574" s="401" t="s">
        <v>5106</v>
      </c>
    </row>
    <row r="575" spans="33:92" x14ac:dyDescent="0.35">
      <c r="AG575" s="3" t="s">
        <v>3026</v>
      </c>
      <c r="AH575" s="3"/>
      <c r="AJ575" s="3"/>
      <c r="AK575" s="3"/>
      <c r="CJ575" s="3" t="s">
        <v>1384</v>
      </c>
      <c r="CK575" s="401" t="s">
        <v>2831</v>
      </c>
      <c r="CL575" s="3" t="s">
        <v>4099</v>
      </c>
      <c r="CM575" s="3"/>
      <c r="CN575" s="401" t="s">
        <v>5107</v>
      </c>
    </row>
    <row r="576" spans="33:92" x14ac:dyDescent="0.35">
      <c r="AG576" s="3" t="s">
        <v>3027</v>
      </c>
      <c r="AH576" s="3"/>
      <c r="AJ576" s="3"/>
      <c r="AK576" s="3"/>
      <c r="CJ576" s="3" t="s">
        <v>1383</v>
      </c>
      <c r="CK576" s="401" t="s">
        <v>2913</v>
      </c>
      <c r="CL576" s="3" t="s">
        <v>4077</v>
      </c>
      <c r="CM576" s="3"/>
      <c r="CN576" s="401" t="s">
        <v>5136</v>
      </c>
    </row>
    <row r="577" spans="33:92" x14ac:dyDescent="0.35">
      <c r="AG577" s="3" t="s">
        <v>3028</v>
      </c>
      <c r="AH577" s="3"/>
      <c r="AJ577" s="3"/>
      <c r="AK577" s="3"/>
      <c r="CJ577" s="3" t="s">
        <v>1340</v>
      </c>
      <c r="CK577" s="401" t="s">
        <v>2872</v>
      </c>
      <c r="CL577" s="3" t="s">
        <v>4104</v>
      </c>
      <c r="CM577" s="3"/>
      <c r="CN577" s="401" t="s">
        <v>5137</v>
      </c>
    </row>
    <row r="578" spans="33:92" x14ac:dyDescent="0.35">
      <c r="AG578" s="3" t="s">
        <v>3033</v>
      </c>
      <c r="AH578" s="3"/>
      <c r="AJ578" s="3"/>
      <c r="AK578" s="3"/>
      <c r="CJ578" s="3" t="s">
        <v>1339</v>
      </c>
      <c r="CK578" s="401" t="s">
        <v>2888</v>
      </c>
      <c r="CL578" s="3" t="s">
        <v>4244</v>
      </c>
      <c r="CM578" s="3"/>
      <c r="CN578" s="401" t="s">
        <v>5138</v>
      </c>
    </row>
    <row r="579" spans="33:92" x14ac:dyDescent="0.35">
      <c r="AG579" s="3" t="s">
        <v>3034</v>
      </c>
      <c r="AH579" s="3"/>
      <c r="AJ579" s="3"/>
      <c r="AK579" s="3"/>
      <c r="CJ579" s="3" t="s">
        <v>1240</v>
      </c>
      <c r="CK579" s="401" t="s">
        <v>2944</v>
      </c>
      <c r="CL579" s="3" t="s">
        <v>4128</v>
      </c>
      <c r="CM579" s="3"/>
      <c r="CN579" s="401" t="s">
        <v>5139</v>
      </c>
    </row>
    <row r="580" spans="33:92" x14ac:dyDescent="0.35">
      <c r="AG580" s="3" t="s">
        <v>3170</v>
      </c>
      <c r="AH580" s="3"/>
      <c r="AJ580" s="3"/>
      <c r="AK580" s="3"/>
      <c r="CJ580" s="3" t="s">
        <v>1239</v>
      </c>
      <c r="CK580" s="401" t="s">
        <v>2945</v>
      </c>
      <c r="CL580" s="3" t="s">
        <v>4248</v>
      </c>
      <c r="CM580" s="3"/>
      <c r="CN580" s="401" t="s">
        <v>5134</v>
      </c>
    </row>
    <row r="581" spans="33:92" x14ac:dyDescent="0.35">
      <c r="AG581" s="3" t="s">
        <v>3007</v>
      </c>
      <c r="AH581" s="3"/>
      <c r="AJ581" s="3"/>
      <c r="AK581" s="3"/>
      <c r="CJ581" s="3" t="s">
        <v>1249</v>
      </c>
      <c r="CK581" s="401" t="s">
        <v>2950</v>
      </c>
      <c r="CL581" s="3" t="s">
        <v>13910</v>
      </c>
      <c r="CM581" s="3"/>
      <c r="CN581" s="401" t="s">
        <v>5102</v>
      </c>
    </row>
    <row r="582" spans="33:92" x14ac:dyDescent="0.35">
      <c r="AG582" s="3" t="s">
        <v>3091</v>
      </c>
      <c r="AH582" s="3"/>
      <c r="AJ582" s="3"/>
      <c r="AK582" s="3"/>
      <c r="CJ582" s="3" t="s">
        <v>1248</v>
      </c>
      <c r="CK582" s="401" t="s">
        <v>2926</v>
      </c>
      <c r="CL582" s="3" t="s">
        <v>13931</v>
      </c>
      <c r="CM582" s="3"/>
      <c r="CN582" s="401" t="s">
        <v>5100</v>
      </c>
    </row>
    <row r="583" spans="33:92" x14ac:dyDescent="0.35">
      <c r="AG583" s="3" t="s">
        <v>3095</v>
      </c>
      <c r="AH583" s="3"/>
      <c r="AJ583" s="3"/>
      <c r="AK583" s="3"/>
      <c r="CJ583" s="3" t="s">
        <v>1235</v>
      </c>
      <c r="CK583" s="401" t="s">
        <v>2994</v>
      </c>
      <c r="CL583" s="3" t="s">
        <v>13940</v>
      </c>
      <c r="CM583" s="3"/>
      <c r="CN583" s="401" t="s">
        <v>5161</v>
      </c>
    </row>
    <row r="584" spans="33:92" x14ac:dyDescent="0.35">
      <c r="AG584" s="3" t="s">
        <v>3045</v>
      </c>
      <c r="AH584" s="3"/>
      <c r="AJ584" s="3"/>
      <c r="AK584" s="3"/>
      <c r="CJ584" s="3" t="s">
        <v>1227</v>
      </c>
      <c r="CK584" s="401" t="s">
        <v>2953</v>
      </c>
      <c r="CL584" s="3" t="s">
        <v>7417</v>
      </c>
      <c r="CM584" s="3"/>
      <c r="CN584" s="401" t="s">
        <v>5162</v>
      </c>
    </row>
    <row r="585" spans="33:92" x14ac:dyDescent="0.35">
      <c r="AG585" s="3" t="s">
        <v>3094</v>
      </c>
      <c r="AH585" s="3"/>
      <c r="AJ585" s="3"/>
      <c r="AK585" s="3"/>
      <c r="CJ585" s="3" t="s">
        <v>1226</v>
      </c>
      <c r="CK585" s="401" t="s">
        <v>2954</v>
      </c>
      <c r="CL585" s="3" t="s">
        <v>4078</v>
      </c>
      <c r="CM585" s="3"/>
      <c r="CN585" s="401" t="s">
        <v>5098</v>
      </c>
    </row>
    <row r="586" spans="33:92" x14ac:dyDescent="0.35">
      <c r="AG586" s="3" t="s">
        <v>3111</v>
      </c>
      <c r="AH586" s="3"/>
      <c r="AJ586" s="3"/>
      <c r="AK586" s="3"/>
      <c r="CJ586" s="3" t="s">
        <v>1062</v>
      </c>
      <c r="CK586" s="401" t="s">
        <v>2930</v>
      </c>
      <c r="CL586" s="3" t="s">
        <v>6331</v>
      </c>
      <c r="CM586" s="3"/>
      <c r="CN586" s="401" t="s">
        <v>5104</v>
      </c>
    </row>
    <row r="587" spans="33:92" x14ac:dyDescent="0.35">
      <c r="AG587" s="3" t="s">
        <v>3112</v>
      </c>
      <c r="AH587" s="3"/>
      <c r="AJ587" s="3"/>
      <c r="AK587" s="3"/>
      <c r="CJ587" s="3" t="s">
        <v>1061</v>
      </c>
      <c r="CK587" s="401" t="s">
        <v>2956</v>
      </c>
      <c r="CL587" s="3" t="s">
        <v>4201</v>
      </c>
      <c r="CM587" s="3"/>
      <c r="CN587" s="401" t="s">
        <v>5103</v>
      </c>
    </row>
    <row r="588" spans="33:92" x14ac:dyDescent="0.35">
      <c r="AG588" s="3" t="s">
        <v>3113</v>
      </c>
      <c r="AH588" s="3"/>
      <c r="AJ588" s="3"/>
      <c r="AK588" s="3"/>
      <c r="CJ588" s="3" t="s">
        <v>1019</v>
      </c>
      <c r="CK588" s="401" t="s">
        <v>3003</v>
      </c>
      <c r="CL588" s="3" t="s">
        <v>3619</v>
      </c>
      <c r="CM588" s="3"/>
      <c r="CN588" s="401" t="s">
        <v>5170</v>
      </c>
    </row>
    <row r="589" spans="33:92" x14ac:dyDescent="0.35">
      <c r="AG589" s="3" t="s">
        <v>3017</v>
      </c>
      <c r="AH589" s="3"/>
      <c r="AJ589" s="3"/>
      <c r="AK589" s="3"/>
      <c r="CJ589" s="3" t="s">
        <v>1018</v>
      </c>
      <c r="CK589" s="401" t="s">
        <v>3022</v>
      </c>
      <c r="CL589" s="3" t="s">
        <v>4386</v>
      </c>
      <c r="CM589" s="3"/>
      <c r="CN589" s="401" t="s">
        <v>5171</v>
      </c>
    </row>
    <row r="590" spans="33:92" x14ac:dyDescent="0.35">
      <c r="AG590" s="3" t="s">
        <v>3018</v>
      </c>
      <c r="AH590" s="3"/>
      <c r="AJ590" s="3"/>
      <c r="AK590" s="3"/>
      <c r="CJ590" s="3" t="s">
        <v>1032</v>
      </c>
      <c r="CK590" s="401" t="s">
        <v>3023</v>
      </c>
      <c r="CL590" s="3" t="s">
        <v>4387</v>
      </c>
      <c r="CM590" s="3"/>
      <c r="CN590" s="401" t="s">
        <v>5172</v>
      </c>
    </row>
    <row r="591" spans="33:92" x14ac:dyDescent="0.35">
      <c r="AG591" s="3" t="s">
        <v>3006</v>
      </c>
      <c r="AH591" s="3"/>
      <c r="AJ591" s="3"/>
      <c r="AK591" s="3"/>
      <c r="CJ591" s="3" t="s">
        <v>962</v>
      </c>
      <c r="CK591" s="401" t="s">
        <v>3024</v>
      </c>
      <c r="CL591" s="3" t="s">
        <v>4246</v>
      </c>
      <c r="CM591" s="3"/>
      <c r="CN591" s="401" t="s">
        <v>5159</v>
      </c>
    </row>
    <row r="592" spans="33:92" x14ac:dyDescent="0.35">
      <c r="AG592" s="3" t="s">
        <v>3181</v>
      </c>
      <c r="AH592" s="3"/>
      <c r="AJ592" s="3"/>
      <c r="AK592" s="3"/>
      <c r="CJ592" s="3" t="s">
        <v>921</v>
      </c>
      <c r="CK592" s="401" t="s">
        <v>3110</v>
      </c>
      <c r="CL592" s="3" t="s">
        <v>4338</v>
      </c>
      <c r="CM592" s="3"/>
      <c r="CN592" s="401" t="s">
        <v>5179</v>
      </c>
    </row>
    <row r="593" spans="33:92" x14ac:dyDescent="0.35">
      <c r="AG593" s="3" t="s">
        <v>3180</v>
      </c>
      <c r="AH593" s="3"/>
      <c r="AK593" s="3"/>
      <c r="CJ593" s="3" t="s">
        <v>1133</v>
      </c>
      <c r="CK593" s="401" t="s">
        <v>3083</v>
      </c>
      <c r="CL593" s="3" t="s">
        <v>4014</v>
      </c>
      <c r="CM593" s="3"/>
      <c r="CN593" s="401" t="s">
        <v>5163</v>
      </c>
    </row>
    <row r="594" spans="33:92" x14ac:dyDescent="0.35">
      <c r="AG594" s="3" t="s">
        <v>3008</v>
      </c>
      <c r="AH594" s="3"/>
      <c r="AK594" s="3"/>
      <c r="CJ594" s="3" t="s">
        <v>1134</v>
      </c>
      <c r="CK594" s="401" t="s">
        <v>3088</v>
      </c>
      <c r="CL594" s="3" t="s">
        <v>3971</v>
      </c>
      <c r="CM594" s="3"/>
      <c r="CN594" s="401" t="s">
        <v>5168</v>
      </c>
    </row>
    <row r="595" spans="33:92" x14ac:dyDescent="0.35">
      <c r="AG595" s="3" t="s">
        <v>3201</v>
      </c>
      <c r="AH595" s="3"/>
      <c r="AK595" s="3"/>
      <c r="CJ595" s="3" t="s">
        <v>1135</v>
      </c>
      <c r="CK595" s="401" t="s">
        <v>3082</v>
      </c>
      <c r="CL595" s="3" t="s">
        <v>4074</v>
      </c>
      <c r="CM595" s="3"/>
      <c r="CN595" s="401" t="s">
        <v>5166</v>
      </c>
    </row>
    <row r="596" spans="33:92" x14ac:dyDescent="0.35">
      <c r="AG596" s="3" t="s">
        <v>3209</v>
      </c>
      <c r="AH596" s="3"/>
      <c r="AK596" s="3"/>
      <c r="CJ596" s="3" t="s">
        <v>1164</v>
      </c>
      <c r="CK596" s="401" t="s">
        <v>3087</v>
      </c>
      <c r="CL596" s="3" t="s">
        <v>4326</v>
      </c>
      <c r="CM596" s="3"/>
      <c r="CN596" s="401" t="s">
        <v>5143</v>
      </c>
    </row>
    <row r="597" spans="33:92" x14ac:dyDescent="0.35">
      <c r="AG597" s="3" t="s">
        <v>3208</v>
      </c>
      <c r="AH597" s="3"/>
      <c r="AK597" s="3"/>
      <c r="CJ597" s="3" t="s">
        <v>1165</v>
      </c>
      <c r="CK597" s="401" t="s">
        <v>3084</v>
      </c>
      <c r="CL597" s="3" t="s">
        <v>4301</v>
      </c>
      <c r="CM597" s="3"/>
      <c r="CN597" s="401" t="s">
        <v>5158</v>
      </c>
    </row>
    <row r="598" spans="33:92" x14ac:dyDescent="0.35">
      <c r="AG598" s="3" t="s">
        <v>3119</v>
      </c>
      <c r="AH598" s="3"/>
      <c r="AK598" s="3"/>
      <c r="CJ598" s="3" t="s">
        <v>1108</v>
      </c>
      <c r="CK598" s="401" t="s">
        <v>3085</v>
      </c>
      <c r="CL598" s="3" t="s">
        <v>4304</v>
      </c>
      <c r="CM598" s="3"/>
      <c r="CN598" s="401" t="s">
        <v>5144</v>
      </c>
    </row>
    <row r="599" spans="33:92" x14ac:dyDescent="0.35">
      <c r="AG599" s="3" t="s">
        <v>3251</v>
      </c>
      <c r="AH599" s="3"/>
      <c r="AK599" s="3"/>
      <c r="CJ599" s="3" t="s">
        <v>1105</v>
      </c>
      <c r="CK599" s="401" t="s">
        <v>3086</v>
      </c>
      <c r="CL599" s="3" t="s">
        <v>4302</v>
      </c>
      <c r="CM599" s="3"/>
      <c r="CN599" s="401" t="s">
        <v>5132</v>
      </c>
    </row>
    <row r="600" spans="33:92" x14ac:dyDescent="0.35">
      <c r="AG600" s="3" t="s">
        <v>3250</v>
      </c>
      <c r="AH600" s="3"/>
      <c r="AK600" s="3"/>
      <c r="CJ600" s="3" t="s">
        <v>1284</v>
      </c>
      <c r="CK600" s="401" t="s">
        <v>3144</v>
      </c>
      <c r="CL600" s="3" t="s">
        <v>4303</v>
      </c>
      <c r="CM600" s="3"/>
      <c r="CN600" s="401" t="s">
        <v>5114</v>
      </c>
    </row>
    <row r="601" spans="33:92" x14ac:dyDescent="0.35">
      <c r="AG601" s="3" t="s">
        <v>3261</v>
      </c>
      <c r="AH601" s="3"/>
      <c r="AK601" s="3"/>
      <c r="CJ601" s="3" t="s">
        <v>1396</v>
      </c>
      <c r="CK601" s="401" t="s">
        <v>3145</v>
      </c>
      <c r="CL601" s="3" t="s">
        <v>4315</v>
      </c>
      <c r="CM601" s="3"/>
      <c r="CN601" s="401" t="s">
        <v>5115</v>
      </c>
    </row>
    <row r="602" spans="33:92" x14ac:dyDescent="0.35">
      <c r="AG602" s="3" t="s">
        <v>3256</v>
      </c>
      <c r="AH602" s="3"/>
      <c r="AK602" s="3"/>
      <c r="CJ602" s="3" t="s">
        <v>1397</v>
      </c>
      <c r="CK602" s="401" t="s">
        <v>3146</v>
      </c>
      <c r="CL602" s="3" t="s">
        <v>4342</v>
      </c>
      <c r="CM602" s="3"/>
      <c r="CN602" s="401" t="s">
        <v>5116</v>
      </c>
    </row>
    <row r="603" spans="33:92" x14ac:dyDescent="0.35">
      <c r="AG603" s="3" t="s">
        <v>3358</v>
      </c>
      <c r="AH603" s="3"/>
      <c r="CJ603" s="3" t="s">
        <v>1398</v>
      </c>
      <c r="CK603" s="401" t="s">
        <v>3147</v>
      </c>
      <c r="CL603" s="3" t="s">
        <v>4341</v>
      </c>
      <c r="CM603" s="3"/>
      <c r="CN603" s="401" t="s">
        <v>5117</v>
      </c>
    </row>
    <row r="604" spans="33:92" x14ac:dyDescent="0.35">
      <c r="AG604" s="3" t="s">
        <v>3224</v>
      </c>
      <c r="AH604" s="3"/>
      <c r="CJ604" s="3" t="s">
        <v>1399</v>
      </c>
      <c r="CK604" s="401" t="s">
        <v>3025</v>
      </c>
      <c r="CL604" s="3" t="s">
        <v>4324</v>
      </c>
      <c r="CM604" s="3"/>
      <c r="CN604" s="401" t="s">
        <v>5145</v>
      </c>
    </row>
    <row r="605" spans="33:92" x14ac:dyDescent="0.35">
      <c r="AG605" s="3" t="s">
        <v>3332</v>
      </c>
      <c r="AH605" s="3"/>
      <c r="CJ605" s="3" t="s">
        <v>1292</v>
      </c>
      <c r="CK605" s="401" t="s">
        <v>3026</v>
      </c>
      <c r="CL605" s="3" t="s">
        <v>4323</v>
      </c>
      <c r="CM605" s="3"/>
      <c r="CN605" s="401" t="s">
        <v>5152</v>
      </c>
    </row>
    <row r="606" spans="33:92" x14ac:dyDescent="0.35">
      <c r="AG606" s="3" t="s">
        <v>3331</v>
      </c>
      <c r="AH606" s="3"/>
      <c r="CJ606" s="3" t="s">
        <v>1293</v>
      </c>
      <c r="CK606" s="401" t="s">
        <v>3027</v>
      </c>
      <c r="CL606" s="3" t="s">
        <v>4331</v>
      </c>
      <c r="CM606" s="3"/>
      <c r="CN606" s="401" t="s">
        <v>5155</v>
      </c>
    </row>
    <row r="607" spans="33:92" x14ac:dyDescent="0.35">
      <c r="AG607" s="3" t="s">
        <v>3345</v>
      </c>
      <c r="AH607" s="3"/>
      <c r="CJ607" s="3" t="s">
        <v>1303</v>
      </c>
      <c r="CK607" s="401" t="s">
        <v>3028</v>
      </c>
      <c r="CL607" s="3" t="s">
        <v>4316</v>
      </c>
      <c r="CM607" s="3"/>
      <c r="CN607" s="401" t="s">
        <v>5181</v>
      </c>
    </row>
    <row r="608" spans="33:92" x14ac:dyDescent="0.35">
      <c r="AG608" s="3" t="s">
        <v>3218</v>
      </c>
      <c r="AH608" s="3"/>
      <c r="CJ608" s="3" t="s">
        <v>1304</v>
      </c>
      <c r="CK608" s="401" t="s">
        <v>3033</v>
      </c>
      <c r="CL608" s="3" t="s">
        <v>4318</v>
      </c>
      <c r="CM608" s="3"/>
      <c r="CN608" s="401" t="s">
        <v>5128</v>
      </c>
    </row>
    <row r="609" spans="33:92" x14ac:dyDescent="0.35">
      <c r="AG609" s="3" t="s">
        <v>3334</v>
      </c>
      <c r="AH609" s="3"/>
      <c r="CJ609" s="3" t="s">
        <v>1305</v>
      </c>
      <c r="CK609" s="401" t="s">
        <v>3034</v>
      </c>
      <c r="CL609" s="3" t="s">
        <v>4317</v>
      </c>
      <c r="CM609" s="3"/>
      <c r="CN609" s="401" t="s">
        <v>5124</v>
      </c>
    </row>
    <row r="610" spans="33:92" x14ac:dyDescent="0.35">
      <c r="AG610" s="3" t="s">
        <v>3333</v>
      </c>
      <c r="AH610" s="3"/>
      <c r="CJ610" s="3" t="s">
        <v>1306</v>
      </c>
      <c r="CK610" s="401" t="s">
        <v>3170</v>
      </c>
      <c r="CL610" s="3" t="s">
        <v>4001</v>
      </c>
      <c r="CM610" s="3"/>
      <c r="CN610" s="401" t="s">
        <v>5125</v>
      </c>
    </row>
    <row r="611" spans="33:92" x14ac:dyDescent="0.35">
      <c r="AG611" s="3" t="s">
        <v>3381</v>
      </c>
      <c r="AH611" s="3"/>
      <c r="CJ611" s="3" t="s">
        <v>1179</v>
      </c>
      <c r="CK611" s="401" t="s">
        <v>3007</v>
      </c>
      <c r="CL611" s="3" t="s">
        <v>4101</v>
      </c>
      <c r="CM611" s="3"/>
      <c r="CN611" s="401" t="s">
        <v>5111</v>
      </c>
    </row>
    <row r="612" spans="33:92" x14ac:dyDescent="0.35">
      <c r="AG612" s="3" t="s">
        <v>3277</v>
      </c>
      <c r="AH612" s="3"/>
      <c r="CJ612" s="3" t="s">
        <v>1427</v>
      </c>
      <c r="CK612" s="401" t="s">
        <v>3091</v>
      </c>
      <c r="CL612" s="3" t="s">
        <v>4385</v>
      </c>
      <c r="CM612" s="3"/>
      <c r="CN612" s="401" t="s">
        <v>5099</v>
      </c>
    </row>
    <row r="613" spans="33:92" x14ac:dyDescent="0.35">
      <c r="AG613" s="3" t="s">
        <v>3278</v>
      </c>
      <c r="AH613" s="3"/>
      <c r="CJ613" s="3" t="s">
        <v>13703</v>
      </c>
      <c r="CK613" s="401" t="s">
        <v>3095</v>
      </c>
      <c r="CL613" s="3" t="s">
        <v>4384</v>
      </c>
      <c r="CM613" s="3"/>
      <c r="CN613" s="401" t="s">
        <v>5182</v>
      </c>
    </row>
    <row r="614" spans="33:92" x14ac:dyDescent="0.35">
      <c r="AG614" s="3" t="s">
        <v>3383</v>
      </c>
      <c r="AH614" s="3"/>
      <c r="CJ614" s="3" t="s">
        <v>1475</v>
      </c>
      <c r="CK614" s="401" t="s">
        <v>3045</v>
      </c>
      <c r="CL614" s="3" t="s">
        <v>4330</v>
      </c>
      <c r="CM614" s="3"/>
      <c r="CN614" s="401" t="s">
        <v>5184</v>
      </c>
    </row>
    <row r="615" spans="33:92" x14ac:dyDescent="0.35">
      <c r="AG615" s="3" t="s">
        <v>13923</v>
      </c>
      <c r="AH615" s="3"/>
      <c r="CJ615" s="3" t="s">
        <v>17284</v>
      </c>
      <c r="CK615" s="401" t="s">
        <v>3094</v>
      </c>
      <c r="CL615" s="3" t="s">
        <v>4134</v>
      </c>
      <c r="CM615" s="3"/>
      <c r="CN615" s="401" t="s">
        <v>5185</v>
      </c>
    </row>
    <row r="616" spans="33:92" x14ac:dyDescent="0.35">
      <c r="AG616" s="3" t="s">
        <v>14283</v>
      </c>
      <c r="AH616" s="3"/>
      <c r="CJ616" s="3" t="s">
        <v>17665</v>
      </c>
      <c r="CK616" s="401" t="s">
        <v>3111</v>
      </c>
      <c r="CL616" s="3" t="s">
        <v>4369</v>
      </c>
      <c r="CM616" s="3"/>
      <c r="CN616" s="401" t="s">
        <v>5186</v>
      </c>
    </row>
    <row r="617" spans="33:92" x14ac:dyDescent="0.35">
      <c r="AG617" s="3" t="s">
        <v>14058</v>
      </c>
      <c r="AH617" s="3"/>
      <c r="CJ617" s="3" t="s">
        <v>2520</v>
      </c>
      <c r="CK617" s="401" t="s">
        <v>3112</v>
      </c>
      <c r="CL617" s="3" t="s">
        <v>4371</v>
      </c>
      <c r="CM617" s="3"/>
      <c r="CN617" s="401" t="s">
        <v>5190</v>
      </c>
    </row>
    <row r="618" spans="33:92" x14ac:dyDescent="0.35">
      <c r="AG618" s="3" t="s">
        <v>14250</v>
      </c>
      <c r="AH618" s="3"/>
      <c r="CJ618" s="3" t="s">
        <v>2527</v>
      </c>
      <c r="CK618" s="401" t="s">
        <v>3113</v>
      </c>
      <c r="CL618" s="3" t="s">
        <v>4370</v>
      </c>
      <c r="CM618" s="3"/>
      <c r="CN618" s="401" t="s">
        <v>5194</v>
      </c>
    </row>
    <row r="619" spans="33:92" x14ac:dyDescent="0.35">
      <c r="AG619" s="3" t="s">
        <v>14396</v>
      </c>
      <c r="AH619" s="3"/>
      <c r="CJ619" s="3" t="s">
        <v>2528</v>
      </c>
      <c r="CK619" s="401" t="s">
        <v>3017</v>
      </c>
      <c r="CL619" s="3" t="s">
        <v>4325</v>
      </c>
      <c r="CM619" s="3"/>
      <c r="CN619" s="401" t="s">
        <v>5195</v>
      </c>
    </row>
    <row r="620" spans="33:92" x14ac:dyDescent="0.35">
      <c r="AG620" s="3" t="s">
        <v>16770</v>
      </c>
      <c r="AH620" s="3"/>
      <c r="CJ620" s="3" t="s">
        <v>2529</v>
      </c>
      <c r="CK620" s="401" t="s">
        <v>3018</v>
      </c>
      <c r="CL620" s="3" t="s">
        <v>4329</v>
      </c>
      <c r="CM620" s="3"/>
      <c r="CN620" s="401" t="s">
        <v>5207</v>
      </c>
    </row>
    <row r="621" spans="33:92" x14ac:dyDescent="0.35">
      <c r="AG621" s="3" t="s">
        <v>2715</v>
      </c>
      <c r="AH621" s="3"/>
      <c r="CJ621" s="3" t="s">
        <v>2533</v>
      </c>
      <c r="CK621" s="401" t="s">
        <v>3006</v>
      </c>
      <c r="CL621" s="3" t="s">
        <v>4327</v>
      </c>
      <c r="CM621" s="3"/>
      <c r="CN621" s="401" t="s">
        <v>5205</v>
      </c>
    </row>
    <row r="622" spans="33:92" x14ac:dyDescent="0.35">
      <c r="AG622" s="3" t="s">
        <v>2770</v>
      </c>
      <c r="AH622" s="3"/>
      <c r="CJ622" s="3" t="s">
        <v>2539</v>
      </c>
      <c r="CK622" s="401" t="s">
        <v>3181</v>
      </c>
      <c r="CL622" s="3" t="s">
        <v>4328</v>
      </c>
      <c r="CM622" s="3"/>
      <c r="CN622" s="401" t="s">
        <v>5204</v>
      </c>
    </row>
    <row r="623" spans="33:92" x14ac:dyDescent="0.35">
      <c r="AG623" s="3" t="s">
        <v>2690</v>
      </c>
      <c r="AH623" s="3"/>
      <c r="CJ623" s="3" t="s">
        <v>2538</v>
      </c>
      <c r="CK623" s="401" t="s">
        <v>3180</v>
      </c>
      <c r="CL623" s="3" t="s">
        <v>3970</v>
      </c>
      <c r="CM623" s="3"/>
      <c r="CN623" s="401" t="s">
        <v>5209</v>
      </c>
    </row>
    <row r="624" spans="33:92" x14ac:dyDescent="0.35">
      <c r="AG624" s="3" t="s">
        <v>2859</v>
      </c>
      <c r="AH624" s="3"/>
      <c r="CJ624" s="3" t="s">
        <v>2412</v>
      </c>
      <c r="CK624" s="401" t="s">
        <v>3008</v>
      </c>
      <c r="CL624" s="3" t="s">
        <v>4118</v>
      </c>
      <c r="CM624" s="3"/>
      <c r="CN624" s="401" t="s">
        <v>5191</v>
      </c>
    </row>
    <row r="625" spans="33:92" x14ac:dyDescent="0.35">
      <c r="AG625" s="3" t="s">
        <v>2878</v>
      </c>
      <c r="AH625" s="3"/>
      <c r="CJ625" s="3" t="s">
        <v>2556</v>
      </c>
      <c r="CK625" s="401" t="s">
        <v>3201</v>
      </c>
      <c r="CL625" s="3" t="s">
        <v>8587</v>
      </c>
      <c r="CM625" s="3"/>
      <c r="CN625" s="401" t="s">
        <v>5198</v>
      </c>
    </row>
    <row r="626" spans="33:92" x14ac:dyDescent="0.35">
      <c r="AG626" s="3" t="s">
        <v>2879</v>
      </c>
      <c r="AH626" s="3"/>
      <c r="CJ626" s="3" t="s">
        <v>2557</v>
      </c>
      <c r="CK626" s="401" t="s">
        <v>3209</v>
      </c>
      <c r="CL626" s="3" t="s">
        <v>9135</v>
      </c>
      <c r="CM626" s="3"/>
      <c r="CN626" s="401" t="s">
        <v>5199</v>
      </c>
    </row>
    <row r="627" spans="33:92" x14ac:dyDescent="0.35">
      <c r="AG627" s="3" t="s">
        <v>2881</v>
      </c>
      <c r="AH627" s="3"/>
      <c r="CJ627" s="3" t="s">
        <v>2558</v>
      </c>
      <c r="CK627" s="401" t="s">
        <v>3208</v>
      </c>
      <c r="CL627" s="3" t="s">
        <v>8422</v>
      </c>
      <c r="CM627" s="3"/>
      <c r="CN627" s="401" t="s">
        <v>5201</v>
      </c>
    </row>
    <row r="628" spans="33:92" x14ac:dyDescent="0.35">
      <c r="AG628" s="3" t="s">
        <v>2977</v>
      </c>
      <c r="AH628" s="3"/>
      <c r="CJ628" s="3" t="s">
        <v>2559</v>
      </c>
      <c r="CK628" s="401" t="s">
        <v>3119</v>
      </c>
      <c r="CL628" s="3" t="s">
        <v>8584</v>
      </c>
      <c r="CM628" s="3"/>
      <c r="CN628" s="401" t="s">
        <v>5193</v>
      </c>
    </row>
    <row r="629" spans="33:92" x14ac:dyDescent="0.35">
      <c r="AG629" s="3" t="s">
        <v>2875</v>
      </c>
      <c r="AH629" s="3"/>
      <c r="CJ629" s="3" t="s">
        <v>2560</v>
      </c>
      <c r="CK629" s="401" t="s">
        <v>3251</v>
      </c>
      <c r="CL629" s="3" t="s">
        <v>9138</v>
      </c>
      <c r="CM629" s="3"/>
      <c r="CN629" s="401" t="s">
        <v>5192</v>
      </c>
    </row>
    <row r="630" spans="33:92" x14ac:dyDescent="0.35">
      <c r="AG630" s="3" t="s">
        <v>2876</v>
      </c>
      <c r="AH630" s="3"/>
      <c r="CJ630" s="3" t="s">
        <v>2561</v>
      </c>
      <c r="CK630" s="401" t="s">
        <v>3250</v>
      </c>
      <c r="CL630" s="3" t="s">
        <v>4065</v>
      </c>
      <c r="CM630" s="3"/>
      <c r="CN630" s="401" t="s">
        <v>5208</v>
      </c>
    </row>
    <row r="631" spans="33:92" x14ac:dyDescent="0.35">
      <c r="AG631" s="3" t="s">
        <v>2877</v>
      </c>
      <c r="AH631" s="3"/>
      <c r="CJ631" s="3" t="s">
        <v>2563</v>
      </c>
      <c r="CK631" s="401" t="s">
        <v>3261</v>
      </c>
      <c r="CL631" s="3" t="s">
        <v>4036</v>
      </c>
      <c r="CM631" s="3"/>
      <c r="CN631" s="401" t="s">
        <v>5206</v>
      </c>
    </row>
    <row r="632" spans="33:92" x14ac:dyDescent="0.35">
      <c r="AG632" s="3" t="s">
        <v>2912</v>
      </c>
      <c r="AH632" s="3"/>
      <c r="CJ632" s="3" t="s">
        <v>17473</v>
      </c>
      <c r="CK632" s="401" t="s">
        <v>3256</v>
      </c>
      <c r="CL632" s="3" t="s">
        <v>3990</v>
      </c>
      <c r="CM632" s="3"/>
      <c r="CN632" s="401" t="s">
        <v>5211</v>
      </c>
    </row>
    <row r="633" spans="33:92" x14ac:dyDescent="0.35">
      <c r="AG633" s="3" t="s">
        <v>3072</v>
      </c>
      <c r="AH633" s="3"/>
      <c r="CJ633" s="3" t="s">
        <v>17476</v>
      </c>
      <c r="CK633" s="401" t="s">
        <v>3358</v>
      </c>
      <c r="CL633" s="3" t="s">
        <v>8347</v>
      </c>
      <c r="CM633" s="3"/>
      <c r="CN633" s="401" t="s">
        <v>17031</v>
      </c>
    </row>
    <row r="634" spans="33:92" x14ac:dyDescent="0.35">
      <c r="AG634" s="3" t="s">
        <v>3073</v>
      </c>
      <c r="AH634" s="3"/>
      <c r="CJ634" s="3" t="s">
        <v>2519</v>
      </c>
      <c r="CK634" s="401" t="s">
        <v>3224</v>
      </c>
      <c r="CL634" s="3" t="s">
        <v>7864</v>
      </c>
      <c r="CM634" s="3"/>
      <c r="CN634" s="401" t="s">
        <v>16648</v>
      </c>
    </row>
    <row r="635" spans="33:92" x14ac:dyDescent="0.35">
      <c r="AG635" s="3" t="s">
        <v>3074</v>
      </c>
      <c r="AH635" s="3"/>
      <c r="CJ635" s="3" t="s">
        <v>2555</v>
      </c>
      <c r="CK635" s="401" t="s">
        <v>3332</v>
      </c>
      <c r="CL635" s="3" t="s">
        <v>8213</v>
      </c>
      <c r="CM635" s="3"/>
      <c r="CN635" s="401" t="s">
        <v>5183</v>
      </c>
    </row>
    <row r="636" spans="33:92" x14ac:dyDescent="0.35">
      <c r="AG636" s="3" t="s">
        <v>3156</v>
      </c>
      <c r="AH636" s="3"/>
      <c r="CJ636" s="3" t="s">
        <v>2554</v>
      </c>
      <c r="CK636" s="401" t="s">
        <v>3331</v>
      </c>
      <c r="CL636" s="3" t="s">
        <v>8527</v>
      </c>
      <c r="CM636" s="3"/>
      <c r="CN636" s="401" t="s">
        <v>5212</v>
      </c>
    </row>
    <row r="637" spans="33:92" x14ac:dyDescent="0.35">
      <c r="AG637" s="3" t="s">
        <v>3157</v>
      </c>
      <c r="AH637" s="3"/>
      <c r="CJ637" s="3" t="s">
        <v>2553</v>
      </c>
      <c r="CK637" s="401" t="s">
        <v>3345</v>
      </c>
      <c r="CL637" s="3" t="s">
        <v>13817</v>
      </c>
      <c r="CM637" s="3"/>
      <c r="CN637" s="401" t="s">
        <v>5250</v>
      </c>
    </row>
    <row r="638" spans="33:92" x14ac:dyDescent="0.35">
      <c r="AG638" s="3" t="s">
        <v>3159</v>
      </c>
      <c r="AH638" s="3"/>
      <c r="CJ638" s="3" t="s">
        <v>2550</v>
      </c>
      <c r="CK638" s="401" t="s">
        <v>3218</v>
      </c>
      <c r="CL638" s="3" t="s">
        <v>12928</v>
      </c>
      <c r="CM638" s="3"/>
      <c r="CN638" s="401" t="s">
        <v>5225</v>
      </c>
    </row>
    <row r="639" spans="33:92" x14ac:dyDescent="0.35">
      <c r="AG639" s="3" t="s">
        <v>3162</v>
      </c>
      <c r="AH639" s="3"/>
      <c r="CJ639" s="3" t="s">
        <v>2564</v>
      </c>
      <c r="CK639" s="401" t="s">
        <v>3334</v>
      </c>
      <c r="CL639" s="3" t="s">
        <v>9369</v>
      </c>
      <c r="CM639" s="3"/>
      <c r="CN639" s="401" t="s">
        <v>5245</v>
      </c>
    </row>
    <row r="640" spans="33:92" x14ac:dyDescent="0.35">
      <c r="AG640" s="3" t="s">
        <v>3163</v>
      </c>
      <c r="AH640" s="3"/>
      <c r="CJ640" s="3" t="s">
        <v>2565</v>
      </c>
      <c r="CK640" s="401" t="s">
        <v>3333</v>
      </c>
      <c r="CL640" s="3" t="s">
        <v>17332</v>
      </c>
      <c r="CM640" s="3"/>
      <c r="CN640" s="401" t="s">
        <v>5246</v>
      </c>
    </row>
    <row r="641" spans="33:92" x14ac:dyDescent="0.35">
      <c r="AG641" s="3" t="s">
        <v>3069</v>
      </c>
      <c r="AH641" s="3"/>
      <c r="CJ641" s="3" t="s">
        <v>2566</v>
      </c>
      <c r="CK641" s="401" t="s">
        <v>3381</v>
      </c>
      <c r="CL641" s="3" t="s">
        <v>14828</v>
      </c>
      <c r="CM641" s="3"/>
      <c r="CN641" s="401" t="s">
        <v>5227</v>
      </c>
    </row>
    <row r="642" spans="33:92" x14ac:dyDescent="0.35">
      <c r="AG642" s="3" t="s">
        <v>3070</v>
      </c>
      <c r="AH642" s="3"/>
      <c r="CJ642" s="3" t="s">
        <v>2526</v>
      </c>
      <c r="CK642" s="401" t="s">
        <v>3277</v>
      </c>
      <c r="CL642" s="3" t="s">
        <v>14829</v>
      </c>
      <c r="CM642" s="3"/>
      <c r="CN642" s="401" t="s">
        <v>5235</v>
      </c>
    </row>
    <row r="643" spans="33:92" x14ac:dyDescent="0.35">
      <c r="AG643" s="3" t="s">
        <v>3071</v>
      </c>
      <c r="AH643" s="3"/>
      <c r="CJ643" s="3" t="s">
        <v>2503</v>
      </c>
      <c r="CK643" s="401" t="s">
        <v>3278</v>
      </c>
      <c r="CL643" s="3" t="s">
        <v>14830</v>
      </c>
      <c r="CM643" s="3"/>
      <c r="CN643" s="401" t="s">
        <v>5249</v>
      </c>
    </row>
    <row r="644" spans="33:92" x14ac:dyDescent="0.35">
      <c r="AG644" s="3" t="s">
        <v>3238</v>
      </c>
      <c r="AH644" s="3"/>
      <c r="CJ644" s="3" t="s">
        <v>2508</v>
      </c>
      <c r="CK644" s="401" t="s">
        <v>3383</v>
      </c>
      <c r="CL644" s="3" t="s">
        <v>14831</v>
      </c>
      <c r="CM644" s="3"/>
      <c r="CN644" s="401" t="s">
        <v>5247</v>
      </c>
    </row>
    <row r="645" spans="33:92" x14ac:dyDescent="0.35">
      <c r="AG645" s="3" t="s">
        <v>3237</v>
      </c>
      <c r="AH645" s="3"/>
      <c r="CJ645" s="3" t="s">
        <v>2530</v>
      </c>
      <c r="CK645" s="401" t="s">
        <v>13923</v>
      </c>
      <c r="CL645" s="3" t="s">
        <v>16628</v>
      </c>
      <c r="CM645" s="3"/>
      <c r="CN645" s="401" t="s">
        <v>13687</v>
      </c>
    </row>
    <row r="646" spans="33:92" x14ac:dyDescent="0.35">
      <c r="AG646" s="3" t="s">
        <v>3242</v>
      </c>
      <c r="AH646" s="3"/>
      <c r="CJ646" s="3" t="s">
        <v>2532</v>
      </c>
      <c r="CK646" s="401" t="s">
        <v>14283</v>
      </c>
      <c r="CL646" s="3" t="s">
        <v>14833</v>
      </c>
      <c r="CM646" s="3"/>
      <c r="CN646" s="401" t="s">
        <v>17323</v>
      </c>
    </row>
    <row r="647" spans="33:92" x14ac:dyDescent="0.35">
      <c r="AG647" s="3" t="s">
        <v>3241</v>
      </c>
      <c r="AH647" s="3"/>
      <c r="CJ647" s="3" t="s">
        <v>2542</v>
      </c>
      <c r="CK647" s="401" t="s">
        <v>14058</v>
      </c>
      <c r="CL647" s="3" t="s">
        <v>14836</v>
      </c>
      <c r="CM647" s="3"/>
      <c r="CN647" s="401" t="s">
        <v>17326</v>
      </c>
    </row>
    <row r="648" spans="33:92" x14ac:dyDescent="0.35">
      <c r="AG648" s="3" t="s">
        <v>3293</v>
      </c>
      <c r="AH648" s="3"/>
      <c r="CJ648" s="3" t="s">
        <v>2545</v>
      </c>
      <c r="CK648" s="401" t="s">
        <v>14250</v>
      </c>
      <c r="CL648" s="3" t="s">
        <v>14838</v>
      </c>
      <c r="CM648" s="3"/>
      <c r="CN648" s="401" t="s">
        <v>5219</v>
      </c>
    </row>
    <row r="649" spans="33:92" x14ac:dyDescent="0.35">
      <c r="AG649" s="3" t="s">
        <v>3292</v>
      </c>
      <c r="AH649" s="3"/>
      <c r="CJ649" s="3" t="s">
        <v>2547</v>
      </c>
      <c r="CK649" s="401" t="s">
        <v>14396</v>
      </c>
      <c r="CL649" s="3" t="s">
        <v>12931</v>
      </c>
      <c r="CM649" s="3"/>
      <c r="CN649" s="401" t="s">
        <v>5236</v>
      </c>
    </row>
    <row r="650" spans="33:92" x14ac:dyDescent="0.35">
      <c r="AG650" s="3" t="s">
        <v>3297</v>
      </c>
      <c r="AH650" s="3"/>
      <c r="CJ650" s="3" t="s">
        <v>2507</v>
      </c>
      <c r="CK650" s="401" t="s">
        <v>16770</v>
      </c>
      <c r="CL650" s="3" t="s">
        <v>12934</v>
      </c>
      <c r="CM650" s="3"/>
      <c r="CN650" s="401" t="s">
        <v>5258</v>
      </c>
    </row>
    <row r="651" spans="33:92" x14ac:dyDescent="0.35">
      <c r="AG651" s="3" t="s">
        <v>3296</v>
      </c>
      <c r="AH651" s="3"/>
      <c r="CJ651" s="3" t="s">
        <v>2510</v>
      </c>
      <c r="CK651" s="401" t="s">
        <v>2715</v>
      </c>
      <c r="CL651" s="3" t="s">
        <v>16893</v>
      </c>
      <c r="CM651" s="3"/>
      <c r="CN651" s="401" t="s">
        <v>5259</v>
      </c>
    </row>
    <row r="652" spans="33:92" x14ac:dyDescent="0.35">
      <c r="AG652" s="3" t="s">
        <v>3295</v>
      </c>
      <c r="AH652" s="3"/>
      <c r="CJ652" s="3" t="s">
        <v>2505</v>
      </c>
      <c r="CK652" s="401" t="s">
        <v>2770</v>
      </c>
      <c r="CL652" s="3" t="s">
        <v>16897</v>
      </c>
      <c r="CM652" s="3"/>
      <c r="CN652" s="401" t="s">
        <v>5231</v>
      </c>
    </row>
    <row r="653" spans="33:92" x14ac:dyDescent="0.35">
      <c r="AG653" s="3" t="s">
        <v>3294</v>
      </c>
      <c r="AH653" s="3"/>
      <c r="CJ653" s="3" t="s">
        <v>2511</v>
      </c>
      <c r="CK653" s="401" t="s">
        <v>2690</v>
      </c>
      <c r="CL653" s="3" t="s">
        <v>16900</v>
      </c>
      <c r="CM653" s="3"/>
      <c r="CN653" s="401" t="s">
        <v>5237</v>
      </c>
    </row>
    <row r="654" spans="33:92" x14ac:dyDescent="0.35">
      <c r="AG654" s="3" t="s">
        <v>3291</v>
      </c>
      <c r="AH654" s="3"/>
      <c r="CJ654" s="3" t="s">
        <v>2518</v>
      </c>
      <c r="CK654" s="401" t="s">
        <v>2859</v>
      </c>
      <c r="CL654" s="3" t="s">
        <v>14840</v>
      </c>
      <c r="CM654" s="3"/>
      <c r="CN654" s="401" t="s">
        <v>5238</v>
      </c>
    </row>
    <row r="655" spans="33:92" x14ac:dyDescent="0.35">
      <c r="AG655" s="3" t="s">
        <v>3285</v>
      </c>
      <c r="AH655" s="3"/>
      <c r="CJ655" s="3" t="s">
        <v>2496</v>
      </c>
      <c r="CK655" s="401" t="s">
        <v>2878</v>
      </c>
      <c r="CL655" s="3" t="s">
        <v>14843</v>
      </c>
      <c r="CM655" s="3"/>
      <c r="CN655" s="401" t="s">
        <v>5228</v>
      </c>
    </row>
    <row r="656" spans="33:92" x14ac:dyDescent="0.35">
      <c r="AG656" s="3" t="s">
        <v>3379</v>
      </c>
      <c r="AH656" s="3"/>
      <c r="CJ656" s="3" t="s">
        <v>2536</v>
      </c>
      <c r="CK656" s="401" t="s">
        <v>2879</v>
      </c>
      <c r="CL656" s="3" t="s">
        <v>14845</v>
      </c>
      <c r="CM656" s="3"/>
      <c r="CN656" s="401" t="s">
        <v>5256</v>
      </c>
    </row>
    <row r="657" spans="33:92" x14ac:dyDescent="0.35">
      <c r="AG657" s="3" t="s">
        <v>3304</v>
      </c>
      <c r="AH657" s="3"/>
      <c r="CJ657" s="3" t="s">
        <v>2501</v>
      </c>
      <c r="CK657" s="401" t="s">
        <v>2881</v>
      </c>
      <c r="CL657" s="3" t="s">
        <v>14846</v>
      </c>
      <c r="CM657" s="3"/>
      <c r="CN657" s="401" t="s">
        <v>5255</v>
      </c>
    </row>
    <row r="658" spans="33:92" x14ac:dyDescent="0.35">
      <c r="AG658" s="3" t="s">
        <v>3306</v>
      </c>
      <c r="AH658" s="3"/>
      <c r="CJ658" s="3" t="s">
        <v>2551</v>
      </c>
      <c r="CK658" s="401" t="s">
        <v>2977</v>
      </c>
      <c r="CL658" s="3" t="s">
        <v>14847</v>
      </c>
      <c r="CM658" s="3"/>
      <c r="CN658" s="401" t="s">
        <v>5226</v>
      </c>
    </row>
    <row r="659" spans="33:92" x14ac:dyDescent="0.35">
      <c r="AG659" s="3" t="s">
        <v>13926</v>
      </c>
      <c r="AH659" s="3"/>
      <c r="CJ659" s="3" t="s">
        <v>2552</v>
      </c>
      <c r="CK659" s="401" t="s">
        <v>2875</v>
      </c>
      <c r="CL659" s="3" t="s">
        <v>8382</v>
      </c>
      <c r="CM659" s="3"/>
      <c r="CN659" s="401" t="s">
        <v>5222</v>
      </c>
    </row>
    <row r="660" spans="33:92" x14ac:dyDescent="0.35">
      <c r="AG660" s="3" t="s">
        <v>13948</v>
      </c>
      <c r="AH660" s="3"/>
      <c r="CJ660" s="3" t="s">
        <v>2548</v>
      </c>
      <c r="CK660" s="401" t="s">
        <v>2876</v>
      </c>
      <c r="CL660" s="3" t="s">
        <v>8731</v>
      </c>
      <c r="CM660" s="3"/>
      <c r="CN660" s="401" t="s">
        <v>5263</v>
      </c>
    </row>
    <row r="661" spans="33:92" x14ac:dyDescent="0.35">
      <c r="AG661" s="3" t="s">
        <v>3020</v>
      </c>
      <c r="AH661" s="3"/>
      <c r="CJ661" s="3" t="s">
        <v>2549</v>
      </c>
      <c r="CK661" s="401" t="s">
        <v>2877</v>
      </c>
      <c r="CL661" s="3" t="s">
        <v>10388</v>
      </c>
      <c r="CM661" s="3"/>
      <c r="CN661" s="401" t="s">
        <v>5262</v>
      </c>
    </row>
    <row r="662" spans="33:92" x14ac:dyDescent="0.35">
      <c r="AG662" s="3" t="s">
        <v>3107</v>
      </c>
      <c r="AH662" s="3"/>
      <c r="CJ662" s="3" t="s">
        <v>2525</v>
      </c>
      <c r="CK662" s="401" t="s">
        <v>2912</v>
      </c>
      <c r="CL662" s="3" t="s">
        <v>8658</v>
      </c>
      <c r="CM662" s="3"/>
      <c r="CN662" s="401" t="s">
        <v>5221</v>
      </c>
    </row>
    <row r="663" spans="33:92" x14ac:dyDescent="0.35">
      <c r="AG663" s="3" t="s">
        <v>3114</v>
      </c>
      <c r="AH663" s="3"/>
      <c r="CJ663" s="3" t="s">
        <v>2521</v>
      </c>
      <c r="CK663" s="401" t="s">
        <v>3072</v>
      </c>
      <c r="CL663" s="3" t="s">
        <v>14287</v>
      </c>
      <c r="CM663" s="3"/>
      <c r="CN663" s="401" t="s">
        <v>5239</v>
      </c>
    </row>
    <row r="664" spans="33:92" x14ac:dyDescent="0.35">
      <c r="AG664" s="3" t="s">
        <v>3108</v>
      </c>
      <c r="AH664" s="3"/>
      <c r="CJ664" s="3" t="s">
        <v>2514</v>
      </c>
      <c r="CK664" s="401" t="s">
        <v>3073</v>
      </c>
      <c r="CL664" s="3" t="s">
        <v>14290</v>
      </c>
      <c r="CM664" s="3"/>
      <c r="CN664" s="401" t="s">
        <v>5234</v>
      </c>
    </row>
    <row r="665" spans="33:92" x14ac:dyDescent="0.35">
      <c r="AG665" s="3" t="s">
        <v>16957</v>
      </c>
      <c r="AH665" s="3"/>
      <c r="CJ665" s="3" t="s">
        <v>2515</v>
      </c>
      <c r="CK665" s="401" t="s">
        <v>3074</v>
      </c>
      <c r="CL665" s="3" t="s">
        <v>16786</v>
      </c>
      <c r="CM665" s="3"/>
      <c r="CN665" s="401" t="s">
        <v>5214</v>
      </c>
    </row>
    <row r="666" spans="33:92" x14ac:dyDescent="0.35">
      <c r="AG666" s="3" t="s">
        <v>2805</v>
      </c>
      <c r="AH666" s="3"/>
      <c r="CJ666" s="3" t="s">
        <v>2504</v>
      </c>
      <c r="CK666" s="401" t="s">
        <v>3156</v>
      </c>
      <c r="CL666" s="3" t="s">
        <v>16886</v>
      </c>
      <c r="CM666" s="3"/>
      <c r="CN666" s="401" t="s">
        <v>5216</v>
      </c>
    </row>
    <row r="667" spans="33:92" x14ac:dyDescent="0.35">
      <c r="AG667" s="3" t="s">
        <v>2703</v>
      </c>
      <c r="AH667" s="3"/>
      <c r="CJ667" s="3" t="s">
        <v>2516</v>
      </c>
      <c r="CK667" s="401" t="s">
        <v>3157</v>
      </c>
      <c r="CL667" s="3" t="s">
        <v>16890</v>
      </c>
      <c r="CM667" s="3"/>
      <c r="CN667" s="401" t="s">
        <v>5215</v>
      </c>
    </row>
    <row r="668" spans="33:92" x14ac:dyDescent="0.35">
      <c r="AG668" s="3" t="s">
        <v>16702</v>
      </c>
      <c r="AH668" s="3"/>
      <c r="CJ668" s="3" t="s">
        <v>2517</v>
      </c>
      <c r="CK668" s="401" t="s">
        <v>3159</v>
      </c>
      <c r="CL668" s="3" t="s">
        <v>16903</v>
      </c>
      <c r="CM668" s="3"/>
      <c r="CN668" s="401" t="s">
        <v>5220</v>
      </c>
    </row>
    <row r="669" spans="33:92" x14ac:dyDescent="0.35">
      <c r="AG669" s="3" t="s">
        <v>2652</v>
      </c>
      <c r="AH669" s="3"/>
      <c r="CJ669" s="3" t="s">
        <v>2523</v>
      </c>
      <c r="CK669" s="401" t="s">
        <v>3162</v>
      </c>
      <c r="CL669" s="3" t="s">
        <v>16803</v>
      </c>
      <c r="CM669" s="3"/>
      <c r="CN669" s="401" t="s">
        <v>5213</v>
      </c>
    </row>
    <row r="670" spans="33:92" x14ac:dyDescent="0.35">
      <c r="AG670" s="3" t="s">
        <v>2705</v>
      </c>
      <c r="AH670" s="3"/>
      <c r="CJ670" s="3" t="s">
        <v>2512</v>
      </c>
      <c r="CK670" s="401" t="s">
        <v>3163</v>
      </c>
      <c r="CL670" s="3" t="s">
        <v>17163</v>
      </c>
      <c r="CM670" s="3"/>
      <c r="CN670" s="401" t="s">
        <v>5224</v>
      </c>
    </row>
    <row r="671" spans="33:92" x14ac:dyDescent="0.35">
      <c r="AG671" s="3" t="s">
        <v>2704</v>
      </c>
      <c r="AH671" s="3"/>
      <c r="CJ671" s="3" t="s">
        <v>2524</v>
      </c>
      <c r="CK671" s="401" t="s">
        <v>3069</v>
      </c>
      <c r="CL671" s="3" t="s">
        <v>17166</v>
      </c>
      <c r="CM671" s="3"/>
      <c r="CN671" s="401" t="s">
        <v>5223</v>
      </c>
    </row>
    <row r="672" spans="33:92" x14ac:dyDescent="0.35">
      <c r="AG672" s="3" t="s">
        <v>2810</v>
      </c>
      <c r="AH672" s="3"/>
      <c r="CJ672" s="3" t="s">
        <v>2522</v>
      </c>
      <c r="CK672" s="401" t="s">
        <v>3070</v>
      </c>
      <c r="CL672" s="3" t="s">
        <v>17160</v>
      </c>
      <c r="CM672" s="3"/>
      <c r="CN672" s="401" t="s">
        <v>16649</v>
      </c>
    </row>
    <row r="673" spans="33:92" x14ac:dyDescent="0.35">
      <c r="AG673" s="3" t="s">
        <v>2842</v>
      </c>
      <c r="AH673" s="3"/>
      <c r="CJ673" s="3" t="s">
        <v>2497</v>
      </c>
      <c r="CK673" s="401" t="s">
        <v>3071</v>
      </c>
      <c r="CL673" s="3" t="s">
        <v>17384</v>
      </c>
      <c r="CM673" s="3"/>
      <c r="CN673" s="401" t="s">
        <v>5218</v>
      </c>
    </row>
    <row r="674" spans="33:92" x14ac:dyDescent="0.35">
      <c r="AG674" s="3" t="s">
        <v>2809</v>
      </c>
      <c r="AH674" s="3"/>
      <c r="CJ674" s="3" t="s">
        <v>2498</v>
      </c>
      <c r="CK674" s="401" t="s">
        <v>3238</v>
      </c>
      <c r="CL674" s="3" t="s">
        <v>16618</v>
      </c>
      <c r="CM674" s="3"/>
      <c r="CN674" s="401" t="s">
        <v>5217</v>
      </c>
    </row>
    <row r="675" spans="33:92" x14ac:dyDescent="0.35">
      <c r="AG675" s="3" t="s">
        <v>16735</v>
      </c>
      <c r="AH675" s="3"/>
      <c r="CJ675" s="3" t="s">
        <v>2500</v>
      </c>
      <c r="CK675" s="401" t="s">
        <v>3237</v>
      </c>
      <c r="CL675" s="3" t="s">
        <v>16619</v>
      </c>
      <c r="CM675" s="3"/>
      <c r="CN675" s="401" t="s">
        <v>5240</v>
      </c>
    </row>
    <row r="676" spans="33:92" x14ac:dyDescent="0.35">
      <c r="AG676" s="3" t="s">
        <v>2714</v>
      </c>
      <c r="AH676" s="3"/>
      <c r="CJ676" s="3" t="s">
        <v>2502</v>
      </c>
      <c r="CK676" s="401" t="s">
        <v>3242</v>
      </c>
      <c r="CL676" s="3" t="s">
        <v>17191</v>
      </c>
      <c r="CM676" s="3"/>
      <c r="CN676" s="401" t="s">
        <v>5241</v>
      </c>
    </row>
    <row r="677" spans="33:92" x14ac:dyDescent="0.35">
      <c r="AG677" s="3" t="s">
        <v>2991</v>
      </c>
      <c r="AH677" s="3"/>
      <c r="CJ677" s="3" t="s">
        <v>2535</v>
      </c>
      <c r="CK677" s="401" t="s">
        <v>3241</v>
      </c>
      <c r="CL677" s="3" t="s">
        <v>16981</v>
      </c>
      <c r="CM677" s="3"/>
      <c r="CN677" s="401" t="s">
        <v>5253</v>
      </c>
    </row>
    <row r="678" spans="33:92" x14ac:dyDescent="0.35">
      <c r="AG678" s="3" t="s">
        <v>2895</v>
      </c>
      <c r="AH678" s="3"/>
      <c r="CJ678" s="3" t="s">
        <v>2544</v>
      </c>
      <c r="CK678" s="401" t="s">
        <v>3293</v>
      </c>
      <c r="CL678" s="3" t="s">
        <v>16984</v>
      </c>
      <c r="CM678" s="3"/>
      <c r="CN678" s="401" t="s">
        <v>5229</v>
      </c>
    </row>
    <row r="679" spans="33:92" x14ac:dyDescent="0.35">
      <c r="AG679" s="3" t="s">
        <v>2898</v>
      </c>
      <c r="AH679" s="3"/>
      <c r="CJ679" s="3" t="s">
        <v>2540</v>
      </c>
      <c r="CK679" s="401" t="s">
        <v>3292</v>
      </c>
      <c r="CL679" s="3" t="s">
        <v>16987</v>
      </c>
      <c r="CM679" s="3"/>
      <c r="CN679" s="401" t="s">
        <v>5230</v>
      </c>
    </row>
    <row r="680" spans="33:92" x14ac:dyDescent="0.35">
      <c r="AG680" s="3" t="s">
        <v>2900</v>
      </c>
      <c r="AH680" s="3"/>
      <c r="CJ680" s="3" t="s">
        <v>2499</v>
      </c>
      <c r="CK680" s="401" t="s">
        <v>3297</v>
      </c>
      <c r="CL680" s="3" t="s">
        <v>16993</v>
      </c>
      <c r="CM680" s="3"/>
      <c r="CN680" s="401" t="s">
        <v>5232</v>
      </c>
    </row>
    <row r="681" spans="33:92" x14ac:dyDescent="0.35">
      <c r="AG681" s="3" t="s">
        <v>2929</v>
      </c>
      <c r="AH681" s="3"/>
      <c r="CJ681" s="3" t="s">
        <v>2506</v>
      </c>
      <c r="CK681" s="401" t="s">
        <v>3296</v>
      </c>
      <c r="CL681" s="3" t="s">
        <v>17296</v>
      </c>
      <c r="CM681" s="3"/>
      <c r="CN681" s="401" t="s">
        <v>5233</v>
      </c>
    </row>
    <row r="682" spans="33:92" x14ac:dyDescent="0.35">
      <c r="AG682" s="3" t="s">
        <v>2873</v>
      </c>
      <c r="AH682" s="3"/>
      <c r="CJ682" s="3" t="s">
        <v>2541</v>
      </c>
      <c r="CK682" s="401" t="s">
        <v>3295</v>
      </c>
      <c r="CL682" s="3" t="s">
        <v>17299</v>
      </c>
      <c r="CM682" s="3"/>
      <c r="CN682" s="401" t="s">
        <v>5248</v>
      </c>
    </row>
    <row r="683" spans="33:92" x14ac:dyDescent="0.35">
      <c r="AG683" s="3" t="s">
        <v>2918</v>
      </c>
      <c r="AH683" s="3"/>
      <c r="CJ683" s="3" t="s">
        <v>2537</v>
      </c>
      <c r="CK683" s="401" t="s">
        <v>3294</v>
      </c>
      <c r="CL683" s="3" t="s">
        <v>16833</v>
      </c>
      <c r="CM683" s="3"/>
      <c r="CN683" s="401" t="s">
        <v>5242</v>
      </c>
    </row>
    <row r="684" spans="33:92" x14ac:dyDescent="0.35">
      <c r="AG684" s="3" t="s">
        <v>2868</v>
      </c>
      <c r="AH684" s="3"/>
      <c r="CJ684" s="3" t="s">
        <v>2513</v>
      </c>
      <c r="CK684" s="401" t="s">
        <v>3291</v>
      </c>
      <c r="CL684" s="3" t="s">
        <v>16836</v>
      </c>
      <c r="CM684" s="3"/>
      <c r="CN684" s="401" t="s">
        <v>5244</v>
      </c>
    </row>
    <row r="685" spans="33:92" x14ac:dyDescent="0.35">
      <c r="AG685" s="3" t="s">
        <v>2919</v>
      </c>
      <c r="AH685" s="3"/>
      <c r="CJ685" s="3" t="s">
        <v>17692</v>
      </c>
      <c r="CK685" s="401" t="s">
        <v>3285</v>
      </c>
      <c r="CL685" s="3" t="s">
        <v>16839</v>
      </c>
      <c r="CM685" s="3"/>
      <c r="CN685" s="401" t="s">
        <v>5243</v>
      </c>
    </row>
    <row r="686" spans="33:92" x14ac:dyDescent="0.35">
      <c r="AG686" s="3" t="s">
        <v>2920</v>
      </c>
      <c r="AH686" s="3"/>
      <c r="CJ686" s="3" t="s">
        <v>17695</v>
      </c>
      <c r="CK686" s="401" t="s">
        <v>3379</v>
      </c>
      <c r="CL686" s="3" t="s">
        <v>16842</v>
      </c>
      <c r="CM686" s="3"/>
      <c r="CN686" s="401" t="s">
        <v>5252</v>
      </c>
    </row>
    <row r="687" spans="33:92" x14ac:dyDescent="0.35">
      <c r="AG687" s="3" t="s">
        <v>2921</v>
      </c>
      <c r="AH687" s="3"/>
      <c r="CJ687" s="3" t="s">
        <v>2509</v>
      </c>
      <c r="CK687" s="401" t="s">
        <v>3304</v>
      </c>
      <c r="CL687" s="3" t="s">
        <v>16845</v>
      </c>
      <c r="CM687" s="3"/>
      <c r="CN687" s="401" t="s">
        <v>5251</v>
      </c>
    </row>
    <row r="688" spans="33:92" x14ac:dyDescent="0.35">
      <c r="AG688" s="3" t="s">
        <v>2922</v>
      </c>
      <c r="AH688" s="3"/>
      <c r="CJ688" s="3" t="s">
        <v>2531</v>
      </c>
      <c r="CK688" s="401" t="s">
        <v>3306</v>
      </c>
      <c r="CL688" s="3" t="s">
        <v>16824</v>
      </c>
      <c r="CM688" s="3"/>
      <c r="CN688" s="401" t="s">
        <v>5260</v>
      </c>
    </row>
    <row r="689" spans="33:92" x14ac:dyDescent="0.35">
      <c r="AG689" s="3" t="s">
        <v>2925</v>
      </c>
      <c r="AH689" s="3"/>
      <c r="CJ689" s="3" t="s">
        <v>2534</v>
      </c>
      <c r="CK689" s="401" t="s">
        <v>13926</v>
      </c>
      <c r="CL689" s="3" t="s">
        <v>16827</v>
      </c>
      <c r="CM689" s="3"/>
      <c r="CN689" s="401" t="s">
        <v>5261</v>
      </c>
    </row>
    <row r="690" spans="33:92" x14ac:dyDescent="0.35">
      <c r="AG690" s="3" t="s">
        <v>3089</v>
      </c>
      <c r="AH690" s="3"/>
      <c r="CJ690" s="3" t="s">
        <v>2546</v>
      </c>
      <c r="CK690" s="401" t="s">
        <v>13948</v>
      </c>
      <c r="CL690" s="3" t="s">
        <v>16830</v>
      </c>
      <c r="CM690" s="3"/>
      <c r="CN690" s="401" t="s">
        <v>5257</v>
      </c>
    </row>
    <row r="691" spans="33:92" x14ac:dyDescent="0.35">
      <c r="AG691" s="3" t="s">
        <v>2962</v>
      </c>
      <c r="AH691" s="3"/>
      <c r="CJ691" s="3" t="s">
        <v>2543</v>
      </c>
      <c r="CK691" s="401" t="s">
        <v>3020</v>
      </c>
      <c r="CL691" s="3" t="s">
        <v>16668</v>
      </c>
      <c r="CM691" s="3"/>
      <c r="CN691" s="401" t="s">
        <v>5254</v>
      </c>
    </row>
    <row r="692" spans="33:92" x14ac:dyDescent="0.35">
      <c r="AG692" s="3" t="s">
        <v>3062</v>
      </c>
      <c r="AH692" s="3"/>
      <c r="CJ692" s="3" t="s">
        <v>2562</v>
      </c>
      <c r="CK692" s="401" t="s">
        <v>3107</v>
      </c>
      <c r="CL692" s="3" t="s">
        <v>16784</v>
      </c>
      <c r="CM692" s="3"/>
      <c r="CN692" s="401" t="s">
        <v>5267</v>
      </c>
    </row>
    <row r="693" spans="33:92" x14ac:dyDescent="0.35">
      <c r="AG693" s="3" t="s">
        <v>3137</v>
      </c>
      <c r="AH693" s="3"/>
      <c r="CJ693" s="3" t="s">
        <v>1221</v>
      </c>
      <c r="CK693" s="401" t="s">
        <v>3114</v>
      </c>
      <c r="CL693" s="3" t="s">
        <v>17076</v>
      </c>
      <c r="CM693" s="3"/>
      <c r="CN693" s="401" t="s">
        <v>5264</v>
      </c>
    </row>
    <row r="694" spans="33:92" x14ac:dyDescent="0.35">
      <c r="AG694" s="3" t="s">
        <v>3035</v>
      </c>
      <c r="AH694" s="3"/>
      <c r="CJ694" s="3" t="s">
        <v>1225</v>
      </c>
      <c r="CK694" s="401" t="s">
        <v>3108</v>
      </c>
      <c r="CL694" s="3" t="s">
        <v>17080</v>
      </c>
      <c r="CM694" s="3"/>
      <c r="CN694" s="401" t="s">
        <v>5265</v>
      </c>
    </row>
    <row r="695" spans="33:92" x14ac:dyDescent="0.35">
      <c r="AG695" s="3" t="s">
        <v>3036</v>
      </c>
      <c r="AH695" s="3"/>
      <c r="CJ695" s="3" t="s">
        <v>1111</v>
      </c>
      <c r="CK695" s="401" t="s">
        <v>16957</v>
      </c>
      <c r="CL695" s="3" t="s">
        <v>17083</v>
      </c>
      <c r="CM695" s="3"/>
      <c r="CN695" s="401" t="s">
        <v>5266</v>
      </c>
    </row>
    <row r="696" spans="33:92" x14ac:dyDescent="0.35">
      <c r="AG696" s="3" t="s">
        <v>3116</v>
      </c>
      <c r="AH696" s="3"/>
      <c r="CJ696" s="3" t="s">
        <v>1210</v>
      </c>
      <c r="CK696" s="401" t="s">
        <v>2805</v>
      </c>
      <c r="CL696" s="3" t="s">
        <v>16977</v>
      </c>
      <c r="CM696" s="3"/>
      <c r="CN696" s="401" t="s">
        <v>5268</v>
      </c>
    </row>
    <row r="697" spans="33:92" x14ac:dyDescent="0.35">
      <c r="AG697" s="3" t="s">
        <v>3133</v>
      </c>
      <c r="AH697" s="3"/>
      <c r="CJ697" s="3" t="s">
        <v>1211</v>
      </c>
      <c r="CK697" s="401" t="s">
        <v>2703</v>
      </c>
      <c r="CL697" s="3" t="s">
        <v>16990</v>
      </c>
      <c r="CM697" s="3"/>
      <c r="CN697" s="401" t="s">
        <v>5269</v>
      </c>
    </row>
    <row r="698" spans="33:92" x14ac:dyDescent="0.35">
      <c r="AG698" s="3" t="s">
        <v>3248</v>
      </c>
      <c r="AH698" s="3"/>
      <c r="CJ698" s="3" t="s">
        <v>1213</v>
      </c>
      <c r="CK698" s="401" t="s">
        <v>16702</v>
      </c>
      <c r="CL698" s="3" t="s">
        <v>16624</v>
      </c>
      <c r="CM698" s="3"/>
      <c r="CN698" s="401" t="s">
        <v>17070</v>
      </c>
    </row>
    <row r="699" spans="33:92" x14ac:dyDescent="0.35">
      <c r="AG699" s="3" t="s">
        <v>3174</v>
      </c>
      <c r="AH699" s="3"/>
      <c r="CJ699" s="3" t="s">
        <v>1327</v>
      </c>
      <c r="CK699" s="401" t="s">
        <v>2652</v>
      </c>
      <c r="CL699" s="3" t="s">
        <v>17302</v>
      </c>
      <c r="CM699" s="3"/>
      <c r="CN699" s="401" t="s">
        <v>17052</v>
      </c>
    </row>
    <row r="700" spans="33:92" x14ac:dyDescent="0.35">
      <c r="AG700" s="3" t="s">
        <v>3193</v>
      </c>
      <c r="AH700" s="3"/>
      <c r="CJ700" s="3" t="s">
        <v>1208</v>
      </c>
      <c r="CK700" s="401" t="s">
        <v>2705</v>
      </c>
      <c r="CL700" s="3" t="s">
        <v>16753</v>
      </c>
      <c r="CM700" s="3"/>
      <c r="CN700" s="401" t="s">
        <v>14924</v>
      </c>
    </row>
    <row r="701" spans="33:92" x14ac:dyDescent="0.35">
      <c r="AG701" s="3" t="s">
        <v>3231</v>
      </c>
      <c r="AH701" s="3"/>
      <c r="CJ701" s="3" t="s">
        <v>1421</v>
      </c>
      <c r="CK701" s="401" t="s">
        <v>2704</v>
      </c>
      <c r="CL701" s="3" t="s">
        <v>17335</v>
      </c>
      <c r="CM701" s="3"/>
      <c r="CN701" s="401" t="s">
        <v>14926</v>
      </c>
    </row>
    <row r="702" spans="33:92" x14ac:dyDescent="0.35">
      <c r="AG702" s="3" t="s">
        <v>3232</v>
      </c>
      <c r="AH702" s="3"/>
      <c r="CJ702" s="3" t="s">
        <v>1420</v>
      </c>
      <c r="CK702" s="401" t="s">
        <v>2810</v>
      </c>
      <c r="CL702" s="3" t="s">
        <v>17418</v>
      </c>
      <c r="CM702" s="3"/>
      <c r="CN702" s="401" t="s">
        <v>17668</v>
      </c>
    </row>
    <row r="703" spans="33:92" x14ac:dyDescent="0.35">
      <c r="AG703" s="3" t="s">
        <v>3192</v>
      </c>
      <c r="AH703" s="3"/>
      <c r="CJ703" s="3" t="s">
        <v>1219</v>
      </c>
      <c r="CK703" s="401" t="s">
        <v>2842</v>
      </c>
      <c r="CL703" s="3" t="s">
        <v>17641</v>
      </c>
      <c r="CM703" s="3"/>
      <c r="CN703" s="401" t="s">
        <v>5278</v>
      </c>
    </row>
    <row r="704" spans="33:92" x14ac:dyDescent="0.35">
      <c r="AG704" s="3" t="s">
        <v>2776</v>
      </c>
      <c r="AH704" s="3"/>
      <c r="CJ704" s="3" t="s">
        <v>1220</v>
      </c>
      <c r="CK704" s="401" t="s">
        <v>2809</v>
      </c>
      <c r="CL704" s="3" t="s">
        <v>17638</v>
      </c>
      <c r="CM704" s="3"/>
      <c r="CN704" s="401" t="s">
        <v>5271</v>
      </c>
    </row>
    <row r="705" spans="33:92" x14ac:dyDescent="0.35">
      <c r="AG705" s="3" t="s">
        <v>3191</v>
      </c>
      <c r="AH705" s="3"/>
      <c r="CJ705" s="3" t="s">
        <v>923</v>
      </c>
      <c r="CK705" s="401" t="s">
        <v>16735</v>
      </c>
      <c r="CL705" s="3" t="s">
        <v>17647</v>
      </c>
      <c r="CM705" s="3"/>
      <c r="CN705" s="401" t="s">
        <v>5310</v>
      </c>
    </row>
    <row r="706" spans="33:92" x14ac:dyDescent="0.35">
      <c r="AG706" s="3" t="s">
        <v>3185</v>
      </c>
      <c r="AH706" s="3"/>
      <c r="CJ706" s="3" t="s">
        <v>973</v>
      </c>
      <c r="CK706" s="401" t="s">
        <v>2714</v>
      </c>
      <c r="CL706" s="3" t="s">
        <v>16729</v>
      </c>
      <c r="CM706" s="3"/>
      <c r="CN706" s="401" t="s">
        <v>5290</v>
      </c>
    </row>
    <row r="707" spans="33:92" x14ac:dyDescent="0.35">
      <c r="AG707" s="3" t="s">
        <v>3221</v>
      </c>
      <c r="AH707" s="3"/>
      <c r="CJ707" s="3" t="s">
        <v>1112</v>
      </c>
      <c r="CK707" s="401" t="s">
        <v>2991</v>
      </c>
      <c r="CL707" s="3" t="s">
        <v>4044</v>
      </c>
      <c r="CM707" s="3"/>
      <c r="CN707" s="401" t="s">
        <v>14928</v>
      </c>
    </row>
    <row r="708" spans="33:92" x14ac:dyDescent="0.35">
      <c r="AG708" s="3" t="s">
        <v>3184</v>
      </c>
      <c r="AH708" s="3"/>
      <c r="CJ708" s="3" t="s">
        <v>1212</v>
      </c>
      <c r="CK708" s="401" t="s">
        <v>2895</v>
      </c>
      <c r="CL708" s="3" t="s">
        <v>4046</v>
      </c>
      <c r="CM708" s="3"/>
      <c r="CN708" s="401" t="s">
        <v>5272</v>
      </c>
    </row>
    <row r="709" spans="33:92" x14ac:dyDescent="0.35">
      <c r="AG709" s="3" t="s">
        <v>3188</v>
      </c>
      <c r="AH709" s="3"/>
      <c r="CJ709" s="3" t="s">
        <v>1329</v>
      </c>
      <c r="CK709" s="401" t="s">
        <v>2898</v>
      </c>
      <c r="CL709" s="3" t="s">
        <v>4015</v>
      </c>
      <c r="CM709" s="3"/>
      <c r="CN709" s="401" t="s">
        <v>5291</v>
      </c>
    </row>
    <row r="710" spans="33:92" x14ac:dyDescent="0.35">
      <c r="AG710" s="3" t="s">
        <v>3189</v>
      </c>
      <c r="AH710" s="3"/>
      <c r="CJ710" s="3" t="s">
        <v>1326</v>
      </c>
      <c r="CK710" s="401" t="s">
        <v>2900</v>
      </c>
      <c r="CL710" s="3" t="s">
        <v>4007</v>
      </c>
      <c r="CM710" s="3"/>
      <c r="CN710" s="401" t="s">
        <v>5285</v>
      </c>
    </row>
    <row r="711" spans="33:92" x14ac:dyDescent="0.35">
      <c r="AG711" s="3" t="s">
        <v>2816</v>
      </c>
      <c r="AH711" s="3"/>
      <c r="CJ711" s="3" t="s">
        <v>1321</v>
      </c>
      <c r="CK711" s="401" t="s">
        <v>2929</v>
      </c>
      <c r="CL711" s="3" t="s">
        <v>4008</v>
      </c>
      <c r="CM711" s="3"/>
      <c r="CN711" s="401" t="s">
        <v>5276</v>
      </c>
    </row>
    <row r="712" spans="33:92" x14ac:dyDescent="0.35">
      <c r="AG712" s="3" t="s">
        <v>3342</v>
      </c>
      <c r="AH712" s="3"/>
      <c r="CJ712" s="3" t="s">
        <v>1207</v>
      </c>
      <c r="CK712" s="401" t="s">
        <v>2873</v>
      </c>
      <c r="CL712" s="3" t="s">
        <v>4051</v>
      </c>
      <c r="CM712" s="3"/>
      <c r="CN712" s="401" t="s">
        <v>5300</v>
      </c>
    </row>
    <row r="713" spans="33:92" x14ac:dyDescent="0.35">
      <c r="AG713" s="3" t="s">
        <v>3287</v>
      </c>
      <c r="AH713" s="3"/>
      <c r="CJ713" s="3" t="s">
        <v>1263</v>
      </c>
      <c r="CK713" s="401" t="s">
        <v>2918</v>
      </c>
      <c r="CL713" s="3" t="s">
        <v>4072</v>
      </c>
      <c r="CM713" s="3"/>
      <c r="CN713" s="401" t="s">
        <v>5303</v>
      </c>
    </row>
    <row r="714" spans="33:92" x14ac:dyDescent="0.35">
      <c r="AG714" s="3" t="s">
        <v>2649</v>
      </c>
      <c r="AH714" s="3"/>
      <c r="CJ714" s="3" t="s">
        <v>1422</v>
      </c>
      <c r="CK714" s="401" t="s">
        <v>2868</v>
      </c>
      <c r="CL714" s="3" t="s">
        <v>4073</v>
      </c>
      <c r="CM714" s="3"/>
      <c r="CN714" s="401" t="s">
        <v>5274</v>
      </c>
    </row>
    <row r="715" spans="33:92" x14ac:dyDescent="0.35">
      <c r="AG715" s="3" t="s">
        <v>3374</v>
      </c>
      <c r="AH715" s="3"/>
      <c r="CJ715" s="3" t="s">
        <v>1431</v>
      </c>
      <c r="CK715" s="401" t="s">
        <v>2919</v>
      </c>
      <c r="CL715" s="3" t="s">
        <v>4092</v>
      </c>
      <c r="CM715" s="3"/>
      <c r="CN715" s="401" t="s">
        <v>16637</v>
      </c>
    </row>
    <row r="716" spans="33:92" x14ac:dyDescent="0.35">
      <c r="AG716" s="3" t="s">
        <v>3373</v>
      </c>
      <c r="AH716" s="3"/>
      <c r="CJ716" s="3" t="s">
        <v>1222</v>
      </c>
      <c r="CK716" s="401" t="s">
        <v>2920</v>
      </c>
      <c r="CL716" s="3" t="s">
        <v>4139</v>
      </c>
      <c r="CM716" s="3"/>
      <c r="CN716" s="401" t="s">
        <v>17901</v>
      </c>
    </row>
    <row r="717" spans="33:92" x14ac:dyDescent="0.35">
      <c r="AG717" s="3" t="s">
        <v>3367</v>
      </c>
      <c r="AH717" s="3"/>
      <c r="CJ717" s="3" t="s">
        <v>1224</v>
      </c>
      <c r="CK717" s="401" t="s">
        <v>2921</v>
      </c>
      <c r="CL717" s="3" t="s">
        <v>4174</v>
      </c>
      <c r="CM717" s="3"/>
      <c r="CN717" s="401" t="s">
        <v>5298</v>
      </c>
    </row>
    <row r="718" spans="33:92" x14ac:dyDescent="0.35">
      <c r="AG718" s="3" t="s">
        <v>3377</v>
      </c>
      <c r="AH718" s="3"/>
      <c r="CJ718" s="3" t="s">
        <v>1214</v>
      </c>
      <c r="CK718" s="401" t="s">
        <v>2922</v>
      </c>
      <c r="CL718" s="3" t="s">
        <v>4200</v>
      </c>
      <c r="CM718" s="3"/>
      <c r="CN718" s="401" t="s">
        <v>5270</v>
      </c>
    </row>
    <row r="719" spans="33:92" x14ac:dyDescent="0.35">
      <c r="AG719" s="3" t="s">
        <v>3378</v>
      </c>
      <c r="AH719" s="3"/>
      <c r="CJ719" s="3" t="s">
        <v>1330</v>
      </c>
      <c r="CK719" s="401" t="s">
        <v>2925</v>
      </c>
      <c r="CL719" s="3" t="s">
        <v>4205</v>
      </c>
      <c r="CM719" s="3"/>
      <c r="CN719" s="401" t="s">
        <v>5311</v>
      </c>
    </row>
    <row r="720" spans="33:92" x14ac:dyDescent="0.35">
      <c r="AG720" s="3" t="s">
        <v>14435</v>
      </c>
      <c r="AH720" s="3"/>
      <c r="CJ720" s="3" t="s">
        <v>1328</v>
      </c>
      <c r="CK720" s="401" t="s">
        <v>3089</v>
      </c>
      <c r="CL720" s="3" t="s">
        <v>4206</v>
      </c>
      <c r="CM720" s="3"/>
      <c r="CN720" s="401" t="s">
        <v>5296</v>
      </c>
    </row>
    <row r="721" spans="33:92" x14ac:dyDescent="0.35">
      <c r="AG721" s="3" t="s">
        <v>16906</v>
      </c>
      <c r="AH721" s="3"/>
      <c r="CJ721" s="3" t="s">
        <v>1322</v>
      </c>
      <c r="CK721" s="401" t="s">
        <v>2962</v>
      </c>
      <c r="CL721" s="3" t="s">
        <v>4267</v>
      </c>
      <c r="CM721" s="3"/>
      <c r="CN721" s="401" t="s">
        <v>5292</v>
      </c>
    </row>
    <row r="722" spans="33:92" x14ac:dyDescent="0.35">
      <c r="AG722" s="3" t="s">
        <v>16909</v>
      </c>
      <c r="AH722" s="3"/>
      <c r="CJ722" s="3" t="s">
        <v>1261</v>
      </c>
      <c r="CK722" s="401" t="s">
        <v>3062</v>
      </c>
      <c r="CL722" s="3" t="s">
        <v>4388</v>
      </c>
      <c r="CM722" s="3"/>
      <c r="CN722" s="401" t="s">
        <v>5281</v>
      </c>
    </row>
    <row r="723" spans="33:92" x14ac:dyDescent="0.35">
      <c r="AG723" s="3" t="s">
        <v>16912</v>
      </c>
      <c r="AH723" s="3"/>
      <c r="CJ723" s="3" t="s">
        <v>1423</v>
      </c>
      <c r="CK723" s="401" t="s">
        <v>3137</v>
      </c>
      <c r="CL723" s="3" t="s">
        <v>4383</v>
      </c>
      <c r="CM723" s="3"/>
      <c r="CN723" s="401" t="s">
        <v>5302</v>
      </c>
    </row>
    <row r="724" spans="33:92" x14ac:dyDescent="0.35">
      <c r="AG724" s="3" t="s">
        <v>16915</v>
      </c>
      <c r="AH724" s="3"/>
      <c r="CJ724" s="3" t="s">
        <v>1218</v>
      </c>
      <c r="CK724" s="401" t="s">
        <v>3035</v>
      </c>
      <c r="CL724" s="3" t="s">
        <v>4138</v>
      </c>
      <c r="CM724" s="3"/>
      <c r="CN724" s="401" t="s">
        <v>5289</v>
      </c>
    </row>
    <row r="725" spans="33:92" x14ac:dyDescent="0.35">
      <c r="AG725" s="3" t="s">
        <v>16954</v>
      </c>
      <c r="AH725" s="3"/>
      <c r="CJ725" s="3" t="s">
        <v>1216</v>
      </c>
      <c r="CK725" s="401" t="s">
        <v>3036</v>
      </c>
      <c r="CL725" s="3" t="s">
        <v>4263</v>
      </c>
      <c r="CM725" s="3"/>
      <c r="CN725" s="401" t="s">
        <v>5316</v>
      </c>
    </row>
    <row r="726" spans="33:92" x14ac:dyDescent="0.35">
      <c r="AG726" s="3" t="s">
        <v>16918</v>
      </c>
      <c r="AH726" s="3"/>
      <c r="CJ726" s="3" t="s">
        <v>974</v>
      </c>
      <c r="CK726" s="401" t="s">
        <v>3116</v>
      </c>
      <c r="CL726" s="3" t="s">
        <v>13995</v>
      </c>
      <c r="CM726" s="3"/>
      <c r="CN726" s="401" t="s">
        <v>5308</v>
      </c>
    </row>
    <row r="727" spans="33:92" x14ac:dyDescent="0.35">
      <c r="AG727" s="3" t="s">
        <v>16921</v>
      </c>
      <c r="AH727" s="3"/>
      <c r="CJ727" s="3" t="s">
        <v>1215</v>
      </c>
      <c r="CK727" s="401" t="s">
        <v>3133</v>
      </c>
      <c r="CL727" s="3" t="s">
        <v>17680</v>
      </c>
      <c r="CM727" s="3"/>
      <c r="CN727" s="401" t="s">
        <v>5314</v>
      </c>
    </row>
    <row r="728" spans="33:92" x14ac:dyDescent="0.35">
      <c r="AG728" s="3" t="s">
        <v>16924</v>
      </c>
      <c r="AH728" s="3"/>
      <c r="CJ728" s="3" t="s">
        <v>1331</v>
      </c>
      <c r="CK728" s="401" t="s">
        <v>3248</v>
      </c>
      <c r="CL728" s="3" t="s">
        <v>17683</v>
      </c>
      <c r="CM728" s="3"/>
      <c r="CN728" s="401" t="s">
        <v>5315</v>
      </c>
    </row>
    <row r="729" spans="33:92" x14ac:dyDescent="0.35">
      <c r="AG729" s="3" t="s">
        <v>14346</v>
      </c>
      <c r="AH729" s="3"/>
      <c r="CJ729" s="3" t="s">
        <v>1266</v>
      </c>
      <c r="CK729" s="401" t="s">
        <v>3174</v>
      </c>
      <c r="CL729" s="3" t="s">
        <v>4395</v>
      </c>
      <c r="CM729" s="3"/>
      <c r="CN729" s="401" t="s">
        <v>5306</v>
      </c>
    </row>
    <row r="730" spans="33:92" x14ac:dyDescent="0.35">
      <c r="AG730" s="3" t="s">
        <v>14349</v>
      </c>
      <c r="AH730" s="3"/>
      <c r="CJ730" s="3" t="s">
        <v>1260</v>
      </c>
      <c r="CK730" s="401" t="s">
        <v>3193</v>
      </c>
      <c r="CL730" s="3" t="s">
        <v>4390</v>
      </c>
      <c r="CM730" s="3"/>
      <c r="CN730" s="401" t="s">
        <v>5307</v>
      </c>
    </row>
    <row r="731" spans="33:92" x14ac:dyDescent="0.35">
      <c r="AG731" s="3" t="s">
        <v>14253</v>
      </c>
      <c r="AH731" s="3"/>
      <c r="CJ731" s="3" t="s">
        <v>1262</v>
      </c>
      <c r="CK731" s="401" t="s">
        <v>3231</v>
      </c>
      <c r="CL731" s="3" t="s">
        <v>4394</v>
      </c>
      <c r="CM731" s="3"/>
      <c r="CN731" s="401" t="s">
        <v>5288</v>
      </c>
    </row>
    <row r="732" spans="33:92" x14ac:dyDescent="0.35">
      <c r="AG732" s="3" t="s">
        <v>14256</v>
      </c>
      <c r="AH732" s="3"/>
      <c r="CJ732" s="3" t="s">
        <v>1417</v>
      </c>
      <c r="CK732" s="401" t="s">
        <v>3232</v>
      </c>
      <c r="CL732" s="3" t="s">
        <v>4391</v>
      </c>
      <c r="CM732" s="3"/>
      <c r="CN732" s="401" t="s">
        <v>5317</v>
      </c>
    </row>
    <row r="733" spans="33:92" x14ac:dyDescent="0.35">
      <c r="AG733" s="3" t="s">
        <v>14223</v>
      </c>
      <c r="AH733" s="3"/>
      <c r="CJ733" s="3" t="s">
        <v>1217</v>
      </c>
      <c r="CK733" s="401" t="s">
        <v>3192</v>
      </c>
      <c r="CL733" s="3" t="s">
        <v>4393</v>
      </c>
      <c r="CM733" s="3"/>
      <c r="CN733" s="401" t="s">
        <v>5286</v>
      </c>
    </row>
    <row r="734" spans="33:92" x14ac:dyDescent="0.35">
      <c r="AG734" s="3" t="s">
        <v>17393</v>
      </c>
      <c r="AH734" s="3"/>
      <c r="CJ734" s="3" t="s">
        <v>1223</v>
      </c>
      <c r="CK734" s="401" t="s">
        <v>2776</v>
      </c>
      <c r="CL734" s="3" t="s">
        <v>4392</v>
      </c>
      <c r="CM734" s="3"/>
      <c r="CN734" s="401" t="s">
        <v>5320</v>
      </c>
    </row>
    <row r="735" spans="33:92" x14ac:dyDescent="0.35">
      <c r="AG735" s="3" t="s">
        <v>2725</v>
      </c>
      <c r="AH735" s="3"/>
      <c r="CJ735" s="3" t="s">
        <v>1209</v>
      </c>
      <c r="CK735" s="401" t="s">
        <v>3191</v>
      </c>
      <c r="CL735" s="3" t="s">
        <v>4397</v>
      </c>
      <c r="CM735" s="3"/>
      <c r="CN735" s="401" t="s">
        <v>5309</v>
      </c>
    </row>
    <row r="736" spans="33:92" x14ac:dyDescent="0.35">
      <c r="AG736" s="3" t="s">
        <v>2726</v>
      </c>
      <c r="AH736" s="3"/>
      <c r="CJ736" s="3" t="s">
        <v>1190</v>
      </c>
      <c r="CK736" s="401" t="s">
        <v>3185</v>
      </c>
      <c r="CL736" s="3" t="s">
        <v>4396</v>
      </c>
      <c r="CM736" s="3"/>
      <c r="CN736" s="401" t="s">
        <v>5318</v>
      </c>
    </row>
    <row r="737" spans="33:92" x14ac:dyDescent="0.35">
      <c r="AG737" s="3" t="s">
        <v>16731</v>
      </c>
      <c r="AH737" s="3"/>
      <c r="CJ737" s="3" t="s">
        <v>1325</v>
      </c>
      <c r="CK737" s="401" t="s">
        <v>3221</v>
      </c>
      <c r="CL737" s="3" t="s">
        <v>4389</v>
      </c>
      <c r="CM737" s="3"/>
      <c r="CN737" s="401" t="s">
        <v>16772</v>
      </c>
    </row>
    <row r="738" spans="33:92" x14ac:dyDescent="0.35">
      <c r="AG738" s="3" t="s">
        <v>2844</v>
      </c>
      <c r="AH738" s="3"/>
      <c r="CJ738" s="3" t="s">
        <v>1258</v>
      </c>
      <c r="CK738" s="401" t="s">
        <v>3184</v>
      </c>
      <c r="CL738" s="3" t="s">
        <v>4419</v>
      </c>
      <c r="CM738" s="3"/>
      <c r="CN738" s="401" t="s">
        <v>5287</v>
      </c>
    </row>
    <row r="739" spans="33:92" x14ac:dyDescent="0.35">
      <c r="AG739" s="3" t="s">
        <v>2832</v>
      </c>
      <c r="AH739" s="3"/>
      <c r="CJ739" s="3" t="s">
        <v>1259</v>
      </c>
      <c r="CK739" s="401" t="s">
        <v>3188</v>
      </c>
      <c r="CL739" s="3" t="s">
        <v>17003</v>
      </c>
      <c r="CM739" s="3"/>
      <c r="CN739" s="401" t="s">
        <v>5304</v>
      </c>
    </row>
    <row r="740" spans="33:92" x14ac:dyDescent="0.35">
      <c r="AG740" s="3" t="s">
        <v>2828</v>
      </c>
      <c r="AH740" s="3"/>
      <c r="CJ740" s="3" t="s">
        <v>1264</v>
      </c>
      <c r="CK740" s="401" t="s">
        <v>3189</v>
      </c>
      <c r="CL740" s="3" t="s">
        <v>16999</v>
      </c>
      <c r="CM740" s="3"/>
      <c r="CN740" s="401" t="s">
        <v>5299</v>
      </c>
    </row>
    <row r="741" spans="33:92" x14ac:dyDescent="0.35">
      <c r="AG741" s="3" t="s">
        <v>2901</v>
      </c>
      <c r="AH741" s="3"/>
      <c r="CJ741" s="3" t="s">
        <v>1265</v>
      </c>
      <c r="CK741" s="401" t="s">
        <v>2816</v>
      </c>
      <c r="CL741" s="3" t="s">
        <v>4402</v>
      </c>
      <c r="CM741" s="3"/>
      <c r="CN741" s="401" t="s">
        <v>5301</v>
      </c>
    </row>
    <row r="742" spans="33:92" x14ac:dyDescent="0.35">
      <c r="AG742" s="3" t="s">
        <v>2902</v>
      </c>
      <c r="AH742" s="3"/>
      <c r="CJ742" s="3" t="s">
        <v>1380</v>
      </c>
      <c r="CK742" s="401" t="s">
        <v>3342</v>
      </c>
      <c r="CL742" s="3" t="s">
        <v>4404</v>
      </c>
      <c r="CM742" s="3"/>
      <c r="CN742" s="401" t="s">
        <v>5313</v>
      </c>
    </row>
    <row r="743" spans="33:92" x14ac:dyDescent="0.35">
      <c r="AG743" s="3" t="s">
        <v>2871</v>
      </c>
      <c r="AH743" s="3"/>
      <c r="CJ743" s="3" t="s">
        <v>17130</v>
      </c>
      <c r="CK743" s="401" t="s">
        <v>3287</v>
      </c>
      <c r="CL743" s="3" t="s">
        <v>4405</v>
      </c>
      <c r="CM743" s="3"/>
      <c r="CN743" s="401" t="s">
        <v>5322</v>
      </c>
    </row>
    <row r="744" spans="33:92" x14ac:dyDescent="0.35">
      <c r="AG744" s="3" t="s">
        <v>2869</v>
      </c>
      <c r="AH744" s="3"/>
      <c r="CJ744" s="3" t="s">
        <v>17181</v>
      </c>
      <c r="CK744" s="401" t="s">
        <v>2649</v>
      </c>
      <c r="CL744" s="3" t="s">
        <v>17782</v>
      </c>
      <c r="CM744" s="3"/>
      <c r="CN744" s="401" t="s">
        <v>5305</v>
      </c>
    </row>
    <row r="745" spans="33:92" x14ac:dyDescent="0.35">
      <c r="AG745" s="3" t="s">
        <v>2971</v>
      </c>
      <c r="AH745" s="3"/>
      <c r="CJ745" s="3" t="s">
        <v>2567</v>
      </c>
      <c r="CK745" s="401" t="s">
        <v>3374</v>
      </c>
      <c r="CL745" s="3" t="s">
        <v>16862</v>
      </c>
      <c r="CM745" s="3"/>
      <c r="CN745" s="401" t="s">
        <v>5324</v>
      </c>
    </row>
    <row r="746" spans="33:92" x14ac:dyDescent="0.35">
      <c r="AG746" s="3" t="s">
        <v>2972</v>
      </c>
      <c r="AH746" s="3"/>
      <c r="CJ746" s="3" t="s">
        <v>17039</v>
      </c>
      <c r="CK746" s="401" t="s">
        <v>3373</v>
      </c>
      <c r="CL746" s="3" t="s">
        <v>16863</v>
      </c>
      <c r="CM746" s="3"/>
      <c r="CN746" s="401" t="s">
        <v>5280</v>
      </c>
    </row>
    <row r="747" spans="33:92" x14ac:dyDescent="0.35">
      <c r="AG747" s="3" t="s">
        <v>2924</v>
      </c>
      <c r="AH747" s="3"/>
      <c r="CJ747" s="3" t="s">
        <v>17200</v>
      </c>
      <c r="CK747" s="401" t="s">
        <v>3367</v>
      </c>
      <c r="CL747" s="3" t="s">
        <v>4399</v>
      </c>
      <c r="CM747" s="3"/>
      <c r="CN747" s="401" t="s">
        <v>5325</v>
      </c>
    </row>
    <row r="748" spans="33:92" x14ac:dyDescent="0.35">
      <c r="AG748" s="3" t="s">
        <v>2963</v>
      </c>
      <c r="AH748" s="3"/>
      <c r="CJ748" s="3" t="s">
        <v>2573</v>
      </c>
      <c r="CK748" s="401" t="s">
        <v>3377</v>
      </c>
      <c r="CL748" s="3" t="s">
        <v>4398</v>
      </c>
      <c r="CM748" s="3"/>
      <c r="CN748" s="401" t="s">
        <v>5321</v>
      </c>
    </row>
    <row r="749" spans="33:92" x14ac:dyDescent="0.35">
      <c r="AG749" s="3" t="s">
        <v>2964</v>
      </c>
      <c r="AH749" s="3"/>
      <c r="CJ749" s="3" t="s">
        <v>2574</v>
      </c>
      <c r="CK749" s="401" t="s">
        <v>3378</v>
      </c>
      <c r="CL749" s="3" t="s">
        <v>4403</v>
      </c>
      <c r="CM749" s="3"/>
      <c r="CN749" s="401" t="s">
        <v>5323</v>
      </c>
    </row>
    <row r="750" spans="33:92" x14ac:dyDescent="0.35">
      <c r="AG750" s="3" t="s">
        <v>3047</v>
      </c>
      <c r="AH750" s="3"/>
      <c r="CJ750" s="3" t="s">
        <v>2585</v>
      </c>
      <c r="CK750" s="401" t="s">
        <v>14435</v>
      </c>
      <c r="CL750" s="3" t="s">
        <v>4413</v>
      </c>
      <c r="CM750" s="3"/>
      <c r="CN750" s="401" t="s">
        <v>5284</v>
      </c>
    </row>
    <row r="751" spans="33:92" x14ac:dyDescent="0.35">
      <c r="AG751" s="3" t="s">
        <v>3048</v>
      </c>
      <c r="AH751" s="3"/>
      <c r="CJ751" s="3"/>
      <c r="CK751" s="401" t="s">
        <v>16906</v>
      </c>
      <c r="CL751" s="3" t="s">
        <v>4412</v>
      </c>
      <c r="CM751" s="3"/>
      <c r="CN751" s="401" t="s">
        <v>5283</v>
      </c>
    </row>
    <row r="752" spans="33:92" x14ac:dyDescent="0.35">
      <c r="AG752" s="3" t="s">
        <v>3117</v>
      </c>
      <c r="AH752" s="3"/>
      <c r="CJ752" s="3"/>
      <c r="CK752" s="401" t="s">
        <v>16909</v>
      </c>
      <c r="CL752" s="3" t="s">
        <v>4401</v>
      </c>
      <c r="CM752" s="3"/>
      <c r="CN752" s="401" t="s">
        <v>5312</v>
      </c>
    </row>
    <row r="753" spans="33:92" x14ac:dyDescent="0.35">
      <c r="AG753" s="3" t="s">
        <v>3183</v>
      </c>
      <c r="AH753" s="3"/>
      <c r="CJ753" s="3"/>
      <c r="CK753" s="401" t="s">
        <v>16912</v>
      </c>
      <c r="CL753" s="3" t="s">
        <v>4406</v>
      </c>
      <c r="CM753" s="3"/>
      <c r="CN753" s="401" t="s">
        <v>5293</v>
      </c>
    </row>
    <row r="754" spans="33:92" x14ac:dyDescent="0.35">
      <c r="AG754" s="3" t="s">
        <v>3106</v>
      </c>
      <c r="AH754" s="3"/>
      <c r="CJ754" s="3"/>
      <c r="CK754" s="401" t="s">
        <v>16915</v>
      </c>
      <c r="CL754" s="3" t="s">
        <v>4407</v>
      </c>
      <c r="CM754" s="3"/>
      <c r="CN754" s="401" t="s">
        <v>5294</v>
      </c>
    </row>
    <row r="755" spans="33:92" x14ac:dyDescent="0.35">
      <c r="AG755" s="3" t="s">
        <v>3173</v>
      </c>
      <c r="AH755" s="3"/>
      <c r="CJ755" s="3"/>
      <c r="CK755" s="401" t="s">
        <v>16954</v>
      </c>
      <c r="CL755" s="3" t="s">
        <v>4408</v>
      </c>
      <c r="CM755" s="3"/>
      <c r="CN755" s="401" t="s">
        <v>5319</v>
      </c>
    </row>
    <row r="756" spans="33:92" x14ac:dyDescent="0.35">
      <c r="AG756" s="3" t="s">
        <v>3115</v>
      </c>
      <c r="AH756" s="3"/>
      <c r="CJ756" s="3"/>
      <c r="CK756" s="401" t="s">
        <v>16918</v>
      </c>
      <c r="CL756" s="3" t="s">
        <v>4409</v>
      </c>
      <c r="CM756" s="3"/>
      <c r="CN756" s="401" t="s">
        <v>5282</v>
      </c>
    </row>
    <row r="757" spans="33:92" x14ac:dyDescent="0.35">
      <c r="AG757" s="3" t="s">
        <v>3134</v>
      </c>
      <c r="AH757" s="3"/>
      <c r="CJ757" s="3"/>
      <c r="CK757" s="401" t="s">
        <v>16921</v>
      </c>
      <c r="CL757" s="3" t="s">
        <v>4411</v>
      </c>
      <c r="CM757" s="3"/>
      <c r="CN757" s="401" t="s">
        <v>5297</v>
      </c>
    </row>
    <row r="758" spans="33:92" x14ac:dyDescent="0.35">
      <c r="AG758" s="3" t="s">
        <v>3019</v>
      </c>
      <c r="AH758" s="3"/>
      <c r="CJ758" s="3"/>
      <c r="CK758" s="401" t="s">
        <v>16924</v>
      </c>
      <c r="CL758" s="3" t="s">
        <v>4410</v>
      </c>
      <c r="CM758" s="3"/>
      <c r="CN758" s="401" t="s">
        <v>5273</v>
      </c>
    </row>
    <row r="759" spans="33:92" x14ac:dyDescent="0.35">
      <c r="AG759" s="3" t="s">
        <v>3194</v>
      </c>
      <c r="AH759" s="3"/>
      <c r="CJ759" s="3"/>
      <c r="CK759" s="401" t="s">
        <v>14346</v>
      </c>
      <c r="CL759" s="3" t="s">
        <v>4417</v>
      </c>
      <c r="CM759" s="3"/>
      <c r="CN759" s="401" t="s">
        <v>5295</v>
      </c>
    </row>
    <row r="760" spans="33:92" x14ac:dyDescent="0.35">
      <c r="AG760" s="3" t="s">
        <v>3195</v>
      </c>
      <c r="AH760" s="3"/>
      <c r="CJ760" s="3"/>
      <c r="CK760" s="401" t="s">
        <v>14349</v>
      </c>
      <c r="CL760" s="3" t="s">
        <v>4416</v>
      </c>
      <c r="CM760" s="3"/>
      <c r="CN760" s="401" t="s">
        <v>17897</v>
      </c>
    </row>
    <row r="761" spans="33:92" x14ac:dyDescent="0.35">
      <c r="AG761" s="3" t="s">
        <v>3196</v>
      </c>
      <c r="AH761" s="3"/>
      <c r="CJ761" s="3"/>
      <c r="CK761" s="401" t="s">
        <v>14253</v>
      </c>
      <c r="CL761" s="3" t="s">
        <v>4418</v>
      </c>
      <c r="CM761" s="3"/>
      <c r="CN761" s="401" t="s">
        <v>5275</v>
      </c>
    </row>
    <row r="762" spans="33:92" x14ac:dyDescent="0.35">
      <c r="AG762" s="3" t="s">
        <v>3197</v>
      </c>
      <c r="AH762" s="3"/>
      <c r="CJ762" s="3"/>
      <c r="CK762" s="401" t="s">
        <v>14256</v>
      </c>
      <c r="CL762" s="3" t="s">
        <v>4414</v>
      </c>
      <c r="CM762" s="3"/>
      <c r="CN762" s="401" t="s">
        <v>5277</v>
      </c>
    </row>
    <row r="763" spans="33:92" x14ac:dyDescent="0.35">
      <c r="AG763" s="3" t="s">
        <v>3336</v>
      </c>
      <c r="AH763" s="3"/>
      <c r="CJ763" s="3"/>
      <c r="CK763" s="401" t="s">
        <v>14223</v>
      </c>
      <c r="CL763" s="3" t="s">
        <v>4400</v>
      </c>
      <c r="CM763" s="3"/>
      <c r="CN763" s="401" t="s">
        <v>5279</v>
      </c>
    </row>
    <row r="764" spans="33:92" x14ac:dyDescent="0.35">
      <c r="AG764" s="3" t="s">
        <v>3370</v>
      </c>
      <c r="AH764" s="3"/>
      <c r="CJ764" s="3"/>
      <c r="CK764" s="401" t="s">
        <v>17393</v>
      </c>
      <c r="CL764" s="3" t="s">
        <v>4415</v>
      </c>
      <c r="CM764" s="3"/>
      <c r="CN764" s="401" t="s">
        <v>5363</v>
      </c>
    </row>
    <row r="765" spans="33:92" x14ac:dyDescent="0.35">
      <c r="AG765" s="3" t="s">
        <v>3372</v>
      </c>
      <c r="AH765" s="3"/>
      <c r="CJ765" s="3"/>
      <c r="CK765" s="401" t="s">
        <v>2725</v>
      </c>
      <c r="CL765" s="3" t="s">
        <v>13012</v>
      </c>
      <c r="CM765" s="3"/>
      <c r="CN765" s="401" t="s">
        <v>14930</v>
      </c>
    </row>
    <row r="766" spans="33:92" x14ac:dyDescent="0.35">
      <c r="AG766" s="3" t="s">
        <v>3371</v>
      </c>
      <c r="AH766" s="3"/>
      <c r="CJ766" s="3"/>
      <c r="CK766" s="401" t="s">
        <v>2726</v>
      </c>
      <c r="CL766" s="3" t="s">
        <v>14438</v>
      </c>
      <c r="CM766" s="3"/>
      <c r="CN766" s="401" t="s">
        <v>5333</v>
      </c>
    </row>
    <row r="767" spans="33:92" x14ac:dyDescent="0.35">
      <c r="AG767" s="3" t="s">
        <v>3382</v>
      </c>
      <c r="AH767" s="3"/>
      <c r="CJ767" s="3"/>
      <c r="CK767" s="401" t="s">
        <v>16731</v>
      </c>
      <c r="CL767" s="3" t="s">
        <v>14441</v>
      </c>
      <c r="CM767" s="3"/>
      <c r="CN767" s="401" t="s">
        <v>17034</v>
      </c>
    </row>
    <row r="768" spans="33:92" x14ac:dyDescent="0.35">
      <c r="AG768" s="3" t="s">
        <v>14226</v>
      </c>
      <c r="AH768" s="3"/>
      <c r="CJ768" s="3"/>
      <c r="CK768" s="401" t="s">
        <v>2844</v>
      </c>
      <c r="CL768" s="3" t="s">
        <v>14444</v>
      </c>
      <c r="CM768" s="3"/>
      <c r="CN768" s="401" t="s">
        <v>16728</v>
      </c>
    </row>
    <row r="769" spans="33:92" x14ac:dyDescent="0.35">
      <c r="AG769" s="3" t="s">
        <v>14459</v>
      </c>
      <c r="AH769" s="3"/>
      <c r="CJ769" s="3"/>
      <c r="CK769" s="401" t="s">
        <v>2832</v>
      </c>
      <c r="CL769" s="3" t="s">
        <v>17092</v>
      </c>
      <c r="CM769" s="3"/>
      <c r="CN769" s="401" t="s">
        <v>5364</v>
      </c>
    </row>
    <row r="770" spans="33:92" x14ac:dyDescent="0.35">
      <c r="AG770" s="3" t="s">
        <v>14456</v>
      </c>
      <c r="AH770" s="3"/>
      <c r="CJ770" s="3"/>
      <c r="CK770" s="401" t="s">
        <v>2828</v>
      </c>
      <c r="CL770" s="3" t="s">
        <v>16759</v>
      </c>
      <c r="CM770" s="3"/>
      <c r="CN770" s="401" t="s">
        <v>5331</v>
      </c>
    </row>
    <row r="771" spans="33:92" x14ac:dyDescent="0.35">
      <c r="AG771" s="3" t="s">
        <v>14319</v>
      </c>
      <c r="AH771" s="3"/>
      <c r="CJ771" s="3"/>
      <c r="CK771" s="401" t="s">
        <v>2901</v>
      </c>
      <c r="CL771" s="3" t="s">
        <v>17779</v>
      </c>
      <c r="CM771" s="3"/>
      <c r="CN771" s="401" t="s">
        <v>5327</v>
      </c>
    </row>
    <row r="772" spans="33:92" x14ac:dyDescent="0.35">
      <c r="AG772" s="3" t="s">
        <v>16927</v>
      </c>
      <c r="AH772" s="3"/>
      <c r="CJ772" s="3"/>
      <c r="CK772" s="401" t="s">
        <v>2902</v>
      </c>
      <c r="CL772" s="3" t="s">
        <v>4512</v>
      </c>
      <c r="CM772" s="3"/>
      <c r="CN772" s="401" t="s">
        <v>5365</v>
      </c>
    </row>
    <row r="773" spans="33:92" x14ac:dyDescent="0.35">
      <c r="AG773" s="3" t="s">
        <v>2811</v>
      </c>
      <c r="AH773" s="3"/>
      <c r="CJ773" s="3"/>
      <c r="CK773" s="401" t="s">
        <v>2871</v>
      </c>
      <c r="CL773" s="3" t="s">
        <v>4514</v>
      </c>
      <c r="CM773" s="3"/>
      <c r="CN773" s="401" t="s">
        <v>5342</v>
      </c>
    </row>
    <row r="774" spans="33:92" x14ac:dyDescent="0.35">
      <c r="AG774" s="3" t="s">
        <v>3061</v>
      </c>
      <c r="AH774" s="3"/>
      <c r="CJ774" s="3"/>
      <c r="CK774" s="401" t="s">
        <v>2869</v>
      </c>
      <c r="CL774" s="3" t="s">
        <v>4513</v>
      </c>
      <c r="CM774" s="3"/>
      <c r="CN774" s="401" t="s">
        <v>7687</v>
      </c>
    </row>
    <row r="775" spans="33:92" x14ac:dyDescent="0.35">
      <c r="AG775" s="3" t="s">
        <v>2729</v>
      </c>
      <c r="AH775" s="3"/>
      <c r="CJ775" s="3"/>
      <c r="CK775" s="401" t="s">
        <v>2971</v>
      </c>
      <c r="CL775" s="3" t="s">
        <v>4507</v>
      </c>
      <c r="CM775" s="3"/>
      <c r="CN775" s="401" t="s">
        <v>16647</v>
      </c>
    </row>
    <row r="776" spans="33:92" x14ac:dyDescent="0.35">
      <c r="AG776" s="3" t="s">
        <v>2727</v>
      </c>
      <c r="AH776" s="3"/>
      <c r="CJ776" s="3"/>
      <c r="CK776" s="401" t="s">
        <v>2972</v>
      </c>
      <c r="CL776" s="3" t="s">
        <v>4505</v>
      </c>
      <c r="CM776" s="3"/>
      <c r="CN776" s="401" t="s">
        <v>5343</v>
      </c>
    </row>
    <row r="777" spans="33:92" x14ac:dyDescent="0.35">
      <c r="AG777" s="3" t="s">
        <v>2718</v>
      </c>
      <c r="AH777" s="3"/>
      <c r="CJ777" s="3"/>
      <c r="CK777" s="401" t="s">
        <v>2924</v>
      </c>
      <c r="CL777" s="3" t="s">
        <v>4506</v>
      </c>
      <c r="CM777" s="3"/>
      <c r="CN777" s="401" t="s">
        <v>5369</v>
      </c>
    </row>
    <row r="778" spans="33:92" x14ac:dyDescent="0.35">
      <c r="AG778" s="3" t="s">
        <v>2731</v>
      </c>
      <c r="AH778" s="3"/>
      <c r="CJ778" s="3"/>
      <c r="CK778" s="401" t="s">
        <v>2963</v>
      </c>
      <c r="CL778" s="3" t="s">
        <v>4449</v>
      </c>
      <c r="CM778" s="3"/>
      <c r="CN778" s="401" t="s">
        <v>17671</v>
      </c>
    </row>
    <row r="779" spans="33:92" x14ac:dyDescent="0.35">
      <c r="AG779" s="3" t="s">
        <v>16705</v>
      </c>
      <c r="AH779" s="3"/>
      <c r="CJ779" s="3"/>
      <c r="CK779" s="401" t="s">
        <v>2964</v>
      </c>
      <c r="CL779" s="3" t="s">
        <v>4432</v>
      </c>
      <c r="CM779" s="3"/>
      <c r="CN779" s="401" t="s">
        <v>5340</v>
      </c>
    </row>
    <row r="780" spans="33:92" x14ac:dyDescent="0.35">
      <c r="AG780" s="3" t="s">
        <v>16716</v>
      </c>
      <c r="AH780" s="3"/>
      <c r="CJ780" s="3"/>
      <c r="CK780" s="401" t="s">
        <v>3047</v>
      </c>
      <c r="CL780" s="3" t="s">
        <v>4445</v>
      </c>
      <c r="CM780" s="3"/>
      <c r="CN780" s="401" t="s">
        <v>5341</v>
      </c>
    </row>
    <row r="781" spans="33:92" x14ac:dyDescent="0.35">
      <c r="AG781" s="3" t="s">
        <v>2637</v>
      </c>
      <c r="AH781" s="3"/>
      <c r="CJ781" s="3"/>
      <c r="CK781" s="401" t="s">
        <v>3048</v>
      </c>
      <c r="CL781" s="3" t="s">
        <v>4444</v>
      </c>
      <c r="CM781" s="3"/>
      <c r="CN781" s="401" t="s">
        <v>5337</v>
      </c>
    </row>
    <row r="782" spans="33:92" x14ac:dyDescent="0.35">
      <c r="AG782" s="3" t="s">
        <v>2636</v>
      </c>
      <c r="AH782" s="3"/>
      <c r="CJ782" s="3"/>
      <c r="CK782" s="401" t="s">
        <v>3117</v>
      </c>
      <c r="CL782" s="3" t="s">
        <v>4520</v>
      </c>
      <c r="CM782" s="3"/>
      <c r="CN782" s="401" t="s">
        <v>5373</v>
      </c>
    </row>
    <row r="783" spans="33:92" x14ac:dyDescent="0.35">
      <c r="AG783" s="3" t="s">
        <v>2838</v>
      </c>
      <c r="AH783" s="3"/>
      <c r="CJ783" s="3"/>
      <c r="CK783" s="401" t="s">
        <v>3183</v>
      </c>
      <c r="CL783" s="3" t="s">
        <v>4519</v>
      </c>
      <c r="CM783" s="3"/>
      <c r="CN783" s="401" t="s">
        <v>5362</v>
      </c>
    </row>
    <row r="784" spans="33:92" x14ac:dyDescent="0.35">
      <c r="AG784" s="3" t="s">
        <v>2841</v>
      </c>
      <c r="AH784" s="3"/>
      <c r="CJ784" s="3"/>
      <c r="CK784" s="401" t="s">
        <v>3106</v>
      </c>
      <c r="CL784" s="3" t="s">
        <v>4511</v>
      </c>
      <c r="CM784" s="3"/>
      <c r="CN784" s="401" t="s">
        <v>5334</v>
      </c>
    </row>
    <row r="785" spans="33:92" x14ac:dyDescent="0.35">
      <c r="AG785" s="3" t="s">
        <v>2819</v>
      </c>
      <c r="AH785" s="3"/>
      <c r="CJ785" s="3"/>
      <c r="CK785" s="401" t="s">
        <v>3173</v>
      </c>
      <c r="CL785" s="3" t="s">
        <v>4435</v>
      </c>
      <c r="CM785" s="3"/>
      <c r="CN785" s="401" t="s">
        <v>5380</v>
      </c>
    </row>
    <row r="786" spans="33:92" x14ac:dyDescent="0.35">
      <c r="AG786" s="3" t="s">
        <v>2820</v>
      </c>
      <c r="AH786" s="3"/>
      <c r="CJ786" s="3"/>
      <c r="CK786" s="401" t="s">
        <v>3115</v>
      </c>
      <c r="CL786" s="3" t="s">
        <v>4510</v>
      </c>
      <c r="CM786" s="3"/>
      <c r="CN786" s="401" t="s">
        <v>5372</v>
      </c>
    </row>
    <row r="787" spans="33:92" x14ac:dyDescent="0.35">
      <c r="AG787" s="3" t="s">
        <v>2835</v>
      </c>
      <c r="AH787" s="3"/>
      <c r="CJ787" s="3"/>
      <c r="CK787" s="401" t="s">
        <v>3134</v>
      </c>
      <c r="CL787" s="3" t="s">
        <v>4518</v>
      </c>
      <c r="CM787" s="3"/>
      <c r="CN787" s="401" t="s">
        <v>5396</v>
      </c>
    </row>
    <row r="788" spans="33:92" x14ac:dyDescent="0.35">
      <c r="AG788" s="3" t="s">
        <v>2834</v>
      </c>
      <c r="AH788" s="3"/>
      <c r="CJ788" s="3"/>
      <c r="CK788" s="401" t="s">
        <v>3019</v>
      </c>
      <c r="CL788" s="3" t="s">
        <v>4517</v>
      </c>
      <c r="CM788" s="3"/>
      <c r="CN788" s="401" t="s">
        <v>14932</v>
      </c>
    </row>
    <row r="789" spans="33:92" x14ac:dyDescent="0.35">
      <c r="AG789" s="3" t="s">
        <v>2827</v>
      </c>
      <c r="AH789" s="3"/>
      <c r="CJ789" s="3"/>
      <c r="CK789" s="401" t="s">
        <v>3194</v>
      </c>
      <c r="CL789" s="3" t="s">
        <v>16796</v>
      </c>
      <c r="CM789" s="3"/>
      <c r="CN789" s="401" t="s">
        <v>5403</v>
      </c>
    </row>
    <row r="790" spans="33:92" x14ac:dyDescent="0.35">
      <c r="AG790" s="3" t="s">
        <v>2903</v>
      </c>
      <c r="AH790" s="3"/>
      <c r="CJ790" s="3"/>
      <c r="CK790" s="401" t="s">
        <v>3195</v>
      </c>
      <c r="CL790" s="3" t="s">
        <v>4431</v>
      </c>
      <c r="CM790" s="3"/>
      <c r="CN790" s="401" t="s">
        <v>5395</v>
      </c>
    </row>
    <row r="791" spans="33:92" x14ac:dyDescent="0.35">
      <c r="AG791" s="3" t="s">
        <v>2892</v>
      </c>
      <c r="AH791" s="3"/>
      <c r="CJ791" s="3"/>
      <c r="CK791" s="401" t="s">
        <v>3196</v>
      </c>
      <c r="CL791" s="3" t="s">
        <v>16798</v>
      </c>
      <c r="CM791" s="3"/>
      <c r="CN791" s="401" t="s">
        <v>5394</v>
      </c>
    </row>
    <row r="792" spans="33:92" x14ac:dyDescent="0.35">
      <c r="AG792" s="3" t="s">
        <v>2891</v>
      </c>
      <c r="AH792" s="3"/>
      <c r="CJ792" s="3"/>
      <c r="CK792" s="401" t="s">
        <v>3197</v>
      </c>
      <c r="CL792" s="3" t="s">
        <v>17409</v>
      </c>
      <c r="CM792" s="3"/>
      <c r="CN792" s="401" t="s">
        <v>5397</v>
      </c>
    </row>
    <row r="793" spans="33:92" x14ac:dyDescent="0.35">
      <c r="AG793" s="3" t="s">
        <v>2915</v>
      </c>
      <c r="AH793" s="3"/>
      <c r="CJ793" s="3"/>
      <c r="CK793" s="401" t="s">
        <v>3336</v>
      </c>
      <c r="CL793" s="3" t="s">
        <v>17412</v>
      </c>
      <c r="CM793" s="3"/>
      <c r="CN793" s="401" t="s">
        <v>5383</v>
      </c>
    </row>
    <row r="794" spans="33:92" x14ac:dyDescent="0.35">
      <c r="AG794" s="3" t="s">
        <v>2982</v>
      </c>
      <c r="AH794" s="3"/>
      <c r="CJ794" s="3"/>
      <c r="CK794" s="401" t="s">
        <v>3370</v>
      </c>
      <c r="CL794" s="3" t="s">
        <v>17403</v>
      </c>
      <c r="CM794" s="3"/>
      <c r="CN794" s="401" t="s">
        <v>5382</v>
      </c>
    </row>
    <row r="795" spans="33:92" x14ac:dyDescent="0.35">
      <c r="AG795" s="3" t="s">
        <v>3002</v>
      </c>
      <c r="AH795" s="3"/>
      <c r="CJ795" s="3"/>
      <c r="CK795" s="401" t="s">
        <v>3372</v>
      </c>
      <c r="CL795" s="3" t="s">
        <v>17406</v>
      </c>
      <c r="CM795" s="3"/>
      <c r="CN795" s="401" t="s">
        <v>5381</v>
      </c>
    </row>
    <row r="796" spans="33:92" x14ac:dyDescent="0.35">
      <c r="AG796" s="3" t="s">
        <v>2893</v>
      </c>
      <c r="AH796" s="3"/>
      <c r="CJ796" s="3"/>
      <c r="CK796" s="401" t="s">
        <v>3371</v>
      </c>
      <c r="CL796" s="3" t="s">
        <v>17415</v>
      </c>
      <c r="CM796" s="3"/>
      <c r="CN796" s="401" t="s">
        <v>5374</v>
      </c>
    </row>
    <row r="797" spans="33:92" x14ac:dyDescent="0.35">
      <c r="AG797" s="3" t="s">
        <v>2910</v>
      </c>
      <c r="AH797" s="3"/>
      <c r="CJ797" s="3"/>
      <c r="CK797" s="401" t="s">
        <v>3382</v>
      </c>
      <c r="CL797" s="3" t="s">
        <v>16799</v>
      </c>
      <c r="CM797" s="3"/>
      <c r="CN797" s="401" t="s">
        <v>5338</v>
      </c>
    </row>
    <row r="798" spans="33:92" x14ac:dyDescent="0.35">
      <c r="AG798" s="3" t="s">
        <v>2894</v>
      </c>
      <c r="AH798" s="3"/>
      <c r="CJ798" s="3"/>
      <c r="CK798" s="401" t="s">
        <v>14226</v>
      </c>
      <c r="CL798" s="3" t="s">
        <v>6674</v>
      </c>
      <c r="CM798" s="3"/>
      <c r="CN798" s="401" t="s">
        <v>5339</v>
      </c>
    </row>
    <row r="799" spans="33:92" x14ac:dyDescent="0.35">
      <c r="AG799" s="3" t="s">
        <v>2896</v>
      </c>
      <c r="AH799" s="3"/>
      <c r="CJ799" s="3"/>
      <c r="CK799" s="401" t="s">
        <v>14459</v>
      </c>
      <c r="CL799" s="3" t="s">
        <v>16797</v>
      </c>
      <c r="CM799" s="3"/>
      <c r="CN799" s="401" t="s">
        <v>16635</v>
      </c>
    </row>
    <row r="800" spans="33:92" x14ac:dyDescent="0.35">
      <c r="AG800" s="3" t="s">
        <v>2897</v>
      </c>
      <c r="AH800" s="3"/>
      <c r="CJ800" s="3"/>
      <c r="CK800" s="401" t="s">
        <v>14456</v>
      </c>
      <c r="CL800" s="3" t="s">
        <v>16792</v>
      </c>
      <c r="CM800" s="3"/>
      <c r="CN800" s="401" t="s">
        <v>5330</v>
      </c>
    </row>
    <row r="801" spans="33:92" x14ac:dyDescent="0.35">
      <c r="AG801" s="3" t="s">
        <v>2911</v>
      </c>
      <c r="AH801" s="3"/>
      <c r="CJ801" s="3"/>
      <c r="CK801" s="401" t="s">
        <v>14319</v>
      </c>
      <c r="CL801" s="3" t="s">
        <v>16868</v>
      </c>
      <c r="CM801" s="3"/>
      <c r="CN801" s="401" t="s">
        <v>5375</v>
      </c>
    </row>
    <row r="802" spans="33:92" x14ac:dyDescent="0.35">
      <c r="AG802" s="3" t="s">
        <v>2923</v>
      </c>
      <c r="AH802" s="3"/>
      <c r="CJ802" s="3"/>
      <c r="CK802" s="401" t="s">
        <v>16927</v>
      </c>
      <c r="CL802" s="3" t="s">
        <v>16871</v>
      </c>
      <c r="CM802" s="3"/>
      <c r="CN802" s="401" t="s">
        <v>5376</v>
      </c>
    </row>
    <row r="803" spans="33:92" x14ac:dyDescent="0.35">
      <c r="AG803" s="3" t="s">
        <v>2931</v>
      </c>
      <c r="AH803" s="3"/>
      <c r="CJ803" s="3"/>
      <c r="CK803" s="401" t="s">
        <v>2811</v>
      </c>
      <c r="CL803" s="3" t="s">
        <v>16874</v>
      </c>
      <c r="CM803" s="3"/>
      <c r="CN803" s="401" t="s">
        <v>5377</v>
      </c>
    </row>
    <row r="804" spans="33:92" x14ac:dyDescent="0.35">
      <c r="AG804" s="3" t="s">
        <v>2932</v>
      </c>
      <c r="AH804" s="3"/>
      <c r="CJ804" s="3"/>
      <c r="CK804" s="401" t="s">
        <v>3061</v>
      </c>
      <c r="CL804" s="3" t="s">
        <v>16877</v>
      </c>
      <c r="CM804" s="3"/>
      <c r="CN804" s="401" t="s">
        <v>5378</v>
      </c>
    </row>
    <row r="805" spans="33:92" x14ac:dyDescent="0.35">
      <c r="AG805" s="3" t="s">
        <v>2933</v>
      </c>
      <c r="AH805" s="3"/>
      <c r="CJ805" s="3"/>
      <c r="CK805" s="401" t="s">
        <v>2729</v>
      </c>
      <c r="CL805" s="3" t="s">
        <v>16880</v>
      </c>
      <c r="CM805" s="3"/>
      <c r="CN805" s="401" t="s">
        <v>5361</v>
      </c>
    </row>
    <row r="806" spans="33:92" x14ac:dyDescent="0.35">
      <c r="AG806" s="3" t="s">
        <v>2934</v>
      </c>
      <c r="AH806" s="3"/>
      <c r="CJ806" s="3"/>
      <c r="CK806" s="401" t="s">
        <v>2727</v>
      </c>
      <c r="CL806" s="3" t="s">
        <v>16883</v>
      </c>
      <c r="CM806" s="3"/>
      <c r="CN806" s="401" t="s">
        <v>5368</v>
      </c>
    </row>
    <row r="807" spans="33:92" x14ac:dyDescent="0.35">
      <c r="AG807" s="3" t="s">
        <v>2935</v>
      </c>
      <c r="AH807" s="3"/>
      <c r="CJ807" s="3"/>
      <c r="CK807" s="401" t="s">
        <v>2718</v>
      </c>
      <c r="CL807" s="3" t="s">
        <v>14852</v>
      </c>
      <c r="CM807" s="3"/>
      <c r="CN807" s="401" t="s">
        <v>5357</v>
      </c>
    </row>
    <row r="808" spans="33:92" x14ac:dyDescent="0.35">
      <c r="AG808" s="3" t="s">
        <v>2936</v>
      </c>
      <c r="AH808" s="3"/>
      <c r="CJ808" s="3"/>
      <c r="CK808" s="401" t="s">
        <v>2731</v>
      </c>
      <c r="CL808" s="3" t="s">
        <v>14855</v>
      </c>
      <c r="CM808" s="3"/>
      <c r="CN808" s="401" t="s">
        <v>5358</v>
      </c>
    </row>
    <row r="809" spans="33:92" x14ac:dyDescent="0.35">
      <c r="AG809" s="3" t="s">
        <v>2937</v>
      </c>
      <c r="AH809" s="3"/>
      <c r="CJ809" s="3"/>
      <c r="CK809" s="401" t="s">
        <v>16705</v>
      </c>
      <c r="CL809" s="3" t="s">
        <v>16800</v>
      </c>
      <c r="CM809" s="3"/>
      <c r="CN809" s="401" t="s">
        <v>5359</v>
      </c>
    </row>
    <row r="810" spans="33:92" x14ac:dyDescent="0.35">
      <c r="AG810" s="3" t="s">
        <v>2938</v>
      </c>
      <c r="AH810" s="3"/>
      <c r="CJ810" s="3"/>
      <c r="CK810" s="401" t="s">
        <v>16716</v>
      </c>
      <c r="CL810" s="3" t="s">
        <v>16795</v>
      </c>
      <c r="CM810" s="3"/>
      <c r="CN810" s="401" t="s">
        <v>5406</v>
      </c>
    </row>
    <row r="811" spans="33:92" x14ac:dyDescent="0.35">
      <c r="AG811" s="3" t="s">
        <v>2939</v>
      </c>
      <c r="AH811" s="3"/>
      <c r="CJ811" s="3"/>
      <c r="CK811" s="401" t="s">
        <v>2637</v>
      </c>
      <c r="CL811" s="3" t="s">
        <v>4428</v>
      </c>
      <c r="CM811" s="3"/>
      <c r="CN811" s="401" t="s">
        <v>5407</v>
      </c>
    </row>
    <row r="812" spans="33:92" x14ac:dyDescent="0.35">
      <c r="AG812" s="3" t="s">
        <v>2992</v>
      </c>
      <c r="AH812" s="3"/>
      <c r="CJ812" s="3"/>
      <c r="CK812" s="401" t="s">
        <v>2636</v>
      </c>
      <c r="CL812" s="3" t="s">
        <v>4453</v>
      </c>
      <c r="CM812" s="3"/>
      <c r="CN812" s="401" t="s">
        <v>5404</v>
      </c>
    </row>
    <row r="813" spans="33:92" x14ac:dyDescent="0.35">
      <c r="AG813" s="3" t="s">
        <v>2993</v>
      </c>
      <c r="AH813" s="3"/>
      <c r="CJ813" s="3"/>
      <c r="CK813" s="401" t="s">
        <v>2838</v>
      </c>
      <c r="CL813" s="3" t="s">
        <v>4441</v>
      </c>
      <c r="CM813" s="3"/>
      <c r="CN813" s="401" t="s">
        <v>5405</v>
      </c>
    </row>
    <row r="814" spans="33:92" x14ac:dyDescent="0.35">
      <c r="AG814" s="3" t="s">
        <v>3155</v>
      </c>
      <c r="AH814" s="3"/>
      <c r="CJ814" s="3"/>
      <c r="CK814" s="401" t="s">
        <v>2841</v>
      </c>
      <c r="CL814" s="3" t="s">
        <v>4436</v>
      </c>
      <c r="CM814" s="3"/>
      <c r="CN814" s="401" t="s">
        <v>5336</v>
      </c>
    </row>
    <row r="815" spans="33:92" x14ac:dyDescent="0.35">
      <c r="AG815" s="3" t="s">
        <v>3105</v>
      </c>
      <c r="AH815" s="3"/>
      <c r="CJ815" s="3"/>
      <c r="CK815" s="401" t="s">
        <v>2819</v>
      </c>
      <c r="CL815" s="3" t="s">
        <v>4437</v>
      </c>
      <c r="CM815" s="3"/>
      <c r="CN815" s="401" t="s">
        <v>5366</v>
      </c>
    </row>
    <row r="816" spans="33:92" x14ac:dyDescent="0.35">
      <c r="AG816" s="3" t="s">
        <v>3032</v>
      </c>
      <c r="AH816" s="3"/>
      <c r="CJ816" s="3"/>
      <c r="CK816" s="401" t="s">
        <v>2820</v>
      </c>
      <c r="CL816" s="3" t="s">
        <v>4434</v>
      </c>
      <c r="CM816" s="3"/>
      <c r="CN816" s="401" t="s">
        <v>5367</v>
      </c>
    </row>
    <row r="817" spans="33:92" x14ac:dyDescent="0.35">
      <c r="AG817" s="3" t="s">
        <v>3204</v>
      </c>
      <c r="AH817" s="3"/>
      <c r="CJ817" s="3"/>
      <c r="CK817" s="401" t="s">
        <v>2835</v>
      </c>
      <c r="CL817" s="3" t="s">
        <v>4439</v>
      </c>
      <c r="CM817" s="3"/>
      <c r="CN817" s="401" t="s">
        <v>5355</v>
      </c>
    </row>
    <row r="818" spans="33:92" x14ac:dyDescent="0.35">
      <c r="AG818" s="3" t="s">
        <v>3220</v>
      </c>
      <c r="AH818" s="3"/>
      <c r="CJ818" s="3"/>
      <c r="CK818" s="401" t="s">
        <v>2834</v>
      </c>
      <c r="CL818" s="3" t="s">
        <v>4426</v>
      </c>
      <c r="CM818" s="3"/>
      <c r="CN818" s="401" t="s">
        <v>5356</v>
      </c>
    </row>
    <row r="819" spans="33:92" x14ac:dyDescent="0.35">
      <c r="AG819" s="3" t="s">
        <v>3255</v>
      </c>
      <c r="AH819" s="3"/>
      <c r="CJ819" s="3"/>
      <c r="CK819" s="401" t="s">
        <v>2827</v>
      </c>
      <c r="CL819" s="3" t="s">
        <v>4427</v>
      </c>
      <c r="CM819" s="3"/>
      <c r="CN819" s="401" t="s">
        <v>5329</v>
      </c>
    </row>
    <row r="820" spans="33:92" x14ac:dyDescent="0.35">
      <c r="AG820" s="3" t="s">
        <v>3253</v>
      </c>
      <c r="AH820" s="3"/>
      <c r="CJ820" s="3"/>
      <c r="CK820" s="401" t="s">
        <v>2903</v>
      </c>
      <c r="CL820" s="3" t="s">
        <v>4443</v>
      </c>
      <c r="CM820" s="3"/>
      <c r="CN820" s="401" t="s">
        <v>5328</v>
      </c>
    </row>
    <row r="821" spans="33:92" x14ac:dyDescent="0.35">
      <c r="AG821" s="3" t="s">
        <v>3252</v>
      </c>
      <c r="AH821" s="3"/>
      <c r="CJ821" s="3"/>
      <c r="CK821" s="401" t="s">
        <v>2892</v>
      </c>
      <c r="CL821" s="3" t="s">
        <v>4438</v>
      </c>
      <c r="CM821" s="3"/>
      <c r="CN821" s="401" t="s">
        <v>5344</v>
      </c>
    </row>
    <row r="822" spans="33:92" x14ac:dyDescent="0.35">
      <c r="AG822" s="3" t="s">
        <v>3230</v>
      </c>
      <c r="AH822" s="3"/>
      <c r="CJ822" s="3"/>
      <c r="CK822" s="401" t="s">
        <v>2891</v>
      </c>
      <c r="CL822" s="3" t="s">
        <v>4446</v>
      </c>
      <c r="CM822" s="3"/>
      <c r="CN822" s="401" t="s">
        <v>5345</v>
      </c>
    </row>
    <row r="823" spans="33:92" x14ac:dyDescent="0.35">
      <c r="AG823" s="3" t="s">
        <v>3362</v>
      </c>
      <c r="AH823" s="3"/>
      <c r="CJ823" s="3"/>
      <c r="CK823" s="401" t="s">
        <v>2915</v>
      </c>
      <c r="CL823" s="3" t="s">
        <v>4501</v>
      </c>
      <c r="CM823" s="3"/>
      <c r="CN823" s="401" t="s">
        <v>5347</v>
      </c>
    </row>
    <row r="824" spans="33:92" x14ac:dyDescent="0.35">
      <c r="AG824" s="3" t="s">
        <v>3359</v>
      </c>
      <c r="AH824" s="3"/>
      <c r="CJ824" s="3"/>
      <c r="CK824" s="401" t="s">
        <v>2982</v>
      </c>
      <c r="CL824" s="3" t="s">
        <v>4422</v>
      </c>
      <c r="CM824" s="3"/>
      <c r="CN824" s="401" t="s">
        <v>5346</v>
      </c>
    </row>
    <row r="825" spans="33:92" x14ac:dyDescent="0.35">
      <c r="AG825" s="3" t="s">
        <v>3360</v>
      </c>
      <c r="AH825" s="3"/>
      <c r="CJ825" s="3"/>
      <c r="CK825" s="401" t="s">
        <v>3002</v>
      </c>
      <c r="CL825" s="3" t="s">
        <v>4421</v>
      </c>
      <c r="CM825" s="3"/>
      <c r="CN825" s="401" t="s">
        <v>5326</v>
      </c>
    </row>
    <row r="826" spans="33:92" x14ac:dyDescent="0.35">
      <c r="AG826" s="3" t="s">
        <v>3361</v>
      </c>
      <c r="AH826" s="3"/>
      <c r="CJ826" s="3"/>
      <c r="CK826" s="401" t="s">
        <v>2893</v>
      </c>
      <c r="CL826" s="3" t="s">
        <v>4454</v>
      </c>
      <c r="CM826" s="3"/>
      <c r="CN826" s="401" t="s">
        <v>5348</v>
      </c>
    </row>
    <row r="827" spans="33:92" x14ac:dyDescent="0.35">
      <c r="AG827" s="3" t="s">
        <v>3262</v>
      </c>
      <c r="AH827" s="3"/>
      <c r="CJ827" s="3"/>
      <c r="CK827" s="401" t="s">
        <v>2910</v>
      </c>
      <c r="CL827" s="3" t="s">
        <v>4429</v>
      </c>
      <c r="CM827" s="3"/>
      <c r="CN827" s="401" t="s">
        <v>5360</v>
      </c>
    </row>
    <row r="828" spans="33:92" x14ac:dyDescent="0.35">
      <c r="AG828" s="3" t="s">
        <v>3273</v>
      </c>
      <c r="AH828" s="3"/>
      <c r="CJ828" s="3"/>
      <c r="CK828" s="401" t="s">
        <v>2894</v>
      </c>
      <c r="CL828" s="3" t="s">
        <v>4495</v>
      </c>
      <c r="CM828" s="3"/>
      <c r="CN828" s="401" t="s">
        <v>5349</v>
      </c>
    </row>
    <row r="829" spans="33:92" x14ac:dyDescent="0.35">
      <c r="AG829" s="3" t="s">
        <v>3272</v>
      </c>
      <c r="AH829" s="3"/>
      <c r="CJ829" s="3"/>
      <c r="CK829" s="401" t="s">
        <v>2896</v>
      </c>
      <c r="CL829" s="3" t="s">
        <v>4457</v>
      </c>
      <c r="CM829" s="3"/>
      <c r="CN829" s="401" t="s">
        <v>5350</v>
      </c>
    </row>
    <row r="830" spans="33:92" x14ac:dyDescent="0.35">
      <c r="AG830" s="3" t="s">
        <v>3271</v>
      </c>
      <c r="AH830" s="3"/>
      <c r="CJ830" s="3"/>
      <c r="CK830" s="401" t="s">
        <v>2897</v>
      </c>
      <c r="CL830" s="3" t="s">
        <v>4450</v>
      </c>
      <c r="CM830" s="3"/>
      <c r="CN830" s="401" t="s">
        <v>5351</v>
      </c>
    </row>
    <row r="831" spans="33:92" x14ac:dyDescent="0.35">
      <c r="AG831" s="3" t="s">
        <v>3270</v>
      </c>
      <c r="AH831" s="3"/>
      <c r="CJ831" s="3"/>
      <c r="CK831" s="401" t="s">
        <v>2911</v>
      </c>
      <c r="CL831" s="3" t="s">
        <v>4455</v>
      </c>
      <c r="CM831" s="3"/>
      <c r="CN831" s="401" t="s">
        <v>5352</v>
      </c>
    </row>
    <row r="832" spans="33:92" x14ac:dyDescent="0.35">
      <c r="AG832" s="3" t="s">
        <v>3269</v>
      </c>
      <c r="AH832" s="3"/>
      <c r="CJ832" s="3"/>
      <c r="CK832" s="401" t="s">
        <v>2923</v>
      </c>
      <c r="CL832" s="3" t="s">
        <v>4456</v>
      </c>
      <c r="CM832" s="3"/>
      <c r="CN832" s="401" t="s">
        <v>5353</v>
      </c>
    </row>
    <row r="833" spans="33:92" x14ac:dyDescent="0.35">
      <c r="AG833" s="3" t="s">
        <v>3268</v>
      </c>
      <c r="AH833" s="3"/>
      <c r="CJ833" s="3"/>
      <c r="CK833" s="401" t="s">
        <v>2931</v>
      </c>
      <c r="CL833" s="3" t="s">
        <v>4468</v>
      </c>
      <c r="CM833" s="3"/>
      <c r="CN833" s="401" t="s">
        <v>5354</v>
      </c>
    </row>
    <row r="834" spans="33:92" x14ac:dyDescent="0.35">
      <c r="AG834" s="3" t="s">
        <v>3267</v>
      </c>
      <c r="AH834" s="3"/>
      <c r="CJ834" s="3"/>
      <c r="CK834" s="401" t="s">
        <v>2932</v>
      </c>
      <c r="CL834" s="3" t="s">
        <v>4493</v>
      </c>
      <c r="CM834" s="3"/>
      <c r="CN834" s="401" t="s">
        <v>5370</v>
      </c>
    </row>
    <row r="835" spans="33:92" x14ac:dyDescent="0.35">
      <c r="AG835" s="3" t="s">
        <v>3266</v>
      </c>
      <c r="AH835" s="3"/>
      <c r="CJ835" s="3"/>
      <c r="CK835" s="401" t="s">
        <v>2933</v>
      </c>
      <c r="CL835" s="3" t="s">
        <v>4458</v>
      </c>
      <c r="CM835" s="3"/>
      <c r="CN835" s="401" t="s">
        <v>5371</v>
      </c>
    </row>
    <row r="836" spans="33:92" x14ac:dyDescent="0.35">
      <c r="AG836" s="3" t="s">
        <v>3265</v>
      </c>
      <c r="AH836" s="3"/>
      <c r="CJ836" s="3"/>
      <c r="CK836" s="401" t="s">
        <v>2934</v>
      </c>
      <c r="CL836" s="3" t="s">
        <v>4451</v>
      </c>
      <c r="CM836" s="3"/>
      <c r="CN836" s="401" t="s">
        <v>5391</v>
      </c>
    </row>
    <row r="837" spans="33:92" x14ac:dyDescent="0.35">
      <c r="AG837" s="3" t="s">
        <v>3380</v>
      </c>
      <c r="AH837" s="3"/>
      <c r="CJ837" s="3"/>
      <c r="CK837" s="401" t="s">
        <v>2935</v>
      </c>
      <c r="CL837" s="3" t="s">
        <v>4492</v>
      </c>
      <c r="CM837" s="3"/>
      <c r="CN837" s="401" t="s">
        <v>5379</v>
      </c>
    </row>
    <row r="838" spans="33:92" x14ac:dyDescent="0.35">
      <c r="AG838" s="3" t="s">
        <v>3274</v>
      </c>
      <c r="AH838" s="3"/>
      <c r="CJ838" s="3"/>
      <c r="CK838" s="401" t="s">
        <v>2936</v>
      </c>
      <c r="CL838" s="3" t="s">
        <v>4502</v>
      </c>
      <c r="CM838" s="3"/>
      <c r="CN838" s="401" t="s">
        <v>5392</v>
      </c>
    </row>
    <row r="839" spans="33:92" x14ac:dyDescent="0.35">
      <c r="AG839" s="3" t="s">
        <v>3275</v>
      </c>
      <c r="AH839" s="3"/>
      <c r="CJ839" s="3"/>
      <c r="CK839" s="401" t="s">
        <v>2937</v>
      </c>
      <c r="CL839" s="3" t="s">
        <v>4474</v>
      </c>
      <c r="CM839" s="3"/>
      <c r="CN839" s="401" t="s">
        <v>5386</v>
      </c>
    </row>
    <row r="840" spans="33:92" x14ac:dyDescent="0.35">
      <c r="AG840" s="3" t="s">
        <v>3366</v>
      </c>
      <c r="AH840" s="3"/>
      <c r="CJ840" s="3"/>
      <c r="CK840" s="401" t="s">
        <v>2938</v>
      </c>
      <c r="CL840" s="3" t="s">
        <v>4499</v>
      </c>
      <c r="CM840" s="3"/>
      <c r="CN840" s="401" t="s">
        <v>5387</v>
      </c>
    </row>
    <row r="841" spans="33:92" x14ac:dyDescent="0.35">
      <c r="AG841" s="3" t="s">
        <v>3368</v>
      </c>
      <c r="AH841" s="3"/>
      <c r="CJ841" s="3"/>
      <c r="CK841" s="401" t="s">
        <v>2939</v>
      </c>
      <c r="CL841" s="3" t="s">
        <v>4448</v>
      </c>
      <c r="CM841" s="3"/>
      <c r="CN841" s="401" t="s">
        <v>5388</v>
      </c>
    </row>
    <row r="842" spans="33:92" x14ac:dyDescent="0.35">
      <c r="AG842" s="3" t="s">
        <v>3369</v>
      </c>
      <c r="AH842" s="3"/>
      <c r="CJ842" s="3"/>
      <c r="CK842" s="401" t="s">
        <v>2992</v>
      </c>
      <c r="CL842" s="3" t="s">
        <v>4440</v>
      </c>
      <c r="CM842" s="3"/>
      <c r="CN842" s="401" t="s">
        <v>5389</v>
      </c>
    </row>
    <row r="843" spans="33:92" x14ac:dyDescent="0.35">
      <c r="AG843" s="3" t="s">
        <v>3286</v>
      </c>
      <c r="AH843" s="3"/>
      <c r="CJ843" s="3"/>
      <c r="CK843" s="401" t="s">
        <v>2993</v>
      </c>
      <c r="CL843" s="3" t="s">
        <v>4442</v>
      </c>
      <c r="CM843" s="3"/>
      <c r="CN843" s="401" t="s">
        <v>5390</v>
      </c>
    </row>
    <row r="844" spans="33:92" x14ac:dyDescent="0.35">
      <c r="AG844" s="3"/>
      <c r="AH844" s="3"/>
      <c r="CJ844" s="3"/>
      <c r="CK844" s="401" t="s">
        <v>3155</v>
      </c>
      <c r="CL844" s="3" t="s">
        <v>4447</v>
      </c>
      <c r="CM844" s="3"/>
      <c r="CN844" s="401" t="s">
        <v>5385</v>
      </c>
    </row>
    <row r="845" spans="33:92" x14ac:dyDescent="0.35">
      <c r="AG845" s="3"/>
      <c r="AH845" s="3"/>
      <c r="CJ845" s="3"/>
      <c r="CK845" s="401" t="s">
        <v>3105</v>
      </c>
      <c r="CL845" s="3" t="s">
        <v>4433</v>
      </c>
      <c r="CM845" s="3"/>
      <c r="CN845" s="401" t="s">
        <v>5384</v>
      </c>
    </row>
    <row r="846" spans="33:92" x14ac:dyDescent="0.35">
      <c r="AG846" s="3"/>
      <c r="AH846" s="3"/>
      <c r="CJ846" s="3"/>
      <c r="CK846" s="401" t="s">
        <v>3032</v>
      </c>
      <c r="CL846" s="3" t="s">
        <v>16793</v>
      </c>
      <c r="CM846" s="3"/>
      <c r="CN846" s="401" t="s">
        <v>5402</v>
      </c>
    </row>
    <row r="847" spans="33:92" x14ac:dyDescent="0.35">
      <c r="AG847" s="3"/>
      <c r="AH847" s="3"/>
      <c r="CJ847" s="3"/>
      <c r="CK847" s="401" t="s">
        <v>3204</v>
      </c>
      <c r="CL847" s="3" t="s">
        <v>4420</v>
      </c>
      <c r="CM847" s="3"/>
      <c r="CN847" s="401" t="s">
        <v>5401</v>
      </c>
    </row>
    <row r="848" spans="33:92" x14ac:dyDescent="0.35">
      <c r="AG848" s="3"/>
      <c r="AH848" s="3"/>
      <c r="CJ848" s="3"/>
      <c r="CK848" s="401" t="s">
        <v>3220</v>
      </c>
      <c r="CL848" s="3" t="s">
        <v>4425</v>
      </c>
      <c r="CM848" s="3"/>
      <c r="CN848" s="401" t="s">
        <v>5400</v>
      </c>
    </row>
    <row r="849" spans="33:92" x14ac:dyDescent="0.35">
      <c r="AG849" s="3"/>
      <c r="AH849" s="3"/>
      <c r="CJ849" s="3"/>
      <c r="CK849" s="401" t="s">
        <v>3255</v>
      </c>
      <c r="CL849" s="3" t="s">
        <v>4497</v>
      </c>
      <c r="CM849" s="3"/>
      <c r="CN849" s="401" t="s">
        <v>5399</v>
      </c>
    </row>
    <row r="850" spans="33:92" x14ac:dyDescent="0.35">
      <c r="AG850" s="3"/>
      <c r="AH850" s="3"/>
      <c r="CJ850" s="3"/>
      <c r="CK850" s="401" t="s">
        <v>3253</v>
      </c>
      <c r="CL850" s="3" t="s">
        <v>4472</v>
      </c>
      <c r="CM850" s="3"/>
      <c r="CN850" s="401" t="s">
        <v>5398</v>
      </c>
    </row>
    <row r="851" spans="33:92" x14ac:dyDescent="0.35">
      <c r="AG851" s="3"/>
      <c r="AH851" s="3"/>
      <c r="CJ851" s="3"/>
      <c r="CK851" s="401" t="s">
        <v>3252</v>
      </c>
      <c r="CL851" s="3" t="s">
        <v>4471</v>
      </c>
      <c r="CM851" s="3"/>
      <c r="CN851" s="401" t="s">
        <v>5393</v>
      </c>
    </row>
    <row r="852" spans="33:92" x14ac:dyDescent="0.35">
      <c r="AG852" s="3"/>
      <c r="AH852" s="3"/>
      <c r="CJ852" s="3"/>
      <c r="CK852" s="401" t="s">
        <v>3230</v>
      </c>
      <c r="CL852" s="3" t="s">
        <v>4470</v>
      </c>
      <c r="CM852" s="3"/>
      <c r="CN852" s="401" t="s">
        <v>17677</v>
      </c>
    </row>
    <row r="853" spans="33:92" x14ac:dyDescent="0.35">
      <c r="AG853" s="3"/>
      <c r="AH853" s="3"/>
      <c r="CJ853" s="3"/>
      <c r="CK853" s="401" t="s">
        <v>3362</v>
      </c>
      <c r="CL853" s="3" t="s">
        <v>4452</v>
      </c>
      <c r="CM853" s="3"/>
      <c r="CN853" s="401" t="s">
        <v>17674</v>
      </c>
    </row>
    <row r="854" spans="33:92" x14ac:dyDescent="0.35">
      <c r="AG854" s="3"/>
      <c r="AH854" s="3"/>
      <c r="CJ854" s="3"/>
      <c r="CK854" s="401" t="s">
        <v>3359</v>
      </c>
      <c r="CL854" s="3" t="s">
        <v>16670</v>
      </c>
      <c r="CM854" s="3"/>
      <c r="CN854" s="401" t="s">
        <v>5332</v>
      </c>
    </row>
    <row r="855" spans="33:92" x14ac:dyDescent="0.35">
      <c r="AG855" s="3"/>
      <c r="AH855" s="3"/>
      <c r="CJ855" s="3"/>
      <c r="CK855" s="401" t="s">
        <v>3360</v>
      </c>
      <c r="CL855" s="3" t="s">
        <v>4508</v>
      </c>
      <c r="CM855" s="3"/>
      <c r="CN855" s="401" t="s">
        <v>5335</v>
      </c>
    </row>
    <row r="856" spans="33:92" x14ac:dyDescent="0.35">
      <c r="AG856" s="3"/>
      <c r="AH856" s="3"/>
      <c r="CJ856" s="3"/>
      <c r="CK856" s="401" t="s">
        <v>3361</v>
      </c>
      <c r="CL856" s="3" t="s">
        <v>4503</v>
      </c>
      <c r="CM856" s="3"/>
      <c r="CN856" s="401" t="s">
        <v>5455</v>
      </c>
    </row>
    <row r="857" spans="33:92" x14ac:dyDescent="0.35">
      <c r="AG857" s="3"/>
      <c r="AH857" s="3"/>
      <c r="CJ857" s="3"/>
      <c r="CK857" s="401" t="s">
        <v>3262</v>
      </c>
      <c r="CL857" s="3" t="s">
        <v>4424</v>
      </c>
      <c r="CM857" s="3"/>
      <c r="CN857" s="401" t="s">
        <v>5442</v>
      </c>
    </row>
    <row r="858" spans="33:92" x14ac:dyDescent="0.35">
      <c r="AG858" s="3"/>
      <c r="AH858" s="3"/>
      <c r="CJ858" s="3"/>
      <c r="CK858" s="401" t="s">
        <v>3273</v>
      </c>
      <c r="CL858" s="3" t="s">
        <v>4464</v>
      </c>
      <c r="CM858" s="3"/>
      <c r="CN858" s="401" t="s">
        <v>5443</v>
      </c>
    </row>
    <row r="859" spans="33:92" x14ac:dyDescent="0.35">
      <c r="AG859" s="3"/>
      <c r="AH859" s="3"/>
      <c r="CJ859" s="3"/>
      <c r="CK859" s="401" t="s">
        <v>3272</v>
      </c>
      <c r="CL859" s="3" t="s">
        <v>4461</v>
      </c>
      <c r="CM859" s="3"/>
      <c r="CN859" s="401" t="s">
        <v>5456</v>
      </c>
    </row>
    <row r="860" spans="33:92" x14ac:dyDescent="0.35">
      <c r="AG860" s="3"/>
      <c r="AH860" s="3"/>
      <c r="CJ860" s="3"/>
      <c r="CK860" s="401" t="s">
        <v>3271</v>
      </c>
      <c r="CL860" s="3" t="s">
        <v>4459</v>
      </c>
      <c r="CM860" s="3"/>
      <c r="CN860" s="401" t="s">
        <v>5454</v>
      </c>
    </row>
    <row r="861" spans="33:92" x14ac:dyDescent="0.35">
      <c r="AG861" s="3"/>
      <c r="AH861" s="3"/>
      <c r="CJ861" s="3"/>
      <c r="CK861" s="401" t="s">
        <v>3270</v>
      </c>
      <c r="CL861" s="3" t="s">
        <v>4494</v>
      </c>
      <c r="CM861" s="3"/>
      <c r="CN861" s="401" t="s">
        <v>14935</v>
      </c>
    </row>
    <row r="862" spans="33:92" x14ac:dyDescent="0.35">
      <c r="AG862" s="3"/>
      <c r="AH862" s="3"/>
      <c r="CJ862" s="3"/>
      <c r="CK862" s="401" t="s">
        <v>3269</v>
      </c>
      <c r="CL862" s="3" t="s">
        <v>4467</v>
      </c>
      <c r="CM862" s="3"/>
      <c r="CN862" s="401" t="s">
        <v>14938</v>
      </c>
    </row>
    <row r="863" spans="33:92" x14ac:dyDescent="0.35">
      <c r="AG863" s="3"/>
      <c r="AH863" s="3"/>
      <c r="CJ863" s="3"/>
      <c r="CK863" s="401" t="s">
        <v>3268</v>
      </c>
      <c r="CL863" s="3" t="s">
        <v>4465</v>
      </c>
      <c r="CM863" s="3"/>
      <c r="CN863" s="401" t="s">
        <v>17305</v>
      </c>
    </row>
    <row r="864" spans="33:92" x14ac:dyDescent="0.35">
      <c r="AG864" s="3"/>
      <c r="AH864" s="3"/>
      <c r="CJ864" s="3"/>
      <c r="CK864" s="401" t="s">
        <v>3267</v>
      </c>
      <c r="CL864" s="3" t="s">
        <v>4498</v>
      </c>
      <c r="CM864" s="3"/>
      <c r="CN864" s="401" t="s">
        <v>14941</v>
      </c>
    </row>
    <row r="865" spans="33:92" x14ac:dyDescent="0.35">
      <c r="AG865" s="3"/>
      <c r="AH865" s="3"/>
      <c r="CJ865" s="3"/>
      <c r="CK865" s="401" t="s">
        <v>3266</v>
      </c>
      <c r="CL865" s="3" t="s">
        <v>16794</v>
      </c>
      <c r="CM865" s="3"/>
      <c r="CN865" s="401" t="s">
        <v>5457</v>
      </c>
    </row>
    <row r="866" spans="33:92" x14ac:dyDescent="0.35">
      <c r="AG866" s="3"/>
      <c r="AH866" s="3"/>
      <c r="CJ866" s="3"/>
      <c r="CK866" s="401" t="s">
        <v>3265</v>
      </c>
      <c r="CL866" s="3" t="s">
        <v>4460</v>
      </c>
      <c r="CM866" s="3"/>
      <c r="CN866" s="401" t="s">
        <v>5426</v>
      </c>
    </row>
    <row r="867" spans="33:92" x14ac:dyDescent="0.35">
      <c r="AG867" s="3"/>
      <c r="AH867" s="3"/>
      <c r="CJ867" s="3"/>
      <c r="CK867" s="401" t="s">
        <v>3380</v>
      </c>
      <c r="CL867" s="3" t="s">
        <v>4490</v>
      </c>
      <c r="CM867" s="3"/>
      <c r="CN867" s="401" t="s">
        <v>5459</v>
      </c>
    </row>
    <row r="868" spans="33:92" x14ac:dyDescent="0.35">
      <c r="AG868" s="3"/>
      <c r="AH868" s="3"/>
      <c r="CJ868" s="3"/>
      <c r="CK868" s="401" t="s">
        <v>3274</v>
      </c>
      <c r="CL868" s="3" t="s">
        <v>4430</v>
      </c>
      <c r="CM868" s="3"/>
      <c r="CN868" s="401" t="s">
        <v>5467</v>
      </c>
    </row>
    <row r="869" spans="33:92" x14ac:dyDescent="0.35">
      <c r="AG869" s="3"/>
      <c r="AH869" s="3"/>
      <c r="CJ869" s="3"/>
      <c r="CK869" s="401" t="s">
        <v>3275</v>
      </c>
      <c r="CL869" s="3" t="s">
        <v>4476</v>
      </c>
      <c r="CM869" s="3"/>
      <c r="CN869" s="401" t="s">
        <v>5468</v>
      </c>
    </row>
    <row r="870" spans="33:92" x14ac:dyDescent="0.35">
      <c r="AG870" s="3"/>
      <c r="AH870" s="3"/>
      <c r="CJ870" s="3"/>
      <c r="CK870" s="401" t="s">
        <v>3366</v>
      </c>
      <c r="CL870" s="3" t="s">
        <v>4475</v>
      </c>
      <c r="CM870" s="3"/>
      <c r="CN870" s="401" t="s">
        <v>5424</v>
      </c>
    </row>
    <row r="871" spans="33:92" x14ac:dyDescent="0.35">
      <c r="AG871" s="3"/>
      <c r="AH871" s="3"/>
      <c r="CJ871" s="3"/>
      <c r="CK871" s="401" t="s">
        <v>3368</v>
      </c>
      <c r="CL871" s="3" t="s">
        <v>4481</v>
      </c>
      <c r="CM871" s="3"/>
      <c r="CN871" s="401" t="s">
        <v>5458</v>
      </c>
    </row>
    <row r="872" spans="33:92" x14ac:dyDescent="0.35">
      <c r="AG872" s="3"/>
      <c r="AH872" s="3"/>
      <c r="CJ872" s="3"/>
      <c r="CK872" s="401" t="s">
        <v>3369</v>
      </c>
      <c r="CL872" s="3" t="s">
        <v>4480</v>
      </c>
      <c r="CM872" s="3"/>
      <c r="CN872" s="401" t="s">
        <v>8176</v>
      </c>
    </row>
    <row r="873" spans="33:92" x14ac:dyDescent="0.35">
      <c r="AG873" s="3"/>
      <c r="AH873" s="3"/>
      <c r="CJ873" s="3"/>
      <c r="CK873" s="401" t="s">
        <v>3286</v>
      </c>
      <c r="CL873" s="3" t="s">
        <v>4485</v>
      </c>
      <c r="CM873" s="3"/>
      <c r="CN873" s="401" t="s">
        <v>5465</v>
      </c>
    </row>
    <row r="874" spans="33:92" x14ac:dyDescent="0.35">
      <c r="AG874" s="3"/>
      <c r="AH874" s="3"/>
      <c r="CJ874" s="3"/>
      <c r="CK874" s="401" t="s">
        <v>16738</v>
      </c>
      <c r="CL874" s="3" t="s">
        <v>4486</v>
      </c>
      <c r="CM874" s="3"/>
      <c r="CN874" s="401" t="s">
        <v>5433</v>
      </c>
    </row>
    <row r="875" spans="33:92" x14ac:dyDescent="0.35">
      <c r="AG875" s="3"/>
      <c r="AH875" s="3"/>
      <c r="CJ875" s="3"/>
      <c r="CK875" s="401" t="s">
        <v>3388</v>
      </c>
      <c r="CL875" s="3" t="s">
        <v>4487</v>
      </c>
      <c r="CM875" s="3"/>
      <c r="CN875" s="401" t="s">
        <v>5480</v>
      </c>
    </row>
    <row r="876" spans="33:92" x14ac:dyDescent="0.35">
      <c r="AG876" s="3"/>
      <c r="AH876" s="3"/>
      <c r="CJ876" s="3"/>
      <c r="CK876" s="401" t="s">
        <v>3387</v>
      </c>
      <c r="CL876" s="3" t="s">
        <v>4488</v>
      </c>
      <c r="CM876" s="3"/>
      <c r="CN876" s="401" t="s">
        <v>5474</v>
      </c>
    </row>
    <row r="877" spans="33:92" x14ac:dyDescent="0.35">
      <c r="AG877" s="3"/>
      <c r="AH877" s="3"/>
      <c r="CJ877" s="3"/>
      <c r="CK877" s="401" t="s">
        <v>3384</v>
      </c>
      <c r="CL877" s="3" t="s">
        <v>4489</v>
      </c>
      <c r="CM877" s="3"/>
      <c r="CN877" s="401" t="s">
        <v>5416</v>
      </c>
    </row>
    <row r="878" spans="33:92" x14ac:dyDescent="0.35">
      <c r="AG878" s="3"/>
      <c r="AH878" s="3"/>
      <c r="CJ878" s="3"/>
      <c r="CK878" s="401" t="s">
        <v>3394</v>
      </c>
      <c r="CL878" s="3" t="s">
        <v>4482</v>
      </c>
      <c r="CM878" s="3"/>
      <c r="CN878" s="401" t="s">
        <v>5411</v>
      </c>
    </row>
    <row r="879" spans="33:92" x14ac:dyDescent="0.35">
      <c r="AG879" s="3"/>
      <c r="AH879" s="3"/>
      <c r="CJ879" s="3"/>
      <c r="CK879" s="401" t="s">
        <v>3389</v>
      </c>
      <c r="CL879" s="3" t="s">
        <v>4483</v>
      </c>
      <c r="CM879" s="3"/>
      <c r="CN879" s="401" t="s">
        <v>5415</v>
      </c>
    </row>
    <row r="880" spans="33:92" x14ac:dyDescent="0.35">
      <c r="AG880" s="3"/>
      <c r="AH880" s="3"/>
      <c r="CJ880" s="3"/>
      <c r="CK880" s="401" t="s">
        <v>3390</v>
      </c>
      <c r="CL880" s="3" t="s">
        <v>4484</v>
      </c>
      <c r="CM880" s="3"/>
      <c r="CN880" s="401" t="s">
        <v>5421</v>
      </c>
    </row>
    <row r="881" spans="33:92" x14ac:dyDescent="0.35">
      <c r="AG881" s="3"/>
      <c r="AH881" s="3"/>
      <c r="CJ881" s="3"/>
      <c r="CK881" s="401" t="s">
        <v>3392</v>
      </c>
      <c r="CL881" s="3" t="s">
        <v>4479</v>
      </c>
      <c r="CM881" s="3"/>
      <c r="CN881" s="401" t="s">
        <v>5418</v>
      </c>
    </row>
    <row r="882" spans="33:92" x14ac:dyDescent="0.35">
      <c r="AG882" s="3"/>
      <c r="AH882" s="3"/>
      <c r="CJ882" s="3"/>
      <c r="CK882" s="401" t="s">
        <v>3393</v>
      </c>
      <c r="CL882" s="3" t="s">
        <v>4478</v>
      </c>
      <c r="CM882" s="3"/>
      <c r="CN882" s="401" t="s">
        <v>5440</v>
      </c>
    </row>
    <row r="883" spans="33:92" x14ac:dyDescent="0.35">
      <c r="AG883" s="3"/>
      <c r="AH883" s="3"/>
      <c r="CJ883" s="3"/>
      <c r="CK883" s="401" t="s">
        <v>3385</v>
      </c>
      <c r="CL883" s="3" t="s">
        <v>4477</v>
      </c>
      <c r="CM883" s="3"/>
      <c r="CN883" s="401" t="s">
        <v>5425</v>
      </c>
    </row>
    <row r="884" spans="33:92" x14ac:dyDescent="0.35">
      <c r="AG884" s="3"/>
      <c r="AH884" s="3"/>
      <c r="CJ884" s="3"/>
      <c r="CK884" s="401" t="s">
        <v>3386</v>
      </c>
      <c r="CL884" s="3" t="s">
        <v>4473</v>
      </c>
      <c r="CM884" s="3"/>
      <c r="CN884" s="401" t="s">
        <v>5413</v>
      </c>
    </row>
    <row r="885" spans="33:92" x14ac:dyDescent="0.35">
      <c r="AG885" s="3"/>
      <c r="AH885" s="3"/>
      <c r="CJ885" s="3"/>
      <c r="CK885" s="401" t="s">
        <v>3391</v>
      </c>
      <c r="CL885" s="3" t="s">
        <v>4500</v>
      </c>
      <c r="CM885" s="3"/>
      <c r="CN885" s="401" t="s">
        <v>5461</v>
      </c>
    </row>
    <row r="886" spans="33:92" x14ac:dyDescent="0.35">
      <c r="AG886" s="3"/>
      <c r="AH886" s="3"/>
      <c r="CJ886" s="400"/>
      <c r="CK886" s="401" t="s">
        <v>3396</v>
      </c>
      <c r="CL886" s="3" t="s">
        <v>4462</v>
      </c>
      <c r="CM886" s="3"/>
      <c r="CN886" s="401" t="s">
        <v>17098</v>
      </c>
    </row>
    <row r="887" spans="33:92" x14ac:dyDescent="0.35">
      <c r="AG887" s="3"/>
      <c r="AH887" s="3"/>
      <c r="CJ887" s="400"/>
      <c r="CK887" s="401" t="s">
        <v>3395</v>
      </c>
      <c r="CL887" s="3" t="s">
        <v>4466</v>
      </c>
      <c r="CM887" s="3"/>
      <c r="CN887" s="401" t="s">
        <v>16633</v>
      </c>
    </row>
    <row r="888" spans="33:92" x14ac:dyDescent="0.35">
      <c r="AG888" s="3"/>
      <c r="AH888" s="3"/>
      <c r="CK888" s="401" t="s">
        <v>16630</v>
      </c>
      <c r="CL888" s="3" t="s">
        <v>4496</v>
      </c>
      <c r="CM888" s="3"/>
      <c r="CN888" s="401" t="s">
        <v>5423</v>
      </c>
    </row>
    <row r="889" spans="33:92" x14ac:dyDescent="0.35">
      <c r="AG889" s="3"/>
      <c r="AH889" s="3"/>
      <c r="CK889" s="401" t="s">
        <v>16865</v>
      </c>
      <c r="CL889" s="3" t="s">
        <v>4504</v>
      </c>
      <c r="CM889" s="3"/>
      <c r="CN889" s="401" t="s">
        <v>5412</v>
      </c>
    </row>
    <row r="890" spans="33:92" x14ac:dyDescent="0.35">
      <c r="AG890" s="3"/>
      <c r="AH890" s="3"/>
      <c r="CK890" s="401" t="s">
        <v>3400</v>
      </c>
      <c r="CL890" s="3" t="s">
        <v>4463</v>
      </c>
      <c r="CM890" s="3"/>
      <c r="CN890" s="401" t="s">
        <v>5432</v>
      </c>
    </row>
    <row r="891" spans="33:92" x14ac:dyDescent="0.35">
      <c r="AG891" s="3"/>
      <c r="AH891" s="3"/>
      <c r="CK891" s="401" t="s">
        <v>3452</v>
      </c>
      <c r="CL891" s="3" t="s">
        <v>4516</v>
      </c>
      <c r="CM891" s="3"/>
      <c r="CN891" s="401" t="s">
        <v>5422</v>
      </c>
    </row>
    <row r="892" spans="33:92" x14ac:dyDescent="0.35">
      <c r="AG892" s="3"/>
      <c r="AH892" s="3"/>
      <c r="CK892" s="401" t="s">
        <v>3401</v>
      </c>
      <c r="CL892" s="3" t="s">
        <v>4515</v>
      </c>
      <c r="CM892" s="3"/>
      <c r="CN892" s="401" t="s">
        <v>5428</v>
      </c>
    </row>
    <row r="893" spans="33:92" x14ac:dyDescent="0.35">
      <c r="AG893" s="3"/>
      <c r="AH893" s="3"/>
      <c r="CK893" s="401" t="s">
        <v>3399</v>
      </c>
      <c r="CL893" s="3" t="s">
        <v>4509</v>
      </c>
      <c r="CM893" s="3"/>
      <c r="CN893" s="401" t="s">
        <v>5419</v>
      </c>
    </row>
    <row r="894" spans="33:92" x14ac:dyDescent="0.35">
      <c r="AG894" s="3"/>
      <c r="AH894" s="3"/>
      <c r="CK894" s="401" t="s">
        <v>3398</v>
      </c>
      <c r="CL894" s="3" t="s">
        <v>4491</v>
      </c>
      <c r="CM894" s="3"/>
      <c r="CN894" s="401" t="s">
        <v>5408</v>
      </c>
    </row>
    <row r="895" spans="33:92" x14ac:dyDescent="0.35">
      <c r="AG895" s="3"/>
      <c r="AH895" s="3"/>
      <c r="CK895" s="401" t="s">
        <v>3397</v>
      </c>
      <c r="CL895" s="3" t="s">
        <v>4469</v>
      </c>
      <c r="CM895" s="3"/>
      <c r="CN895" s="401" t="s">
        <v>5435</v>
      </c>
    </row>
    <row r="896" spans="33:92" x14ac:dyDescent="0.35">
      <c r="AG896" s="3"/>
      <c r="AH896" s="3"/>
      <c r="CK896" s="401" t="s">
        <v>3402</v>
      </c>
      <c r="CL896" s="3" t="s">
        <v>16788</v>
      </c>
      <c r="CM896" s="3"/>
      <c r="CN896" s="401" t="s">
        <v>5439</v>
      </c>
    </row>
    <row r="897" spans="33:92" x14ac:dyDescent="0.35">
      <c r="AG897" s="3"/>
      <c r="AH897" s="3"/>
      <c r="CK897" s="401" t="s">
        <v>3403</v>
      </c>
      <c r="CL897" s="3"/>
      <c r="CM897" s="3"/>
      <c r="CN897" s="401" t="s">
        <v>5431</v>
      </c>
    </row>
    <row r="898" spans="33:92" x14ac:dyDescent="0.35">
      <c r="AG898" s="3"/>
      <c r="AH898" s="3"/>
      <c r="CK898" s="401" t="s">
        <v>3404</v>
      </c>
      <c r="CL898" s="3"/>
      <c r="CM898" s="3"/>
      <c r="CN898" s="401" t="s">
        <v>5414</v>
      </c>
    </row>
    <row r="899" spans="33:92" x14ac:dyDescent="0.35">
      <c r="AG899" s="3"/>
      <c r="AH899" s="3"/>
      <c r="CK899" s="401" t="s">
        <v>3406</v>
      </c>
      <c r="CL899" s="3"/>
      <c r="CM899" s="3"/>
      <c r="CN899" s="401" t="s">
        <v>5434</v>
      </c>
    </row>
    <row r="900" spans="33:92" x14ac:dyDescent="0.35">
      <c r="AG900" s="3"/>
      <c r="AH900" s="3"/>
      <c r="CK900" s="401" t="s">
        <v>3407</v>
      </c>
      <c r="CL900" s="3"/>
      <c r="CM900" s="3"/>
      <c r="CN900" s="401" t="s">
        <v>5437</v>
      </c>
    </row>
    <row r="901" spans="33:92" x14ac:dyDescent="0.35">
      <c r="AG901" s="3"/>
      <c r="AH901" s="3"/>
      <c r="CK901" s="401" t="s">
        <v>3405</v>
      </c>
      <c r="CL901" s="3"/>
      <c r="CM901" s="3"/>
      <c r="CN901" s="401" t="s">
        <v>5453</v>
      </c>
    </row>
    <row r="902" spans="33:92" x14ac:dyDescent="0.35">
      <c r="AG902" s="3"/>
      <c r="AH902" s="3"/>
      <c r="CK902" s="401" t="s">
        <v>3420</v>
      </c>
      <c r="CL902" s="3"/>
      <c r="CM902" s="3"/>
      <c r="CN902" s="401" t="s">
        <v>5444</v>
      </c>
    </row>
    <row r="903" spans="33:92" x14ac:dyDescent="0.35">
      <c r="AG903" s="3"/>
      <c r="AH903" s="3"/>
      <c r="CK903" s="401" t="s">
        <v>3416</v>
      </c>
      <c r="CL903" s="3"/>
      <c r="CM903" s="3"/>
      <c r="CN903" s="401" t="s">
        <v>5441</v>
      </c>
    </row>
    <row r="904" spans="33:92" x14ac:dyDescent="0.35">
      <c r="AG904" s="3"/>
      <c r="AH904" s="3"/>
      <c r="CK904" s="401" t="s">
        <v>3417</v>
      </c>
      <c r="CL904" s="3"/>
      <c r="CM904" s="3"/>
      <c r="CN904" s="401" t="s">
        <v>5449</v>
      </c>
    </row>
    <row r="905" spans="33:92" x14ac:dyDescent="0.35">
      <c r="AG905" s="3"/>
      <c r="AH905" s="3"/>
      <c r="CK905" s="401" t="s">
        <v>3418</v>
      </c>
      <c r="CL905" s="3"/>
      <c r="CM905" s="3"/>
      <c r="CN905" s="401" t="s">
        <v>5450</v>
      </c>
    </row>
    <row r="906" spans="33:92" x14ac:dyDescent="0.35">
      <c r="AG906" s="3"/>
      <c r="AH906" s="3"/>
      <c r="CK906" s="401" t="s">
        <v>3409</v>
      </c>
      <c r="CL906" s="3"/>
      <c r="CM906" s="3"/>
      <c r="CN906" s="401" t="s">
        <v>5451</v>
      </c>
    </row>
    <row r="907" spans="33:92" x14ac:dyDescent="0.35">
      <c r="AG907" s="3"/>
      <c r="AH907" s="3"/>
      <c r="CK907" s="401" t="s">
        <v>3410</v>
      </c>
      <c r="CL907" s="3"/>
      <c r="CM907" s="3"/>
      <c r="CN907" s="401" t="s">
        <v>5452</v>
      </c>
    </row>
    <row r="908" spans="33:92" x14ac:dyDescent="0.35">
      <c r="AG908" s="3"/>
      <c r="AH908" s="3"/>
      <c r="CK908" s="401" t="s">
        <v>3411</v>
      </c>
      <c r="CL908" s="3"/>
      <c r="CM908" s="3"/>
      <c r="CN908" s="401" t="s">
        <v>5445</v>
      </c>
    </row>
    <row r="909" spans="33:92" x14ac:dyDescent="0.35">
      <c r="AG909" s="3"/>
      <c r="AH909" s="3"/>
      <c r="CK909" s="401" t="s">
        <v>3412</v>
      </c>
      <c r="CL909" s="3"/>
      <c r="CM909" s="3"/>
      <c r="CN909" s="401" t="s">
        <v>5446</v>
      </c>
    </row>
    <row r="910" spans="33:92" x14ac:dyDescent="0.35">
      <c r="AG910" s="3"/>
      <c r="AH910" s="3"/>
      <c r="CK910" s="401" t="s">
        <v>3413</v>
      </c>
      <c r="CL910" s="3"/>
      <c r="CM910" s="3"/>
      <c r="CN910" s="401" t="s">
        <v>5447</v>
      </c>
    </row>
    <row r="911" spans="33:92" x14ac:dyDescent="0.35">
      <c r="AG911" s="3"/>
      <c r="AH911" s="3"/>
      <c r="CK911" s="401" t="s">
        <v>3414</v>
      </c>
      <c r="CL911" s="3"/>
      <c r="CM911" s="3"/>
      <c r="CN911" s="401" t="s">
        <v>5448</v>
      </c>
    </row>
    <row r="912" spans="33:92" x14ac:dyDescent="0.35">
      <c r="AG912" s="3"/>
      <c r="AH912" s="3"/>
      <c r="CK912" s="401" t="s">
        <v>3427</v>
      </c>
      <c r="CL912" s="3"/>
      <c r="CM912" s="3"/>
      <c r="CN912" s="401" t="s">
        <v>5436</v>
      </c>
    </row>
    <row r="913" spans="33:92" x14ac:dyDescent="0.35">
      <c r="AG913" s="3"/>
      <c r="AH913" s="3"/>
      <c r="CK913" s="401" t="s">
        <v>3421</v>
      </c>
      <c r="CL913" s="3"/>
      <c r="CM913" s="3"/>
      <c r="CN913" s="401" t="s">
        <v>5417</v>
      </c>
    </row>
    <row r="914" spans="33:92" x14ac:dyDescent="0.35">
      <c r="AG914" s="3"/>
      <c r="AH914" s="3"/>
      <c r="CK914" s="401" t="s">
        <v>3422</v>
      </c>
      <c r="CL914" s="3"/>
      <c r="CM914" s="3"/>
      <c r="CN914" s="401" t="s">
        <v>5420</v>
      </c>
    </row>
    <row r="915" spans="33:92" x14ac:dyDescent="0.35">
      <c r="AG915" s="3"/>
      <c r="AH915" s="3"/>
      <c r="CK915" s="401" t="s">
        <v>3423</v>
      </c>
      <c r="CL915" s="3"/>
      <c r="CM915" s="3"/>
      <c r="CN915" s="401" t="s">
        <v>5460</v>
      </c>
    </row>
    <row r="916" spans="33:92" x14ac:dyDescent="0.35">
      <c r="AG916" s="3"/>
      <c r="AH916" s="3"/>
      <c r="CK916" s="401" t="s">
        <v>3424</v>
      </c>
      <c r="CL916" s="3"/>
      <c r="CM916" s="3"/>
      <c r="CN916" s="401" t="s">
        <v>5462</v>
      </c>
    </row>
    <row r="917" spans="33:92" x14ac:dyDescent="0.35">
      <c r="AG917" s="3"/>
      <c r="AH917" s="3"/>
      <c r="CK917" s="401" t="s">
        <v>3425</v>
      </c>
      <c r="CL917" s="3"/>
      <c r="CM917" s="3"/>
      <c r="CN917" s="401" t="s">
        <v>5463</v>
      </c>
    </row>
    <row r="918" spans="33:92" x14ac:dyDescent="0.35">
      <c r="AG918" s="3"/>
      <c r="AH918" s="3"/>
      <c r="CK918" s="401" t="s">
        <v>3428</v>
      </c>
      <c r="CL918" s="3"/>
      <c r="CM918" s="3"/>
      <c r="CN918" s="401" t="s">
        <v>5464</v>
      </c>
    </row>
    <row r="919" spans="33:92" x14ac:dyDescent="0.35">
      <c r="AG919" s="3"/>
      <c r="AH919" s="3"/>
      <c r="CK919" s="401" t="s">
        <v>3441</v>
      </c>
      <c r="CL919" s="3"/>
      <c r="CM919" s="3"/>
      <c r="CN919" s="401" t="s">
        <v>5430</v>
      </c>
    </row>
    <row r="920" spans="33:92" x14ac:dyDescent="0.35">
      <c r="AG920" s="3"/>
      <c r="AH920" s="3"/>
      <c r="CK920" s="401" t="s">
        <v>3426</v>
      </c>
      <c r="CL920" s="3"/>
      <c r="CM920" s="3"/>
      <c r="CN920" s="401" t="s">
        <v>5427</v>
      </c>
    </row>
    <row r="921" spans="33:92" x14ac:dyDescent="0.35">
      <c r="AG921" s="3"/>
      <c r="AH921" s="3"/>
      <c r="CK921" s="401" t="s">
        <v>3433</v>
      </c>
      <c r="CL921" s="3"/>
      <c r="CM921" s="3"/>
      <c r="CN921" s="401" t="s">
        <v>5429</v>
      </c>
    </row>
    <row r="922" spans="33:92" x14ac:dyDescent="0.35">
      <c r="AG922" s="3"/>
      <c r="AH922" s="3"/>
      <c r="CK922" s="401" t="s">
        <v>3419</v>
      </c>
      <c r="CL922" s="3"/>
      <c r="CM922" s="3"/>
      <c r="CN922" s="401" t="s">
        <v>5469</v>
      </c>
    </row>
    <row r="923" spans="33:92" x14ac:dyDescent="0.35">
      <c r="AG923" s="3"/>
      <c r="AH923" s="3"/>
      <c r="CK923" s="401" t="s">
        <v>3430</v>
      </c>
      <c r="CL923" s="3"/>
      <c r="CM923" s="3"/>
      <c r="CN923" s="401" t="s">
        <v>5473</v>
      </c>
    </row>
    <row r="924" spans="33:92" x14ac:dyDescent="0.35">
      <c r="AG924" s="3"/>
      <c r="AH924" s="3"/>
      <c r="CK924" s="401" t="s">
        <v>3432</v>
      </c>
      <c r="CL924" s="3"/>
      <c r="CM924" s="3"/>
      <c r="CN924" s="401" t="s">
        <v>5472</v>
      </c>
    </row>
    <row r="925" spans="33:92" x14ac:dyDescent="0.35">
      <c r="AG925" s="3"/>
      <c r="AH925" s="3"/>
      <c r="CK925" s="401" t="s">
        <v>3439</v>
      </c>
      <c r="CL925" s="3"/>
      <c r="CM925" s="3"/>
      <c r="CN925" s="401" t="s">
        <v>14229</v>
      </c>
    </row>
    <row r="926" spans="33:92" x14ac:dyDescent="0.35">
      <c r="AG926" s="3"/>
      <c r="AH926" s="3"/>
      <c r="CK926" s="401" t="s">
        <v>3436</v>
      </c>
      <c r="CL926" s="3"/>
      <c r="CM926" s="3"/>
      <c r="CN926" s="401" t="s">
        <v>14232</v>
      </c>
    </row>
    <row r="927" spans="33:92" x14ac:dyDescent="0.35">
      <c r="AG927" s="3"/>
      <c r="AH927" s="3"/>
      <c r="CK927" s="401" t="s">
        <v>3438</v>
      </c>
      <c r="CL927" s="3"/>
      <c r="CM927" s="3"/>
      <c r="CN927" s="401" t="s">
        <v>5487</v>
      </c>
    </row>
    <row r="928" spans="33:92" x14ac:dyDescent="0.35">
      <c r="AG928" s="3"/>
      <c r="AH928" s="3"/>
      <c r="CK928" s="401" t="s">
        <v>3435</v>
      </c>
      <c r="CL928" s="3"/>
      <c r="CM928" s="3"/>
      <c r="CN928" s="401" t="s">
        <v>5486</v>
      </c>
    </row>
    <row r="929" spans="33:92" x14ac:dyDescent="0.35">
      <c r="AG929" s="3"/>
      <c r="AH929" s="3"/>
      <c r="CK929" s="401" t="s">
        <v>3434</v>
      </c>
      <c r="CL929" s="3"/>
      <c r="CM929" s="3"/>
      <c r="CN929" s="401" t="s">
        <v>5485</v>
      </c>
    </row>
    <row r="930" spans="33:92" x14ac:dyDescent="0.35">
      <c r="AG930" s="3"/>
      <c r="AH930" s="3"/>
      <c r="CK930" s="401" t="s">
        <v>3437</v>
      </c>
      <c r="CL930" s="3"/>
      <c r="CM930" s="3"/>
      <c r="CN930" s="401" t="s">
        <v>5484</v>
      </c>
    </row>
    <row r="931" spans="33:92" x14ac:dyDescent="0.35">
      <c r="AG931" s="3"/>
      <c r="AH931" s="3"/>
      <c r="CK931" s="401" t="s">
        <v>3429</v>
      </c>
      <c r="CL931" s="3"/>
      <c r="CM931" s="3"/>
      <c r="CN931" s="401" t="s">
        <v>5483</v>
      </c>
    </row>
    <row r="932" spans="33:92" x14ac:dyDescent="0.35">
      <c r="AG932" s="3"/>
      <c r="AH932" s="3"/>
      <c r="CK932" s="401" t="s">
        <v>3451</v>
      </c>
      <c r="CL932" s="3"/>
      <c r="CM932" s="3"/>
      <c r="CN932" s="401" t="s">
        <v>5482</v>
      </c>
    </row>
    <row r="933" spans="33:92" x14ac:dyDescent="0.35">
      <c r="AG933" s="3"/>
      <c r="AH933" s="3"/>
      <c r="CK933" s="401" t="s">
        <v>3445</v>
      </c>
      <c r="CL933" s="3"/>
      <c r="CM933" s="3"/>
      <c r="CN933" s="401" t="s">
        <v>5481</v>
      </c>
    </row>
    <row r="934" spans="33:92" x14ac:dyDescent="0.35">
      <c r="AG934" s="3"/>
      <c r="AH934" s="3"/>
      <c r="CK934" s="401" t="s">
        <v>3442</v>
      </c>
      <c r="CL934" s="3"/>
      <c r="CM934" s="3"/>
      <c r="CN934" s="401" t="s">
        <v>5478</v>
      </c>
    </row>
    <row r="935" spans="33:92" x14ac:dyDescent="0.35">
      <c r="AG935" s="3"/>
      <c r="AH935" s="3"/>
      <c r="CK935" s="401" t="s">
        <v>3443</v>
      </c>
      <c r="CL935" s="3"/>
      <c r="CM935" s="3"/>
      <c r="CN935" s="401" t="s">
        <v>5477</v>
      </c>
    </row>
    <row r="936" spans="33:92" x14ac:dyDescent="0.35">
      <c r="AG936" s="3"/>
      <c r="AH936" s="3"/>
      <c r="CK936" s="401" t="s">
        <v>3444</v>
      </c>
      <c r="CL936" s="3"/>
      <c r="CM936" s="3"/>
      <c r="CN936" s="401" t="s">
        <v>5476</v>
      </c>
    </row>
    <row r="937" spans="33:92" x14ac:dyDescent="0.35">
      <c r="AG937" s="3"/>
      <c r="AH937" s="3"/>
      <c r="CK937" s="401" t="s">
        <v>3458</v>
      </c>
      <c r="CL937" s="3"/>
      <c r="CM937" s="3"/>
      <c r="CN937" s="401" t="s">
        <v>5466</v>
      </c>
    </row>
    <row r="938" spans="33:92" x14ac:dyDescent="0.35">
      <c r="AG938" s="3"/>
      <c r="AH938" s="3"/>
      <c r="CK938" s="401" t="s">
        <v>3457</v>
      </c>
      <c r="CL938" s="3"/>
      <c r="CM938" s="3"/>
      <c r="CN938" s="401" t="s">
        <v>5475</v>
      </c>
    </row>
    <row r="939" spans="33:92" x14ac:dyDescent="0.35">
      <c r="AG939" s="3"/>
      <c r="AH939" s="3"/>
      <c r="CK939" s="401" t="s">
        <v>3456</v>
      </c>
      <c r="CL939" s="3"/>
      <c r="CM939" s="3"/>
      <c r="CN939" s="401" t="s">
        <v>5479</v>
      </c>
    </row>
    <row r="940" spans="33:92" x14ac:dyDescent="0.35">
      <c r="AG940" s="3"/>
      <c r="AH940" s="3"/>
      <c r="CK940" s="401" t="s">
        <v>3455</v>
      </c>
      <c r="CL940" s="3"/>
      <c r="CM940" s="3"/>
      <c r="CN940" s="401" t="s">
        <v>17341</v>
      </c>
    </row>
    <row r="941" spans="33:92" x14ac:dyDescent="0.35">
      <c r="AG941" s="3"/>
      <c r="AH941" s="3"/>
      <c r="CK941" s="401" t="s">
        <v>3454</v>
      </c>
      <c r="CL941" s="3"/>
      <c r="CM941" s="3"/>
      <c r="CN941" s="401" t="s">
        <v>17344</v>
      </c>
    </row>
    <row r="942" spans="33:92" x14ac:dyDescent="0.35">
      <c r="AG942" s="3"/>
      <c r="AH942" s="3"/>
      <c r="CK942" s="401" t="s">
        <v>3453</v>
      </c>
      <c r="CL942" s="3"/>
      <c r="CM942" s="3"/>
      <c r="CN942" s="401" t="s">
        <v>17347</v>
      </c>
    </row>
    <row r="943" spans="33:92" x14ac:dyDescent="0.35">
      <c r="AG943" s="3"/>
      <c r="AH943" s="3"/>
      <c r="CK943" s="401" t="s">
        <v>3449</v>
      </c>
      <c r="CL943" s="3"/>
      <c r="CM943" s="3"/>
      <c r="CN943" s="401" t="s">
        <v>17614</v>
      </c>
    </row>
    <row r="944" spans="33:92" x14ac:dyDescent="0.35">
      <c r="AG944" s="3"/>
      <c r="AH944" s="3"/>
      <c r="CK944" s="401" t="s">
        <v>3448</v>
      </c>
      <c r="CL944" s="3"/>
      <c r="CM944" s="3"/>
      <c r="CN944" s="401" t="s">
        <v>17866</v>
      </c>
    </row>
    <row r="945" spans="33:92" x14ac:dyDescent="0.35">
      <c r="AG945" s="3"/>
      <c r="AH945" s="3"/>
      <c r="CK945" s="401" t="s">
        <v>3460</v>
      </c>
      <c r="CL945" s="3"/>
      <c r="CM945" s="3"/>
      <c r="CN945" s="401" t="s">
        <v>17488</v>
      </c>
    </row>
    <row r="946" spans="33:92" x14ac:dyDescent="0.35">
      <c r="AG946" s="3"/>
      <c r="AH946" s="3"/>
      <c r="CK946" s="401" t="s">
        <v>3459</v>
      </c>
      <c r="CL946" s="3"/>
      <c r="CM946" s="3"/>
      <c r="CN946" s="401" t="s">
        <v>17521</v>
      </c>
    </row>
    <row r="947" spans="33:92" x14ac:dyDescent="0.35">
      <c r="AG947" s="3"/>
      <c r="AH947" s="3"/>
      <c r="CK947" s="401" t="s">
        <v>3446</v>
      </c>
      <c r="CL947" s="3"/>
      <c r="CM947" s="3"/>
      <c r="CN947" s="401" t="s">
        <v>5438</v>
      </c>
    </row>
    <row r="948" spans="33:92" x14ac:dyDescent="0.35">
      <c r="AG948" s="3"/>
      <c r="AH948" s="3"/>
      <c r="CK948" s="401" t="s">
        <v>3440</v>
      </c>
      <c r="CL948" s="3"/>
      <c r="CM948" s="3"/>
      <c r="CN948" s="401" t="s">
        <v>5410</v>
      </c>
    </row>
    <row r="949" spans="33:92" x14ac:dyDescent="0.35">
      <c r="AG949" s="3"/>
      <c r="AH949" s="3"/>
      <c r="CK949" s="401" t="s">
        <v>3463</v>
      </c>
      <c r="CL949" s="3"/>
      <c r="CM949" s="3"/>
      <c r="CN949" s="401" t="s">
        <v>5409</v>
      </c>
    </row>
    <row r="950" spans="33:92" x14ac:dyDescent="0.35">
      <c r="AG950" s="3"/>
      <c r="AH950" s="3"/>
      <c r="CK950" s="401" t="s">
        <v>3447</v>
      </c>
      <c r="CL950" s="3"/>
      <c r="CM950" s="3"/>
      <c r="CN950" s="401" t="s">
        <v>5470</v>
      </c>
    </row>
    <row r="951" spans="33:92" x14ac:dyDescent="0.35">
      <c r="AG951" s="3"/>
      <c r="AH951" s="3"/>
      <c r="CK951" s="401" t="s">
        <v>3462</v>
      </c>
      <c r="CL951" s="3"/>
      <c r="CM951" s="3"/>
      <c r="CN951" s="401" t="s">
        <v>5471</v>
      </c>
    </row>
    <row r="952" spans="33:92" x14ac:dyDescent="0.35">
      <c r="AG952" s="3"/>
      <c r="AH952" s="3"/>
      <c r="CK952" s="401" t="s">
        <v>3450</v>
      </c>
      <c r="CL952" s="3"/>
      <c r="CM952" s="3"/>
    </row>
    <row r="953" spans="33:92" x14ac:dyDescent="0.35">
      <c r="AG953" s="3"/>
      <c r="AH953" s="3"/>
      <c r="CK953" s="401" t="s">
        <v>3461</v>
      </c>
      <c r="CL953" s="3"/>
      <c r="CM953" s="3"/>
    </row>
    <row r="954" spans="33:92" x14ac:dyDescent="0.35">
      <c r="AG954" s="3"/>
      <c r="AH954" s="3"/>
      <c r="CK954" s="401" t="s">
        <v>14768</v>
      </c>
      <c r="CL954" s="3"/>
      <c r="CM954" s="3"/>
    </row>
    <row r="955" spans="33:92" x14ac:dyDescent="0.35">
      <c r="AG955" s="3"/>
      <c r="AH955" s="3"/>
      <c r="CK955" s="401" t="s">
        <v>14771</v>
      </c>
      <c r="CL955" s="3"/>
      <c r="CM955" s="3"/>
    </row>
    <row r="956" spans="33:92" x14ac:dyDescent="0.35">
      <c r="AG956" s="3"/>
      <c r="AH956" s="3"/>
      <c r="CK956" s="401" t="s">
        <v>14774</v>
      </c>
      <c r="CL956" s="3"/>
      <c r="CM956" s="3"/>
    </row>
    <row r="957" spans="33:92" x14ac:dyDescent="0.35">
      <c r="AG957" s="3"/>
      <c r="AH957" s="3"/>
      <c r="CK957" s="401" t="s">
        <v>14777</v>
      </c>
      <c r="CL957" s="3"/>
      <c r="CM957" s="3"/>
    </row>
    <row r="958" spans="33:92" x14ac:dyDescent="0.35">
      <c r="AG958" s="3"/>
      <c r="AH958" s="3"/>
      <c r="CK958" s="401" t="s">
        <v>16948</v>
      </c>
      <c r="CL958" s="3"/>
      <c r="CM958" s="3"/>
    </row>
    <row r="959" spans="33:92" x14ac:dyDescent="0.35">
      <c r="AG959" s="3"/>
      <c r="AH959" s="3"/>
      <c r="CK959" s="401" t="s">
        <v>16951</v>
      </c>
      <c r="CL959" s="3"/>
      <c r="CM959" s="3"/>
    </row>
    <row r="960" spans="33:92" x14ac:dyDescent="0.35">
      <c r="AG960" s="3"/>
      <c r="AH960" s="3"/>
      <c r="CK960" s="401" t="s">
        <v>3487</v>
      </c>
      <c r="CL960" s="3"/>
      <c r="CM960" s="3"/>
    </row>
    <row r="961" spans="33:91" x14ac:dyDescent="0.35">
      <c r="AG961" s="3"/>
      <c r="AH961" s="3"/>
      <c r="CK961" s="401" t="s">
        <v>3488</v>
      </c>
      <c r="CL961" s="3"/>
      <c r="CM961" s="3"/>
    </row>
    <row r="962" spans="33:91" x14ac:dyDescent="0.35">
      <c r="AG962" s="3"/>
      <c r="AH962" s="3"/>
      <c r="CK962" s="401" t="s">
        <v>3489</v>
      </c>
      <c r="CL962" s="3"/>
      <c r="CM962" s="3"/>
    </row>
    <row r="963" spans="33:91" x14ac:dyDescent="0.35">
      <c r="AG963" s="3"/>
      <c r="AH963" s="3"/>
      <c r="CK963" s="401" t="s">
        <v>3470</v>
      </c>
      <c r="CL963" s="3"/>
      <c r="CM963" s="3"/>
    </row>
    <row r="964" spans="33:91" x14ac:dyDescent="0.35">
      <c r="AG964" s="3"/>
      <c r="AH964" s="3"/>
      <c r="CK964" s="401" t="s">
        <v>3495</v>
      </c>
      <c r="CL964" s="3"/>
      <c r="CM964" s="3"/>
    </row>
    <row r="965" spans="33:91" x14ac:dyDescent="0.35">
      <c r="AG965" s="3"/>
      <c r="AH965" s="3"/>
      <c r="CK965" s="401" t="s">
        <v>3500</v>
      </c>
      <c r="CL965" s="3"/>
      <c r="CM965" s="3"/>
    </row>
    <row r="966" spans="33:91" x14ac:dyDescent="0.35">
      <c r="AG966" s="3"/>
      <c r="AH966" s="3"/>
      <c r="CK966" s="401" t="s">
        <v>3496</v>
      </c>
      <c r="CL966" s="3"/>
      <c r="CM966" s="3"/>
    </row>
    <row r="967" spans="33:91" x14ac:dyDescent="0.35">
      <c r="AG967" s="3"/>
      <c r="AH967" s="3"/>
      <c r="CK967" s="401" t="s">
        <v>3497</v>
      </c>
      <c r="CL967" s="3"/>
      <c r="CM967" s="3"/>
    </row>
    <row r="968" spans="33:91" x14ac:dyDescent="0.35">
      <c r="AG968" s="3"/>
      <c r="AH968" s="3"/>
      <c r="CK968" s="401" t="s">
        <v>3501</v>
      </c>
      <c r="CL968" s="3"/>
      <c r="CM968" s="3"/>
    </row>
    <row r="969" spans="33:91" x14ac:dyDescent="0.35">
      <c r="AG969" s="3"/>
      <c r="AH969" s="3"/>
      <c r="CK969" s="401" t="s">
        <v>3505</v>
      </c>
      <c r="CL969" s="3"/>
      <c r="CM969" s="3"/>
    </row>
    <row r="970" spans="33:91" x14ac:dyDescent="0.35">
      <c r="AG970" s="3"/>
      <c r="AH970" s="3"/>
      <c r="CK970" s="401" t="s">
        <v>3506</v>
      </c>
      <c r="CL970" s="3"/>
      <c r="CM970" s="3"/>
    </row>
    <row r="971" spans="33:91" x14ac:dyDescent="0.35">
      <c r="AG971" s="3"/>
      <c r="AH971" s="3"/>
      <c r="CK971" s="401" t="s">
        <v>3512</v>
      </c>
      <c r="CL971" s="3"/>
      <c r="CM971" s="3"/>
    </row>
    <row r="972" spans="33:91" x14ac:dyDescent="0.35">
      <c r="AG972" s="3"/>
      <c r="AH972" s="3"/>
      <c r="CK972" s="401" t="s">
        <v>3513</v>
      </c>
      <c r="CL972" s="3"/>
      <c r="CM972" s="3"/>
    </row>
    <row r="973" spans="33:91" x14ac:dyDescent="0.35">
      <c r="AG973" s="3"/>
      <c r="AH973" s="3"/>
      <c r="CK973" s="401" t="s">
        <v>3498</v>
      </c>
      <c r="CL973" s="3"/>
      <c r="CM973" s="3"/>
    </row>
    <row r="974" spans="33:91" x14ac:dyDescent="0.35">
      <c r="AG974" s="3"/>
      <c r="AH974" s="3"/>
      <c r="CK974" s="401" t="s">
        <v>3499</v>
      </c>
      <c r="CL974" s="3"/>
      <c r="CM974" s="3"/>
    </row>
    <row r="975" spans="33:91" x14ac:dyDescent="0.35">
      <c r="AG975" s="3"/>
      <c r="AH975" s="3"/>
      <c r="CK975" s="401" t="s">
        <v>3555</v>
      </c>
      <c r="CL975" s="3"/>
      <c r="CM975" s="3"/>
    </row>
    <row r="976" spans="33:91" x14ac:dyDescent="0.35">
      <c r="AG976" s="3"/>
      <c r="AH976" s="3"/>
      <c r="CK976" s="401" t="s">
        <v>3556</v>
      </c>
      <c r="CL976" s="3"/>
      <c r="CM976" s="3"/>
    </row>
    <row r="977" spans="33:91" x14ac:dyDescent="0.35">
      <c r="AG977" s="3"/>
      <c r="AH977" s="3"/>
      <c r="CK977" s="401" t="s">
        <v>3554</v>
      </c>
      <c r="CL977" s="3"/>
      <c r="CM977" s="3"/>
    </row>
    <row r="978" spans="33:91" x14ac:dyDescent="0.35">
      <c r="AG978" s="3"/>
      <c r="AH978" s="3"/>
      <c r="CK978" s="401" t="s">
        <v>3550</v>
      </c>
      <c r="CL978" s="3"/>
      <c r="CM978" s="3"/>
    </row>
    <row r="979" spans="33:91" x14ac:dyDescent="0.35">
      <c r="AG979" s="3"/>
      <c r="AH979" s="3"/>
      <c r="CK979" s="401" t="s">
        <v>3551</v>
      </c>
      <c r="CL979" s="3"/>
      <c r="CM979" s="3"/>
    </row>
    <row r="980" spans="33:91" x14ac:dyDescent="0.35">
      <c r="AG980" s="3"/>
      <c r="AH980" s="3"/>
      <c r="CK980" s="401" t="s">
        <v>3552</v>
      </c>
      <c r="CL980" s="3"/>
      <c r="CM980" s="3"/>
    </row>
    <row r="981" spans="33:91" x14ac:dyDescent="0.35">
      <c r="AG981" s="3"/>
      <c r="AH981" s="3"/>
      <c r="CK981" s="401" t="s">
        <v>3553</v>
      </c>
      <c r="CL981" s="3"/>
      <c r="CM981" s="3"/>
    </row>
    <row r="982" spans="33:91" x14ac:dyDescent="0.35">
      <c r="AG982" s="3"/>
      <c r="AH982" s="3"/>
      <c r="CK982" s="401" t="s">
        <v>3549</v>
      </c>
      <c r="CL982" s="3"/>
      <c r="CM982" s="3"/>
    </row>
    <row r="983" spans="33:91" x14ac:dyDescent="0.35">
      <c r="AG983" s="3"/>
      <c r="AH983" s="3"/>
      <c r="CK983" s="401" t="s">
        <v>3547</v>
      </c>
      <c r="CL983" s="3"/>
      <c r="CM983" s="3"/>
    </row>
    <row r="984" spans="33:91" x14ac:dyDescent="0.35">
      <c r="AG984" s="3"/>
      <c r="AH984" s="3"/>
      <c r="CK984" s="401" t="s">
        <v>3543</v>
      </c>
      <c r="CL984" s="3"/>
      <c r="CM984" s="3"/>
    </row>
    <row r="985" spans="33:91" x14ac:dyDescent="0.35">
      <c r="AG985" s="3"/>
      <c r="AH985" s="3"/>
      <c r="CK985" s="401" t="s">
        <v>3544</v>
      </c>
      <c r="CL985" s="3"/>
      <c r="CM985" s="3"/>
    </row>
    <row r="986" spans="33:91" x14ac:dyDescent="0.35">
      <c r="AG986" s="3"/>
      <c r="AH986" s="3"/>
      <c r="CK986" s="401" t="s">
        <v>3545</v>
      </c>
      <c r="CL986" s="3"/>
      <c r="CM986" s="3"/>
    </row>
    <row r="987" spans="33:91" x14ac:dyDescent="0.35">
      <c r="AG987" s="3"/>
      <c r="AH987" s="3"/>
      <c r="CK987" s="401" t="s">
        <v>3546</v>
      </c>
      <c r="CL987" s="3"/>
      <c r="CM987" s="3"/>
    </row>
    <row r="988" spans="33:91" x14ac:dyDescent="0.35">
      <c r="AG988" s="3"/>
      <c r="AH988" s="3"/>
      <c r="CK988" s="401" t="s">
        <v>3548</v>
      </c>
      <c r="CL988" s="3"/>
      <c r="CM988" s="3"/>
    </row>
    <row r="989" spans="33:91" x14ac:dyDescent="0.35">
      <c r="AG989" s="3"/>
      <c r="AH989" s="3"/>
      <c r="CK989" s="401" t="s">
        <v>3576</v>
      </c>
      <c r="CL989" s="3"/>
      <c r="CM989" s="3"/>
    </row>
    <row r="990" spans="33:91" x14ac:dyDescent="0.35">
      <c r="AG990" s="3"/>
      <c r="AH990" s="3"/>
      <c r="CK990" s="401" t="s">
        <v>3575</v>
      </c>
      <c r="CL990" s="3"/>
      <c r="CM990" s="3"/>
    </row>
    <row r="991" spans="33:91" x14ac:dyDescent="0.35">
      <c r="AG991" s="3"/>
      <c r="AH991" s="3"/>
      <c r="CK991" s="401" t="s">
        <v>3585</v>
      </c>
      <c r="CL991" s="3"/>
      <c r="CM991" s="3"/>
    </row>
    <row r="992" spans="33:91" x14ac:dyDescent="0.35">
      <c r="AG992" s="3"/>
      <c r="AH992" s="3"/>
      <c r="CK992" s="401" t="s">
        <v>3587</v>
      </c>
      <c r="CL992" s="3"/>
      <c r="CM992" s="3"/>
    </row>
    <row r="993" spans="33:91" x14ac:dyDescent="0.35">
      <c r="AG993" s="3"/>
      <c r="AH993" s="3"/>
      <c r="CK993" s="401" t="s">
        <v>3588</v>
      </c>
      <c r="CL993" s="3"/>
      <c r="CM993" s="3"/>
    </row>
    <row r="994" spans="33:91" x14ac:dyDescent="0.35">
      <c r="AG994" s="3"/>
      <c r="AH994" s="3"/>
      <c r="CK994" s="401" t="s">
        <v>17584</v>
      </c>
      <c r="CL994" s="3"/>
      <c r="CM994" s="3"/>
    </row>
    <row r="995" spans="33:91" x14ac:dyDescent="0.35">
      <c r="AG995" s="3"/>
      <c r="AH995" s="3"/>
      <c r="CK995" s="401" t="s">
        <v>17587</v>
      </c>
      <c r="CL995" s="3"/>
      <c r="CM995" s="3"/>
    </row>
    <row r="996" spans="33:91" x14ac:dyDescent="0.35">
      <c r="AG996" s="3"/>
      <c r="AH996" s="3"/>
      <c r="CK996" s="401" t="s">
        <v>17151</v>
      </c>
      <c r="CL996" s="3"/>
      <c r="CM996" s="3"/>
    </row>
    <row r="997" spans="33:91" x14ac:dyDescent="0.35">
      <c r="AG997" s="3"/>
      <c r="AH997" s="3"/>
      <c r="CK997" s="401" t="s">
        <v>17133</v>
      </c>
      <c r="CL997" s="3"/>
      <c r="CM997" s="3"/>
    </row>
    <row r="998" spans="33:91" x14ac:dyDescent="0.35">
      <c r="AG998" s="3"/>
      <c r="AH998" s="3"/>
      <c r="CK998" s="401" t="s">
        <v>17188</v>
      </c>
      <c r="CL998" s="3"/>
      <c r="CM998" s="3"/>
    </row>
    <row r="999" spans="33:91" x14ac:dyDescent="0.35">
      <c r="AG999" s="3"/>
      <c r="AH999" s="3"/>
      <c r="CK999" s="401" t="s">
        <v>17236</v>
      </c>
      <c r="CL999" s="3"/>
      <c r="CM999" s="3"/>
    </row>
    <row r="1000" spans="33:91" x14ac:dyDescent="0.35">
      <c r="AG1000" s="3"/>
      <c r="AH1000" s="3"/>
      <c r="CK1000" s="401" t="s">
        <v>17578</v>
      </c>
      <c r="CL1000" s="3"/>
      <c r="CM1000" s="3"/>
    </row>
    <row r="1001" spans="33:91" x14ac:dyDescent="0.35">
      <c r="AG1001" s="3"/>
      <c r="AH1001" s="3"/>
      <c r="CK1001" s="401" t="s">
        <v>17581</v>
      </c>
      <c r="CL1001" s="3"/>
      <c r="CM1001" s="3"/>
    </row>
    <row r="1002" spans="33:91" x14ac:dyDescent="0.35">
      <c r="AG1002" s="3"/>
      <c r="AH1002" s="3"/>
      <c r="CK1002" s="401" t="s">
        <v>17736</v>
      </c>
      <c r="CL1002" s="3"/>
      <c r="CM1002" s="3"/>
    </row>
    <row r="1003" spans="33:91" x14ac:dyDescent="0.35">
      <c r="AG1003" s="3"/>
      <c r="AH1003" s="3"/>
      <c r="CK1003" s="401" t="s">
        <v>17739</v>
      </c>
      <c r="CL1003" s="3"/>
      <c r="CM1003" s="3"/>
    </row>
    <row r="1004" spans="33:91" x14ac:dyDescent="0.35">
      <c r="AG1004" s="3"/>
      <c r="AH1004" s="3"/>
      <c r="CK1004" s="401" t="s">
        <v>3477</v>
      </c>
      <c r="CL1004" s="3"/>
      <c r="CM1004" s="3"/>
    </row>
    <row r="1005" spans="33:91" x14ac:dyDescent="0.35">
      <c r="AG1005" s="3"/>
      <c r="AH1005" s="3"/>
      <c r="CK1005" s="401" t="s">
        <v>3494</v>
      </c>
      <c r="CL1005" s="3"/>
      <c r="CM1005" s="3"/>
    </row>
    <row r="1006" spans="33:91" x14ac:dyDescent="0.35">
      <c r="AG1006" s="3"/>
      <c r="AH1006" s="3"/>
      <c r="CK1006" s="401" t="s">
        <v>3476</v>
      </c>
      <c r="CL1006" s="3"/>
      <c r="CM1006" s="3"/>
    </row>
    <row r="1007" spans="33:91" x14ac:dyDescent="0.35">
      <c r="AG1007" s="3"/>
      <c r="AH1007" s="3"/>
      <c r="CK1007" s="401" t="s">
        <v>3475</v>
      </c>
      <c r="CL1007" s="3"/>
      <c r="CM1007" s="3"/>
    </row>
    <row r="1008" spans="33:91" x14ac:dyDescent="0.35">
      <c r="AG1008" s="3"/>
      <c r="AH1008" s="3"/>
      <c r="CK1008" s="401" t="s">
        <v>3474</v>
      </c>
      <c r="CL1008" s="3"/>
      <c r="CM1008" s="3"/>
    </row>
    <row r="1009" spans="33:91" x14ac:dyDescent="0.35">
      <c r="AG1009" s="3"/>
      <c r="AH1009" s="3"/>
      <c r="CK1009" s="401" t="s">
        <v>3493</v>
      </c>
      <c r="CL1009" s="3"/>
      <c r="CM1009" s="3"/>
    </row>
    <row r="1010" spans="33:91" x14ac:dyDescent="0.35">
      <c r="AG1010" s="3"/>
      <c r="AH1010" s="3"/>
      <c r="CK1010" s="401" t="s">
        <v>3479</v>
      </c>
      <c r="CL1010" s="3"/>
      <c r="CM1010" s="3"/>
    </row>
    <row r="1011" spans="33:91" x14ac:dyDescent="0.35">
      <c r="AG1011" s="3"/>
      <c r="AH1011" s="3"/>
      <c r="CK1011" s="401" t="s">
        <v>3480</v>
      </c>
      <c r="CL1011" s="3"/>
      <c r="CM1011" s="3"/>
    </row>
    <row r="1012" spans="33:91" x14ac:dyDescent="0.35">
      <c r="AG1012" s="3"/>
      <c r="AH1012" s="3"/>
      <c r="CK1012" s="401" t="s">
        <v>3481</v>
      </c>
      <c r="CL1012" s="3"/>
      <c r="CM1012" s="3"/>
    </row>
    <row r="1013" spans="33:91" x14ac:dyDescent="0.35">
      <c r="AG1013" s="3"/>
      <c r="AH1013" s="3"/>
      <c r="CK1013" s="401" t="s">
        <v>3482</v>
      </c>
      <c r="CL1013" s="3"/>
      <c r="CM1013" s="3"/>
    </row>
    <row r="1014" spans="33:91" x14ac:dyDescent="0.35">
      <c r="AG1014" s="3"/>
      <c r="AH1014" s="3"/>
      <c r="CK1014" s="401" t="s">
        <v>3483</v>
      </c>
      <c r="CL1014" s="3"/>
      <c r="CM1014" s="3"/>
    </row>
    <row r="1015" spans="33:91" x14ac:dyDescent="0.35">
      <c r="AG1015" s="3"/>
      <c r="AH1015" s="3"/>
      <c r="CK1015" s="401" t="s">
        <v>3484</v>
      </c>
      <c r="CL1015" s="3"/>
      <c r="CM1015" s="3"/>
    </row>
    <row r="1016" spans="33:91" x14ac:dyDescent="0.35">
      <c r="AG1016" s="3"/>
      <c r="AH1016" s="3"/>
      <c r="CK1016" s="401" t="s">
        <v>3485</v>
      </c>
    </row>
    <row r="1017" spans="33:91" x14ac:dyDescent="0.35">
      <c r="AG1017" s="3"/>
      <c r="AH1017" s="3"/>
      <c r="CK1017" s="401" t="s">
        <v>3486</v>
      </c>
    </row>
    <row r="1018" spans="33:91" x14ac:dyDescent="0.35">
      <c r="AG1018" s="3"/>
      <c r="AH1018" s="3"/>
      <c r="CK1018" s="401" t="s">
        <v>3492</v>
      </c>
    </row>
    <row r="1019" spans="33:91" x14ac:dyDescent="0.35">
      <c r="AG1019" s="3"/>
      <c r="AH1019" s="3"/>
      <c r="CK1019" s="401" t="s">
        <v>3490</v>
      </c>
    </row>
    <row r="1020" spans="33:91" x14ac:dyDescent="0.35">
      <c r="AG1020" s="3"/>
      <c r="AH1020" s="3"/>
      <c r="CK1020" s="401" t="s">
        <v>3491</v>
      </c>
    </row>
    <row r="1021" spans="33:91" x14ac:dyDescent="0.35">
      <c r="AG1021" s="3"/>
      <c r="AH1021" s="3"/>
      <c r="CK1021" s="401" t="s">
        <v>3473</v>
      </c>
    </row>
    <row r="1022" spans="33:91" x14ac:dyDescent="0.35">
      <c r="AG1022" s="3"/>
      <c r="AH1022" s="3"/>
      <c r="CK1022" s="401" t="s">
        <v>3468</v>
      </c>
    </row>
    <row r="1023" spans="33:91" x14ac:dyDescent="0.35">
      <c r="AG1023" s="3"/>
      <c r="AH1023" s="3"/>
      <c r="CK1023" s="401" t="s">
        <v>3465</v>
      </c>
    </row>
    <row r="1024" spans="33:91" x14ac:dyDescent="0.35">
      <c r="AG1024" s="3"/>
      <c r="AH1024" s="3"/>
      <c r="CK1024" s="401" t="s">
        <v>3464</v>
      </c>
    </row>
    <row r="1025" spans="33:89" x14ac:dyDescent="0.35">
      <c r="AG1025" s="3"/>
      <c r="AH1025" s="3"/>
      <c r="CK1025" s="401" t="s">
        <v>3469</v>
      </c>
    </row>
    <row r="1026" spans="33:89" x14ac:dyDescent="0.35">
      <c r="AG1026" s="3"/>
      <c r="AH1026" s="3"/>
      <c r="CK1026" s="401" t="s">
        <v>3466</v>
      </c>
    </row>
    <row r="1027" spans="33:89" x14ac:dyDescent="0.35">
      <c r="AG1027" s="3"/>
      <c r="AH1027" s="3"/>
      <c r="CK1027" s="401" t="s">
        <v>3514</v>
      </c>
    </row>
    <row r="1028" spans="33:89" x14ac:dyDescent="0.35">
      <c r="AG1028" s="3"/>
      <c r="AH1028" s="3"/>
      <c r="CK1028" s="401" t="s">
        <v>3515</v>
      </c>
    </row>
    <row r="1029" spans="33:89" x14ac:dyDescent="0.35">
      <c r="AG1029" s="3"/>
      <c r="AH1029" s="3"/>
      <c r="CK1029" s="401" t="s">
        <v>3510</v>
      </c>
    </row>
    <row r="1030" spans="33:89" x14ac:dyDescent="0.35">
      <c r="AG1030" s="3"/>
      <c r="AH1030" s="3"/>
      <c r="CK1030" s="401" t="s">
        <v>3511</v>
      </c>
    </row>
    <row r="1031" spans="33:89" x14ac:dyDescent="0.35">
      <c r="AG1031" s="3"/>
      <c r="AH1031" s="3"/>
      <c r="CK1031" s="401" t="s">
        <v>3517</v>
      </c>
    </row>
    <row r="1032" spans="33:89" x14ac:dyDescent="0.35">
      <c r="AG1032" s="3"/>
      <c r="AH1032" s="3"/>
      <c r="CK1032" s="401" t="s">
        <v>3507</v>
      </c>
    </row>
    <row r="1033" spans="33:89" x14ac:dyDescent="0.35">
      <c r="AG1033" s="3"/>
      <c r="AH1033" s="3"/>
      <c r="CK1033" s="401" t="s">
        <v>3508</v>
      </c>
    </row>
    <row r="1034" spans="33:89" x14ac:dyDescent="0.35">
      <c r="AG1034" s="3"/>
      <c r="AH1034" s="3"/>
      <c r="CK1034" s="401" t="s">
        <v>3509</v>
      </c>
    </row>
    <row r="1035" spans="33:89" x14ac:dyDescent="0.35">
      <c r="AG1035" s="3"/>
      <c r="AH1035" s="3"/>
      <c r="CK1035" s="401" t="s">
        <v>3516</v>
      </c>
    </row>
    <row r="1036" spans="33:89" x14ac:dyDescent="0.35">
      <c r="AG1036" s="3"/>
      <c r="AH1036" s="3"/>
      <c r="CK1036" s="401" t="s">
        <v>3502</v>
      </c>
    </row>
    <row r="1037" spans="33:89" x14ac:dyDescent="0.35">
      <c r="AG1037" s="3"/>
      <c r="AH1037" s="3"/>
      <c r="CK1037" s="401" t="s">
        <v>3503</v>
      </c>
    </row>
    <row r="1038" spans="33:89" x14ac:dyDescent="0.35">
      <c r="AG1038" s="3"/>
      <c r="AH1038" s="3"/>
      <c r="CK1038" s="401" t="s">
        <v>3504</v>
      </c>
    </row>
    <row r="1039" spans="33:89" x14ac:dyDescent="0.35">
      <c r="AG1039" s="3"/>
      <c r="AH1039" s="3"/>
      <c r="CK1039" s="401" t="s">
        <v>3518</v>
      </c>
    </row>
    <row r="1040" spans="33:89" x14ac:dyDescent="0.35">
      <c r="AG1040" s="3"/>
      <c r="AH1040" s="3"/>
      <c r="CK1040" s="401" t="s">
        <v>3522</v>
      </c>
    </row>
    <row r="1041" spans="33:89" x14ac:dyDescent="0.35">
      <c r="AG1041" s="3"/>
      <c r="AH1041" s="3"/>
      <c r="CK1041" s="401" t="s">
        <v>3523</v>
      </c>
    </row>
    <row r="1042" spans="33:89" x14ac:dyDescent="0.35">
      <c r="AG1042" s="3"/>
      <c r="AH1042" s="3"/>
      <c r="CK1042" s="401" t="s">
        <v>3521</v>
      </c>
    </row>
    <row r="1043" spans="33:89" x14ac:dyDescent="0.35">
      <c r="AG1043" s="3"/>
      <c r="AH1043" s="3"/>
      <c r="CK1043" s="401" t="s">
        <v>3520</v>
      </c>
    </row>
    <row r="1044" spans="33:89" x14ac:dyDescent="0.35">
      <c r="AG1044" s="3"/>
      <c r="AH1044" s="3"/>
      <c r="CK1044" s="401" t="s">
        <v>3519</v>
      </c>
    </row>
    <row r="1045" spans="33:89" x14ac:dyDescent="0.35">
      <c r="AG1045" s="3"/>
      <c r="AH1045" s="3"/>
      <c r="CK1045" s="401" t="s">
        <v>3531</v>
      </c>
    </row>
    <row r="1046" spans="33:89" x14ac:dyDescent="0.35">
      <c r="AG1046" s="3"/>
      <c r="AH1046" s="3"/>
      <c r="CK1046" s="401" t="s">
        <v>3524</v>
      </c>
    </row>
    <row r="1047" spans="33:89" x14ac:dyDescent="0.35">
      <c r="AG1047" s="3"/>
      <c r="AH1047" s="3"/>
      <c r="CK1047" s="401" t="s">
        <v>3525</v>
      </c>
    </row>
    <row r="1048" spans="33:89" x14ac:dyDescent="0.35">
      <c r="AG1048" s="3"/>
      <c r="AH1048" s="3"/>
      <c r="CK1048" s="401" t="s">
        <v>3526</v>
      </c>
    </row>
    <row r="1049" spans="33:89" x14ac:dyDescent="0.35">
      <c r="AG1049" s="3"/>
      <c r="AH1049" s="3"/>
      <c r="CK1049" s="401" t="s">
        <v>3527</v>
      </c>
    </row>
    <row r="1050" spans="33:89" x14ac:dyDescent="0.35">
      <c r="AG1050" s="3"/>
      <c r="AH1050" s="3"/>
      <c r="CK1050" s="401" t="s">
        <v>3528</v>
      </c>
    </row>
    <row r="1051" spans="33:89" x14ac:dyDescent="0.35">
      <c r="AG1051" s="3"/>
      <c r="AH1051" s="3"/>
      <c r="CK1051" s="401" t="s">
        <v>3529</v>
      </c>
    </row>
    <row r="1052" spans="33:89" x14ac:dyDescent="0.35">
      <c r="AG1052" s="3"/>
      <c r="AH1052" s="3"/>
      <c r="CK1052" s="401" t="s">
        <v>3530</v>
      </c>
    </row>
    <row r="1053" spans="33:89" x14ac:dyDescent="0.35">
      <c r="AG1053" s="3"/>
      <c r="AH1053" s="3"/>
      <c r="CK1053" s="401" t="s">
        <v>3537</v>
      </c>
    </row>
    <row r="1054" spans="33:89" x14ac:dyDescent="0.35">
      <c r="AG1054" s="3"/>
      <c r="AH1054" s="3"/>
      <c r="CK1054" s="401" t="s">
        <v>3540</v>
      </c>
    </row>
    <row r="1055" spans="33:89" x14ac:dyDescent="0.35">
      <c r="AG1055" s="3"/>
      <c r="AH1055" s="3"/>
      <c r="CK1055" s="401" t="s">
        <v>3541</v>
      </c>
    </row>
    <row r="1056" spans="33:89" x14ac:dyDescent="0.35">
      <c r="AG1056" s="3"/>
      <c r="AH1056" s="3"/>
      <c r="CK1056" s="401" t="s">
        <v>3538</v>
      </c>
    </row>
    <row r="1057" spans="33:89" x14ac:dyDescent="0.35">
      <c r="AG1057" s="3"/>
      <c r="AH1057" s="3"/>
      <c r="CK1057" s="401" t="s">
        <v>3542</v>
      </c>
    </row>
    <row r="1058" spans="33:89" x14ac:dyDescent="0.35">
      <c r="AG1058" s="3"/>
      <c r="AH1058" s="3"/>
      <c r="CK1058" s="401" t="s">
        <v>3563</v>
      </c>
    </row>
    <row r="1059" spans="33:89" x14ac:dyDescent="0.35">
      <c r="AG1059" s="3"/>
      <c r="AH1059" s="3"/>
      <c r="CK1059" s="401" t="s">
        <v>3533</v>
      </c>
    </row>
    <row r="1060" spans="33:89" x14ac:dyDescent="0.35">
      <c r="AG1060" s="3"/>
      <c r="AH1060" s="3"/>
      <c r="CK1060" s="401" t="s">
        <v>3534</v>
      </c>
    </row>
    <row r="1061" spans="33:89" x14ac:dyDescent="0.35">
      <c r="AG1061" s="3"/>
      <c r="AH1061" s="3"/>
      <c r="CK1061" s="401" t="s">
        <v>3535</v>
      </c>
    </row>
    <row r="1062" spans="33:89" x14ac:dyDescent="0.35">
      <c r="AG1062" s="3"/>
      <c r="AH1062" s="3"/>
      <c r="CK1062" s="401" t="s">
        <v>3536</v>
      </c>
    </row>
    <row r="1063" spans="33:89" x14ac:dyDescent="0.35">
      <c r="AG1063" s="3"/>
      <c r="AH1063" s="3"/>
      <c r="CK1063" s="401" t="s">
        <v>3532</v>
      </c>
    </row>
    <row r="1064" spans="33:89" x14ac:dyDescent="0.35">
      <c r="AG1064" s="3"/>
      <c r="AH1064" s="3"/>
      <c r="CK1064" s="401" t="s">
        <v>3567</v>
      </c>
    </row>
    <row r="1065" spans="33:89" x14ac:dyDescent="0.35">
      <c r="AG1065" s="3"/>
      <c r="AH1065" s="3"/>
      <c r="CK1065" s="401" t="s">
        <v>3568</v>
      </c>
    </row>
    <row r="1066" spans="33:89" x14ac:dyDescent="0.35">
      <c r="AG1066" s="3"/>
      <c r="AH1066" s="3"/>
      <c r="CK1066" s="401" t="s">
        <v>3557</v>
      </c>
    </row>
    <row r="1067" spans="33:89" x14ac:dyDescent="0.35">
      <c r="AG1067" s="3"/>
      <c r="AH1067" s="3"/>
      <c r="CK1067" s="401" t="s">
        <v>3564</v>
      </c>
    </row>
    <row r="1068" spans="33:89" x14ac:dyDescent="0.35">
      <c r="AG1068" s="3"/>
      <c r="AH1068" s="3"/>
      <c r="CK1068" s="401" t="s">
        <v>3565</v>
      </c>
    </row>
    <row r="1069" spans="33:89" x14ac:dyDescent="0.35">
      <c r="AG1069" s="3"/>
      <c r="AH1069" s="3"/>
      <c r="CK1069" s="401" t="s">
        <v>3566</v>
      </c>
    </row>
    <row r="1070" spans="33:89" x14ac:dyDescent="0.35">
      <c r="AG1070" s="3"/>
      <c r="AH1070" s="3"/>
      <c r="CK1070" s="401" t="s">
        <v>3559</v>
      </c>
    </row>
    <row r="1071" spans="33:89" x14ac:dyDescent="0.35">
      <c r="AG1071" s="3"/>
      <c r="AH1071" s="3"/>
      <c r="CK1071" s="401" t="s">
        <v>3560</v>
      </c>
    </row>
    <row r="1072" spans="33:89" x14ac:dyDescent="0.35">
      <c r="AG1072" s="3"/>
      <c r="AH1072" s="3"/>
      <c r="CK1072" s="401" t="s">
        <v>3580</v>
      </c>
    </row>
    <row r="1073" spans="33:89" x14ac:dyDescent="0.35">
      <c r="AG1073" s="3"/>
      <c r="AH1073" s="3"/>
      <c r="CK1073" s="401" t="s">
        <v>3577</v>
      </c>
    </row>
    <row r="1074" spans="33:89" x14ac:dyDescent="0.35">
      <c r="AG1074" s="3"/>
      <c r="AH1074" s="3"/>
      <c r="CK1074" s="401" t="s">
        <v>3578</v>
      </c>
    </row>
    <row r="1075" spans="33:89" x14ac:dyDescent="0.35">
      <c r="AG1075" s="3"/>
      <c r="AH1075" s="3"/>
      <c r="CK1075" s="401" t="s">
        <v>3579</v>
      </c>
    </row>
    <row r="1076" spans="33:89" x14ac:dyDescent="0.35">
      <c r="AG1076" s="3"/>
      <c r="AH1076" s="3"/>
      <c r="CK1076" s="401" t="s">
        <v>3583</v>
      </c>
    </row>
    <row r="1077" spans="33:89" x14ac:dyDescent="0.35">
      <c r="AG1077" s="3"/>
      <c r="AH1077" s="3"/>
      <c r="CK1077" s="401" t="s">
        <v>3584</v>
      </c>
    </row>
    <row r="1078" spans="33:89" x14ac:dyDescent="0.35">
      <c r="AG1078" s="3"/>
      <c r="AH1078" s="3"/>
      <c r="CK1078" s="401" t="s">
        <v>3562</v>
      </c>
    </row>
    <row r="1079" spans="33:89" x14ac:dyDescent="0.35">
      <c r="AG1079" s="3"/>
      <c r="AH1079" s="3"/>
      <c r="CK1079" s="401" t="s">
        <v>3570</v>
      </c>
    </row>
    <row r="1080" spans="33:89" x14ac:dyDescent="0.35">
      <c r="AG1080" s="3"/>
      <c r="AH1080" s="3"/>
      <c r="CK1080" s="401" t="s">
        <v>3571</v>
      </c>
    </row>
    <row r="1081" spans="33:89" x14ac:dyDescent="0.35">
      <c r="AG1081" s="3"/>
      <c r="AH1081" s="3"/>
      <c r="CK1081" s="401" t="s">
        <v>3572</v>
      </c>
    </row>
    <row r="1082" spans="33:89" x14ac:dyDescent="0.35">
      <c r="AG1082" s="3"/>
      <c r="AH1082" s="3"/>
      <c r="CK1082" s="401" t="s">
        <v>3573</v>
      </c>
    </row>
    <row r="1083" spans="33:89" x14ac:dyDescent="0.35">
      <c r="AG1083" s="3"/>
      <c r="AH1083" s="3"/>
      <c r="CK1083" s="401" t="s">
        <v>3574</v>
      </c>
    </row>
    <row r="1084" spans="33:89" x14ac:dyDescent="0.35">
      <c r="AG1084" s="3"/>
      <c r="AH1084" s="3"/>
      <c r="CK1084" s="401" t="s">
        <v>3569</v>
      </c>
    </row>
    <row r="1085" spans="33:89" x14ac:dyDescent="0.35">
      <c r="AG1085" s="3"/>
      <c r="AH1085" s="3"/>
      <c r="CK1085" s="401" t="s">
        <v>3558</v>
      </c>
    </row>
    <row r="1086" spans="33:89" x14ac:dyDescent="0.35">
      <c r="AG1086" s="3"/>
      <c r="AH1086" s="3"/>
      <c r="CK1086" s="401" t="s">
        <v>3561</v>
      </c>
    </row>
    <row r="1087" spans="33:89" x14ac:dyDescent="0.35">
      <c r="AG1087" s="3"/>
      <c r="AH1087" s="3"/>
      <c r="CK1087" s="401" t="s">
        <v>3581</v>
      </c>
    </row>
    <row r="1088" spans="33:89" x14ac:dyDescent="0.35">
      <c r="AG1088" s="3"/>
      <c r="AH1088" s="3"/>
      <c r="CK1088" s="401" t="s">
        <v>3582</v>
      </c>
    </row>
    <row r="1089" spans="33:89" x14ac:dyDescent="0.35">
      <c r="AG1089" s="3"/>
      <c r="AH1089" s="3"/>
      <c r="CK1089" s="401" t="s">
        <v>3589</v>
      </c>
    </row>
    <row r="1090" spans="33:89" x14ac:dyDescent="0.35">
      <c r="AG1090" s="3"/>
      <c r="AH1090" s="3"/>
      <c r="CK1090" s="401" t="s">
        <v>3467</v>
      </c>
    </row>
    <row r="1091" spans="33:89" x14ac:dyDescent="0.35">
      <c r="AG1091" s="3"/>
      <c r="AH1091" s="3"/>
      <c r="CK1091" s="401" t="s">
        <v>3590</v>
      </c>
    </row>
    <row r="1092" spans="33:89" x14ac:dyDescent="0.35">
      <c r="AG1092" s="3"/>
      <c r="AH1092" s="3"/>
      <c r="CK1092" s="401" t="s">
        <v>17590</v>
      </c>
    </row>
    <row r="1093" spans="33:89" x14ac:dyDescent="0.35">
      <c r="AG1093" s="3"/>
      <c r="AH1093" s="3"/>
      <c r="CK1093" s="401" t="s">
        <v>17593</v>
      </c>
    </row>
    <row r="1094" spans="33:89" x14ac:dyDescent="0.35">
      <c r="AG1094" s="3"/>
      <c r="AH1094" s="3"/>
      <c r="CK1094" s="401" t="s">
        <v>14781</v>
      </c>
    </row>
    <row r="1095" spans="33:89" x14ac:dyDescent="0.35">
      <c r="AG1095" s="3"/>
      <c r="AH1095" s="3"/>
      <c r="CK1095" s="401" t="s">
        <v>17711</v>
      </c>
    </row>
    <row r="1096" spans="33:89" x14ac:dyDescent="0.35">
      <c r="AG1096" s="3"/>
      <c r="AH1096" s="3"/>
      <c r="CK1096" s="401" t="s">
        <v>17650</v>
      </c>
    </row>
    <row r="1097" spans="33:89" x14ac:dyDescent="0.35">
      <c r="AG1097" s="3"/>
      <c r="AH1097" s="3"/>
      <c r="CK1097" s="401" t="s">
        <v>17653</v>
      </c>
    </row>
    <row r="1098" spans="33:89" x14ac:dyDescent="0.35">
      <c r="AG1098" s="3"/>
      <c r="AH1098" s="3"/>
      <c r="CK1098" s="401" t="s">
        <v>17596</v>
      </c>
    </row>
    <row r="1099" spans="33:89" x14ac:dyDescent="0.35">
      <c r="AG1099" s="3"/>
      <c r="AH1099" s="3"/>
      <c r="CK1099" s="401" t="s">
        <v>3472</v>
      </c>
    </row>
    <row r="1100" spans="33:89" x14ac:dyDescent="0.35">
      <c r="AG1100" s="3"/>
      <c r="AH1100" s="3"/>
      <c r="CK1100" s="401" t="s">
        <v>3478</v>
      </c>
    </row>
    <row r="1101" spans="33:89" x14ac:dyDescent="0.35">
      <c r="AG1101" s="3"/>
      <c r="AH1101" s="3"/>
      <c r="CK1101" s="401" t="s">
        <v>3471</v>
      </c>
    </row>
    <row r="1102" spans="33:89" x14ac:dyDescent="0.35">
      <c r="AG1102" s="3"/>
      <c r="AH1102" s="3"/>
      <c r="CK1102" s="401" t="s">
        <v>3539</v>
      </c>
    </row>
    <row r="1103" spans="33:89" x14ac:dyDescent="0.35">
      <c r="AG1103" s="3"/>
      <c r="AH1103" s="3"/>
      <c r="CK1103" s="401" t="s">
        <v>3586</v>
      </c>
    </row>
    <row r="1104" spans="33:89" x14ac:dyDescent="0.35">
      <c r="AG1104" s="3"/>
      <c r="AH1104" s="3"/>
      <c r="CK1104" s="401" t="s">
        <v>3666</v>
      </c>
    </row>
    <row r="1105" spans="33:89" x14ac:dyDescent="0.35">
      <c r="AG1105" s="3"/>
      <c r="AH1105" s="3"/>
      <c r="CK1105" s="401" t="s">
        <v>3591</v>
      </c>
    </row>
    <row r="1106" spans="33:89" x14ac:dyDescent="0.35">
      <c r="AG1106" s="3"/>
      <c r="AH1106" s="3"/>
      <c r="CK1106" s="401" t="s">
        <v>3667</v>
      </c>
    </row>
    <row r="1107" spans="33:89" x14ac:dyDescent="0.35">
      <c r="AG1107" s="3"/>
      <c r="AH1107" s="3"/>
      <c r="CK1107" s="401" t="s">
        <v>8266</v>
      </c>
    </row>
    <row r="1108" spans="33:89" x14ac:dyDescent="0.35">
      <c r="AG1108" s="3"/>
      <c r="AH1108" s="3"/>
      <c r="CK1108" s="401" t="s">
        <v>14784</v>
      </c>
    </row>
    <row r="1109" spans="33:89" x14ac:dyDescent="0.35">
      <c r="AG1109" s="3"/>
      <c r="AH1109" s="3"/>
      <c r="CK1109" s="401" t="s">
        <v>3603</v>
      </c>
    </row>
    <row r="1110" spans="33:89" x14ac:dyDescent="0.35">
      <c r="AG1110" s="3"/>
      <c r="AH1110" s="3"/>
      <c r="CK1110" s="401" t="s">
        <v>3597</v>
      </c>
    </row>
    <row r="1111" spans="33:89" x14ac:dyDescent="0.35">
      <c r="AG1111" s="3"/>
      <c r="AH1111" s="3"/>
      <c r="CK1111" s="401" t="s">
        <v>16626</v>
      </c>
    </row>
    <row r="1112" spans="33:89" x14ac:dyDescent="0.35">
      <c r="AG1112" s="3"/>
      <c r="AH1112" s="3"/>
      <c r="CK1112" s="401" t="s">
        <v>3675</v>
      </c>
    </row>
    <row r="1113" spans="33:89" x14ac:dyDescent="0.35">
      <c r="AG1113" s="3"/>
      <c r="AH1113" s="3"/>
      <c r="CK1113" s="401" t="s">
        <v>3676</v>
      </c>
    </row>
    <row r="1114" spans="33:89" x14ac:dyDescent="0.35">
      <c r="AG1114" s="3"/>
      <c r="AH1114" s="3"/>
      <c r="CK1114" s="401" t="s">
        <v>3604</v>
      </c>
    </row>
    <row r="1115" spans="33:89" x14ac:dyDescent="0.35">
      <c r="AG1115" s="3"/>
      <c r="AH1115" s="3"/>
      <c r="CK1115" s="401" t="s">
        <v>3644</v>
      </c>
    </row>
    <row r="1116" spans="33:89" x14ac:dyDescent="0.35">
      <c r="AG1116" s="3"/>
      <c r="AH1116" s="3"/>
      <c r="CK1116" s="401" t="s">
        <v>3655</v>
      </c>
    </row>
    <row r="1117" spans="33:89" x14ac:dyDescent="0.35">
      <c r="AG1117" s="3"/>
      <c r="AH1117" s="3"/>
      <c r="CK1117" s="401" t="s">
        <v>3656</v>
      </c>
    </row>
    <row r="1118" spans="33:89" x14ac:dyDescent="0.35">
      <c r="AG1118" s="3"/>
      <c r="AH1118" s="3"/>
      <c r="CK1118" s="401" t="s">
        <v>3645</v>
      </c>
    </row>
    <row r="1119" spans="33:89" x14ac:dyDescent="0.35">
      <c r="AG1119" s="3"/>
      <c r="AH1119" s="3"/>
      <c r="CK1119" s="401" t="s">
        <v>3646</v>
      </c>
    </row>
    <row r="1120" spans="33:89" x14ac:dyDescent="0.35">
      <c r="AG1120" s="3"/>
      <c r="AH1120" s="3"/>
      <c r="CK1120" s="401" t="s">
        <v>3647</v>
      </c>
    </row>
    <row r="1121" spans="33:89" x14ac:dyDescent="0.35">
      <c r="AG1121" s="3"/>
      <c r="AH1121" s="3"/>
      <c r="CK1121" s="401" t="s">
        <v>3598</v>
      </c>
    </row>
    <row r="1122" spans="33:89" x14ac:dyDescent="0.35">
      <c r="AG1122" s="3"/>
      <c r="AH1122" s="3"/>
      <c r="CK1122" s="401" t="s">
        <v>3602</v>
      </c>
    </row>
    <row r="1123" spans="33:89" x14ac:dyDescent="0.35">
      <c r="AG1123" s="3"/>
      <c r="AH1123" s="3"/>
      <c r="CK1123" s="401" t="s">
        <v>3592</v>
      </c>
    </row>
    <row r="1124" spans="33:89" x14ac:dyDescent="0.35">
      <c r="AG1124" s="3"/>
      <c r="AH1124" s="3"/>
      <c r="CK1124" s="401" t="s">
        <v>3616</v>
      </c>
    </row>
    <row r="1125" spans="33:89" x14ac:dyDescent="0.35">
      <c r="AG1125" s="3"/>
      <c r="AH1125" s="3"/>
      <c r="CK1125" s="401" t="s">
        <v>3593</v>
      </c>
    </row>
    <row r="1126" spans="33:89" x14ac:dyDescent="0.35">
      <c r="AG1126" s="3"/>
      <c r="AH1126" s="3"/>
      <c r="CK1126" s="401" t="s">
        <v>3599</v>
      </c>
    </row>
    <row r="1127" spans="33:89" x14ac:dyDescent="0.35">
      <c r="AG1127" s="3"/>
      <c r="AH1127" s="3"/>
      <c r="CK1127" s="401" t="s">
        <v>3641</v>
      </c>
    </row>
    <row r="1128" spans="33:89" x14ac:dyDescent="0.35">
      <c r="AG1128" s="3"/>
      <c r="AH1128" s="3"/>
      <c r="CK1128" s="401" t="s">
        <v>3682</v>
      </c>
    </row>
    <row r="1129" spans="33:89" x14ac:dyDescent="0.35">
      <c r="AG1129" s="3"/>
      <c r="AH1129" s="3"/>
      <c r="CK1129" s="401" t="s">
        <v>3677</v>
      </c>
    </row>
    <row r="1130" spans="33:89" x14ac:dyDescent="0.35">
      <c r="AG1130" s="3"/>
      <c r="AH1130" s="3"/>
      <c r="CK1130" s="401" t="s">
        <v>3623</v>
      </c>
    </row>
    <row r="1131" spans="33:89" x14ac:dyDescent="0.35">
      <c r="AG1131" s="3"/>
      <c r="AH1131" s="3"/>
      <c r="CK1131" s="401" t="s">
        <v>3624</v>
      </c>
    </row>
    <row r="1132" spans="33:89" x14ac:dyDescent="0.35">
      <c r="AG1132" s="3"/>
      <c r="AH1132" s="3"/>
      <c r="CK1132" s="401" t="s">
        <v>3626</v>
      </c>
    </row>
    <row r="1133" spans="33:89" x14ac:dyDescent="0.35">
      <c r="AG1133" s="3"/>
      <c r="AH1133" s="3"/>
      <c r="CK1133" s="401" t="s">
        <v>16621</v>
      </c>
    </row>
    <row r="1134" spans="33:89" x14ac:dyDescent="0.35">
      <c r="AG1134" s="3"/>
      <c r="AH1134" s="3"/>
      <c r="CK1134" s="401" t="s">
        <v>3611</v>
      </c>
    </row>
    <row r="1135" spans="33:89" x14ac:dyDescent="0.35">
      <c r="AG1135" s="3"/>
      <c r="AH1135" s="3"/>
      <c r="CK1135" s="401" t="s">
        <v>3627</v>
      </c>
    </row>
    <row r="1136" spans="33:89" x14ac:dyDescent="0.35">
      <c r="AG1136" s="3"/>
      <c r="AH1136" s="3"/>
      <c r="CK1136" s="401" t="s">
        <v>3640</v>
      </c>
    </row>
    <row r="1137" spans="33:89" x14ac:dyDescent="0.35">
      <c r="AG1137" s="3"/>
      <c r="AH1137" s="3"/>
      <c r="CK1137" s="401" t="s">
        <v>3612</v>
      </c>
    </row>
    <row r="1138" spans="33:89" x14ac:dyDescent="0.35">
      <c r="AG1138" s="3"/>
      <c r="AH1138" s="3"/>
      <c r="CK1138" s="401" t="s">
        <v>3634</v>
      </c>
    </row>
    <row r="1139" spans="33:89" x14ac:dyDescent="0.35">
      <c r="AG1139" s="3"/>
      <c r="AH1139" s="3"/>
      <c r="CK1139" s="401" t="s">
        <v>3635</v>
      </c>
    </row>
    <row r="1140" spans="33:89" x14ac:dyDescent="0.35">
      <c r="AG1140" s="3"/>
      <c r="AH1140" s="3"/>
      <c r="CK1140" s="401" t="s">
        <v>3681</v>
      </c>
    </row>
    <row r="1141" spans="33:89" x14ac:dyDescent="0.35">
      <c r="AG1141" s="3"/>
      <c r="AH1141" s="3"/>
      <c r="CK1141" s="401" t="s">
        <v>3633</v>
      </c>
    </row>
    <row r="1142" spans="33:89" x14ac:dyDescent="0.35">
      <c r="AG1142" s="3"/>
      <c r="AH1142" s="3"/>
      <c r="CK1142" s="401" t="s">
        <v>3683</v>
      </c>
    </row>
    <row r="1143" spans="33:89" x14ac:dyDescent="0.35">
      <c r="AG1143" s="3"/>
      <c r="AH1143" s="3"/>
      <c r="CK1143" s="401" t="s">
        <v>3632</v>
      </c>
    </row>
    <row r="1144" spans="33:89" x14ac:dyDescent="0.35">
      <c r="AG1144" s="3"/>
      <c r="AH1144" s="3"/>
      <c r="CK1144" s="401" t="s">
        <v>3609</v>
      </c>
    </row>
    <row r="1145" spans="33:89" x14ac:dyDescent="0.35">
      <c r="AG1145" s="3"/>
      <c r="AH1145" s="3"/>
      <c r="CK1145" s="401" t="s">
        <v>3659</v>
      </c>
    </row>
    <row r="1146" spans="33:89" x14ac:dyDescent="0.35">
      <c r="AG1146" s="3"/>
      <c r="AH1146" s="3"/>
      <c r="CK1146" s="401" t="s">
        <v>3625</v>
      </c>
    </row>
    <row r="1147" spans="33:89" x14ac:dyDescent="0.35">
      <c r="AG1147" s="3"/>
      <c r="AH1147" s="3"/>
      <c r="CK1147" s="401" t="s">
        <v>3664</v>
      </c>
    </row>
    <row r="1148" spans="33:89" x14ac:dyDescent="0.35">
      <c r="AG1148" s="3"/>
      <c r="AH1148" s="3"/>
      <c r="CK1148" s="401" t="s">
        <v>3620</v>
      </c>
    </row>
    <row r="1149" spans="33:89" x14ac:dyDescent="0.35">
      <c r="AG1149" s="3"/>
      <c r="AH1149" s="3"/>
      <c r="CK1149" s="401" t="s">
        <v>3665</v>
      </c>
    </row>
    <row r="1150" spans="33:89" x14ac:dyDescent="0.35">
      <c r="AG1150" s="3"/>
      <c r="AH1150" s="3"/>
      <c r="CK1150" s="401" t="s">
        <v>3668</v>
      </c>
    </row>
    <row r="1151" spans="33:89" x14ac:dyDescent="0.35">
      <c r="AG1151" s="3"/>
      <c r="AH1151" s="3"/>
      <c r="CK1151" s="401" t="s">
        <v>3686</v>
      </c>
    </row>
    <row r="1152" spans="33:89" x14ac:dyDescent="0.35">
      <c r="AG1152" s="3"/>
      <c r="AH1152" s="3"/>
      <c r="CK1152" s="401" t="s">
        <v>3687</v>
      </c>
    </row>
    <row r="1153" spans="33:89" x14ac:dyDescent="0.35">
      <c r="AG1153" s="3"/>
      <c r="AH1153" s="3"/>
      <c r="CK1153" s="401" t="s">
        <v>3688</v>
      </c>
    </row>
    <row r="1154" spans="33:89" x14ac:dyDescent="0.35">
      <c r="AG1154" s="3"/>
      <c r="AH1154" s="3"/>
      <c r="CK1154" s="401" t="s">
        <v>3689</v>
      </c>
    </row>
    <row r="1155" spans="33:89" x14ac:dyDescent="0.35">
      <c r="AG1155" s="3"/>
      <c r="AH1155" s="3"/>
      <c r="CK1155" s="401" t="s">
        <v>3690</v>
      </c>
    </row>
    <row r="1156" spans="33:89" x14ac:dyDescent="0.35">
      <c r="AG1156" s="3"/>
      <c r="AH1156" s="3"/>
      <c r="CK1156" s="401" t="s">
        <v>3600</v>
      </c>
    </row>
    <row r="1157" spans="33:89" x14ac:dyDescent="0.35">
      <c r="AG1157" s="3"/>
      <c r="AH1157" s="3"/>
      <c r="CK1157" s="401" t="s">
        <v>3672</v>
      </c>
    </row>
    <row r="1158" spans="33:89" x14ac:dyDescent="0.35">
      <c r="AG1158" s="3"/>
      <c r="AH1158" s="3"/>
      <c r="CK1158" s="401" t="s">
        <v>3670</v>
      </c>
    </row>
    <row r="1159" spans="33:89" x14ac:dyDescent="0.35">
      <c r="AG1159" s="3"/>
      <c r="AH1159" s="3"/>
      <c r="CK1159" s="401" t="s">
        <v>3691</v>
      </c>
    </row>
    <row r="1160" spans="33:89" x14ac:dyDescent="0.35">
      <c r="AG1160" s="3"/>
      <c r="AH1160" s="3"/>
      <c r="CK1160" s="401" t="s">
        <v>3693</v>
      </c>
    </row>
    <row r="1161" spans="33:89" x14ac:dyDescent="0.35">
      <c r="AG1161" s="3"/>
      <c r="AH1161" s="3"/>
      <c r="CK1161" s="401" t="s">
        <v>3692</v>
      </c>
    </row>
    <row r="1162" spans="33:89" x14ac:dyDescent="0.35">
      <c r="AG1162" s="3"/>
      <c r="AH1162" s="3"/>
      <c r="CK1162" s="401" t="s">
        <v>3694</v>
      </c>
    </row>
    <row r="1163" spans="33:89" x14ac:dyDescent="0.35">
      <c r="AG1163" s="3"/>
      <c r="AH1163" s="3"/>
      <c r="CK1163" s="401" t="s">
        <v>3673</v>
      </c>
    </row>
    <row r="1164" spans="33:89" x14ac:dyDescent="0.35">
      <c r="AG1164" s="3"/>
      <c r="AH1164" s="3"/>
      <c r="CK1164" s="401" t="s">
        <v>3636</v>
      </c>
    </row>
    <row r="1165" spans="33:89" x14ac:dyDescent="0.35">
      <c r="AG1165" s="3"/>
      <c r="AH1165" s="3"/>
      <c r="CK1165" s="401" t="s">
        <v>3608</v>
      </c>
    </row>
    <row r="1166" spans="33:89" x14ac:dyDescent="0.35">
      <c r="AG1166" s="3"/>
      <c r="AH1166" s="3"/>
      <c r="CK1166" s="401" t="s">
        <v>3695</v>
      </c>
    </row>
    <row r="1167" spans="33:89" x14ac:dyDescent="0.35">
      <c r="AG1167" s="3"/>
      <c r="AH1167" s="3"/>
      <c r="CK1167" s="401" t="s">
        <v>3637</v>
      </c>
    </row>
    <row r="1168" spans="33:89" x14ac:dyDescent="0.35">
      <c r="AG1168" s="3"/>
      <c r="AH1168" s="3"/>
      <c r="CK1168" s="401" t="s">
        <v>3678</v>
      </c>
    </row>
    <row r="1169" spans="33:89" x14ac:dyDescent="0.35">
      <c r="AG1169" s="3"/>
      <c r="AH1169" s="3"/>
      <c r="CK1169" s="401" t="s">
        <v>3638</v>
      </c>
    </row>
    <row r="1170" spans="33:89" x14ac:dyDescent="0.35">
      <c r="AG1170" s="3"/>
      <c r="AH1170" s="3"/>
      <c r="CK1170" s="401" t="s">
        <v>3639</v>
      </c>
    </row>
    <row r="1171" spans="33:89" x14ac:dyDescent="0.35">
      <c r="AG1171" s="3"/>
      <c r="AH1171" s="3"/>
      <c r="CK1171" s="401" t="s">
        <v>3613</v>
      </c>
    </row>
    <row r="1172" spans="33:89" x14ac:dyDescent="0.35">
      <c r="AG1172" s="3"/>
      <c r="AH1172" s="3"/>
      <c r="CK1172" s="401" t="s">
        <v>3629</v>
      </c>
    </row>
    <row r="1173" spans="33:89" x14ac:dyDescent="0.35">
      <c r="AG1173" s="3"/>
      <c r="AH1173" s="3"/>
      <c r="CK1173" s="401" t="s">
        <v>3614</v>
      </c>
    </row>
    <row r="1174" spans="33:89" x14ac:dyDescent="0.35">
      <c r="AG1174" s="3"/>
      <c r="AH1174" s="3"/>
      <c r="CK1174" s="401" t="s">
        <v>3596</v>
      </c>
    </row>
    <row r="1175" spans="33:89" x14ac:dyDescent="0.35">
      <c r="AG1175" s="3"/>
      <c r="AH1175" s="3"/>
      <c r="CK1175" s="401" t="s">
        <v>13899</v>
      </c>
    </row>
    <row r="1176" spans="33:89" x14ac:dyDescent="0.35">
      <c r="AG1176" s="3"/>
      <c r="AH1176" s="3"/>
      <c r="CK1176" s="401" t="s">
        <v>3615</v>
      </c>
    </row>
    <row r="1177" spans="33:89" x14ac:dyDescent="0.35">
      <c r="AG1177" s="3"/>
      <c r="AH1177" s="3"/>
      <c r="CK1177" s="401" t="s">
        <v>3642</v>
      </c>
    </row>
    <row r="1178" spans="33:89" x14ac:dyDescent="0.35">
      <c r="AG1178" s="3"/>
      <c r="AH1178" s="3"/>
      <c r="CK1178" s="401" t="s">
        <v>3621</v>
      </c>
    </row>
    <row r="1179" spans="33:89" x14ac:dyDescent="0.35">
      <c r="AG1179" s="3"/>
      <c r="AH1179" s="3"/>
      <c r="CK1179" s="401" t="s">
        <v>3622</v>
      </c>
    </row>
    <row r="1180" spans="33:89" x14ac:dyDescent="0.35">
      <c r="AG1180" s="3"/>
      <c r="AH1180" s="3"/>
      <c r="CK1180" s="401" t="s">
        <v>3630</v>
      </c>
    </row>
    <row r="1181" spans="33:89" x14ac:dyDescent="0.35">
      <c r="AG1181" s="3"/>
      <c r="AH1181" s="3"/>
      <c r="CK1181" s="401" t="s">
        <v>3658</v>
      </c>
    </row>
    <row r="1182" spans="33:89" x14ac:dyDescent="0.35">
      <c r="AG1182" s="3"/>
      <c r="AH1182" s="3"/>
      <c r="CK1182" s="401" t="s">
        <v>3671</v>
      </c>
    </row>
    <row r="1183" spans="33:89" x14ac:dyDescent="0.35">
      <c r="AG1183" s="3"/>
      <c r="AH1183" s="3"/>
      <c r="CK1183" s="401" t="s">
        <v>3631</v>
      </c>
    </row>
    <row r="1184" spans="33:89" x14ac:dyDescent="0.35">
      <c r="AG1184" s="3"/>
      <c r="AH1184" s="3"/>
      <c r="CK1184" s="401" t="s">
        <v>3669</v>
      </c>
    </row>
    <row r="1185" spans="33:89" x14ac:dyDescent="0.35">
      <c r="AG1185" s="3"/>
      <c r="AH1185" s="3"/>
      <c r="CK1185" s="401" t="s">
        <v>3601</v>
      </c>
    </row>
    <row r="1186" spans="33:89" x14ac:dyDescent="0.35">
      <c r="AG1186" s="3"/>
      <c r="AH1186" s="3"/>
      <c r="CK1186" s="401" t="s">
        <v>3696</v>
      </c>
    </row>
    <row r="1187" spans="33:89" x14ac:dyDescent="0.35">
      <c r="AG1187" s="3"/>
      <c r="AH1187" s="3"/>
      <c r="CK1187" s="401" t="s">
        <v>3606</v>
      </c>
    </row>
    <row r="1188" spans="33:89" x14ac:dyDescent="0.35">
      <c r="AG1188" s="3"/>
      <c r="AH1188" s="3"/>
      <c r="CK1188" s="401" t="s">
        <v>3605</v>
      </c>
    </row>
    <row r="1189" spans="33:89" x14ac:dyDescent="0.35">
      <c r="AG1189" s="3"/>
      <c r="AH1189" s="3"/>
      <c r="CK1189" s="401" t="s">
        <v>3679</v>
      </c>
    </row>
    <row r="1190" spans="33:89" x14ac:dyDescent="0.35">
      <c r="AG1190" s="3"/>
      <c r="AH1190" s="3"/>
      <c r="CK1190" s="401" t="s">
        <v>3697</v>
      </c>
    </row>
    <row r="1191" spans="33:89" x14ac:dyDescent="0.35">
      <c r="AG1191" s="3"/>
      <c r="AH1191" s="3"/>
      <c r="CK1191" s="401" t="s">
        <v>3607</v>
      </c>
    </row>
    <row r="1192" spans="33:89" x14ac:dyDescent="0.35">
      <c r="AG1192" s="3"/>
      <c r="AH1192" s="3"/>
      <c r="CK1192" s="401" t="s">
        <v>3594</v>
      </c>
    </row>
    <row r="1193" spans="33:89" x14ac:dyDescent="0.35">
      <c r="AG1193" s="3"/>
      <c r="AH1193" s="3"/>
      <c r="CK1193" s="401" t="s">
        <v>3595</v>
      </c>
    </row>
    <row r="1194" spans="33:89" x14ac:dyDescent="0.35">
      <c r="AG1194" s="3"/>
      <c r="AH1194" s="3"/>
      <c r="CK1194" s="401" t="s">
        <v>3684</v>
      </c>
    </row>
    <row r="1195" spans="33:89" x14ac:dyDescent="0.35">
      <c r="AG1195" s="3"/>
      <c r="AH1195" s="3"/>
      <c r="CK1195" s="401" t="s">
        <v>17262</v>
      </c>
    </row>
    <row r="1196" spans="33:89" x14ac:dyDescent="0.35">
      <c r="AG1196" s="3"/>
      <c r="AH1196" s="3"/>
      <c r="CK1196" s="401" t="s">
        <v>3657</v>
      </c>
    </row>
    <row r="1197" spans="33:89" x14ac:dyDescent="0.35">
      <c r="AG1197" s="3"/>
      <c r="AH1197" s="3"/>
      <c r="CK1197" s="401" t="s">
        <v>17265</v>
      </c>
    </row>
    <row r="1198" spans="33:89" x14ac:dyDescent="0.35">
      <c r="AG1198" s="3"/>
      <c r="AH1198" s="3"/>
      <c r="CK1198" s="401" t="s">
        <v>17268</v>
      </c>
    </row>
    <row r="1199" spans="33:89" x14ac:dyDescent="0.35">
      <c r="AG1199" s="3"/>
      <c r="AH1199" s="3"/>
      <c r="CK1199" s="401" t="s">
        <v>17271</v>
      </c>
    </row>
    <row r="1200" spans="33:89" x14ac:dyDescent="0.35">
      <c r="AG1200" s="3"/>
      <c r="AH1200" s="3"/>
      <c r="CK1200" s="401" t="s">
        <v>3685</v>
      </c>
    </row>
    <row r="1201" spans="33:89" x14ac:dyDescent="0.35">
      <c r="AG1201" s="3"/>
      <c r="AH1201" s="3"/>
      <c r="CK1201" s="401" t="s">
        <v>17277</v>
      </c>
    </row>
    <row r="1202" spans="33:89" x14ac:dyDescent="0.35">
      <c r="AG1202" s="3"/>
      <c r="AH1202" s="3"/>
      <c r="CK1202" s="401" t="s">
        <v>3643</v>
      </c>
    </row>
    <row r="1203" spans="33:89" x14ac:dyDescent="0.35">
      <c r="AG1203" s="3"/>
      <c r="AH1203" s="3"/>
      <c r="CK1203" s="401" t="s">
        <v>17274</v>
      </c>
    </row>
    <row r="1204" spans="33:89" x14ac:dyDescent="0.35">
      <c r="AG1204" s="3"/>
      <c r="AH1204" s="3"/>
      <c r="CK1204" s="401" t="s">
        <v>3680</v>
      </c>
    </row>
    <row r="1205" spans="33:89" x14ac:dyDescent="0.35">
      <c r="AG1205" s="3"/>
      <c r="AH1205" s="3"/>
      <c r="CK1205" s="401" t="s">
        <v>3648</v>
      </c>
    </row>
    <row r="1206" spans="33:89" x14ac:dyDescent="0.35">
      <c r="AG1206" s="3"/>
      <c r="AH1206" s="3"/>
      <c r="CK1206" s="401" t="s">
        <v>3649</v>
      </c>
    </row>
    <row r="1207" spans="33:89" x14ac:dyDescent="0.35">
      <c r="AG1207" s="3"/>
      <c r="AH1207" s="3"/>
      <c r="CK1207" s="401" t="s">
        <v>3650</v>
      </c>
    </row>
    <row r="1208" spans="33:89" x14ac:dyDescent="0.35">
      <c r="AG1208" s="3"/>
      <c r="AH1208" s="3"/>
      <c r="CK1208" s="401" t="s">
        <v>3651</v>
      </c>
    </row>
    <row r="1209" spans="33:89" x14ac:dyDescent="0.35">
      <c r="AG1209" s="3"/>
      <c r="AH1209" s="3"/>
      <c r="CK1209" s="401" t="s">
        <v>3652</v>
      </c>
    </row>
    <row r="1210" spans="33:89" x14ac:dyDescent="0.35">
      <c r="AG1210" s="3"/>
      <c r="AH1210" s="3"/>
      <c r="CK1210" s="401" t="s">
        <v>3610</v>
      </c>
    </row>
    <row r="1211" spans="33:89" x14ac:dyDescent="0.35">
      <c r="AG1211" s="3"/>
      <c r="AH1211" s="3"/>
      <c r="CK1211" s="401" t="s">
        <v>3653</v>
      </c>
    </row>
    <row r="1212" spans="33:89" x14ac:dyDescent="0.35">
      <c r="AG1212" s="3"/>
      <c r="AH1212" s="3"/>
      <c r="CK1212" s="401" t="s">
        <v>3654</v>
      </c>
    </row>
    <row r="1213" spans="33:89" x14ac:dyDescent="0.35">
      <c r="AG1213" s="3"/>
      <c r="AH1213" s="3"/>
      <c r="CK1213" s="401" t="s">
        <v>17250</v>
      </c>
    </row>
    <row r="1214" spans="33:89" x14ac:dyDescent="0.35">
      <c r="AG1214" s="3"/>
      <c r="AH1214" s="3"/>
      <c r="CK1214" s="401" t="s">
        <v>17247</v>
      </c>
    </row>
    <row r="1215" spans="33:89" x14ac:dyDescent="0.35">
      <c r="AG1215" s="3"/>
      <c r="AH1215" s="3"/>
      <c r="CK1215" s="401" t="s">
        <v>16612</v>
      </c>
    </row>
    <row r="1216" spans="33:89" x14ac:dyDescent="0.35">
      <c r="AG1216" s="3"/>
      <c r="AH1216" s="3"/>
      <c r="CK1216" s="401" t="s">
        <v>17242</v>
      </c>
    </row>
    <row r="1217" spans="33:89" x14ac:dyDescent="0.35">
      <c r="AG1217" s="3"/>
      <c r="AH1217" s="3"/>
      <c r="CK1217" s="401" t="s">
        <v>3617</v>
      </c>
    </row>
    <row r="1218" spans="33:89" x14ac:dyDescent="0.35">
      <c r="AG1218" s="3"/>
      <c r="AH1218" s="3"/>
      <c r="CK1218" s="401" t="s">
        <v>3618</v>
      </c>
    </row>
    <row r="1219" spans="33:89" x14ac:dyDescent="0.35">
      <c r="AG1219" s="3"/>
      <c r="AH1219" s="3"/>
      <c r="CK1219" s="401" t="s">
        <v>3628</v>
      </c>
    </row>
    <row r="1220" spans="33:89" x14ac:dyDescent="0.35">
      <c r="AG1220" s="3"/>
      <c r="AH1220" s="3"/>
      <c r="CK1220" s="401" t="s">
        <v>3674</v>
      </c>
    </row>
    <row r="1221" spans="33:89" x14ac:dyDescent="0.35">
      <c r="AG1221" s="3"/>
      <c r="AH1221" s="3"/>
      <c r="CK1221" s="401" t="s">
        <v>3660</v>
      </c>
    </row>
    <row r="1222" spans="33:89" x14ac:dyDescent="0.35">
      <c r="AG1222" s="3"/>
      <c r="AH1222" s="3"/>
      <c r="CK1222" s="401" t="s">
        <v>3661</v>
      </c>
    </row>
    <row r="1223" spans="33:89" x14ac:dyDescent="0.35">
      <c r="AG1223" s="3"/>
      <c r="AH1223" s="3"/>
      <c r="CK1223" s="401" t="s">
        <v>3663</v>
      </c>
    </row>
    <row r="1224" spans="33:89" x14ac:dyDescent="0.35">
      <c r="AG1224" s="3"/>
      <c r="AH1224" s="3"/>
      <c r="CK1224" s="401" t="s">
        <v>3662</v>
      </c>
    </row>
    <row r="1225" spans="33:89" x14ac:dyDescent="0.35">
      <c r="AG1225" s="3"/>
      <c r="AH1225" s="3"/>
      <c r="CK1225" s="401" t="s">
        <v>3712</v>
      </c>
    </row>
    <row r="1226" spans="33:89" x14ac:dyDescent="0.35">
      <c r="AG1226" s="3"/>
      <c r="AH1226" s="3"/>
      <c r="CK1226" s="401" t="s">
        <v>3753</v>
      </c>
    </row>
    <row r="1227" spans="33:89" x14ac:dyDescent="0.35">
      <c r="AG1227" s="3"/>
      <c r="AH1227" s="3"/>
      <c r="CK1227" s="401" t="s">
        <v>3754</v>
      </c>
    </row>
    <row r="1228" spans="33:89" x14ac:dyDescent="0.35">
      <c r="AG1228" s="3"/>
      <c r="AH1228" s="3"/>
      <c r="CK1228" s="401" t="s">
        <v>3745</v>
      </c>
    </row>
    <row r="1229" spans="33:89" x14ac:dyDescent="0.35">
      <c r="AG1229" s="3"/>
      <c r="AH1229" s="3"/>
      <c r="CK1229" s="401" t="s">
        <v>3755</v>
      </c>
    </row>
    <row r="1230" spans="33:89" x14ac:dyDescent="0.35">
      <c r="AG1230" s="3"/>
      <c r="AH1230" s="3"/>
      <c r="CK1230" s="401" t="s">
        <v>3771</v>
      </c>
    </row>
    <row r="1231" spans="33:89" x14ac:dyDescent="0.35">
      <c r="AG1231" s="3"/>
      <c r="AH1231" s="3"/>
      <c r="CK1231" s="401" t="s">
        <v>3772</v>
      </c>
    </row>
    <row r="1232" spans="33:89" x14ac:dyDescent="0.35">
      <c r="AG1232" s="3"/>
      <c r="AH1232" s="3"/>
      <c r="CK1232" s="401" t="s">
        <v>3770</v>
      </c>
    </row>
    <row r="1233" spans="33:89" x14ac:dyDescent="0.35">
      <c r="AG1233" s="3"/>
      <c r="AH1233" s="3"/>
      <c r="CK1233" s="401" t="s">
        <v>3783</v>
      </c>
    </row>
    <row r="1234" spans="33:89" x14ac:dyDescent="0.35">
      <c r="AG1234" s="3"/>
      <c r="AH1234" s="3"/>
      <c r="CK1234" s="401" t="s">
        <v>3802</v>
      </c>
    </row>
    <row r="1235" spans="33:89" x14ac:dyDescent="0.35">
      <c r="AG1235" s="3"/>
      <c r="AH1235" s="3"/>
      <c r="CK1235" s="401" t="s">
        <v>3801</v>
      </c>
    </row>
    <row r="1236" spans="33:89" x14ac:dyDescent="0.35">
      <c r="AG1236" s="3"/>
      <c r="AH1236" s="3"/>
      <c r="CK1236" s="401" t="s">
        <v>3807</v>
      </c>
    </row>
    <row r="1237" spans="33:89" x14ac:dyDescent="0.35">
      <c r="AG1237" s="3"/>
      <c r="AH1237" s="3"/>
      <c r="CK1237" s="401" t="s">
        <v>3820</v>
      </c>
    </row>
    <row r="1238" spans="33:89" x14ac:dyDescent="0.35">
      <c r="AG1238" s="3"/>
      <c r="AH1238" s="3"/>
      <c r="CK1238" s="401" t="s">
        <v>3821</v>
      </c>
    </row>
    <row r="1239" spans="33:89" x14ac:dyDescent="0.35">
      <c r="AG1239" s="3"/>
      <c r="AH1239" s="3"/>
      <c r="CK1239" s="401" t="s">
        <v>3822</v>
      </c>
    </row>
    <row r="1240" spans="33:89" x14ac:dyDescent="0.35">
      <c r="AG1240" s="3"/>
      <c r="AH1240" s="3"/>
      <c r="CK1240" s="401" t="s">
        <v>3818</v>
      </c>
    </row>
    <row r="1241" spans="33:89" x14ac:dyDescent="0.35">
      <c r="AG1241" s="3"/>
      <c r="AH1241" s="3"/>
      <c r="CK1241" s="401" t="s">
        <v>14171</v>
      </c>
    </row>
    <row r="1242" spans="33:89" x14ac:dyDescent="0.35">
      <c r="AG1242" s="3"/>
      <c r="AH1242" s="3"/>
      <c r="CK1242" s="401" t="s">
        <v>14163</v>
      </c>
    </row>
    <row r="1243" spans="33:89" x14ac:dyDescent="0.35">
      <c r="AG1243" s="3"/>
      <c r="AH1243" s="3"/>
      <c r="CK1243" s="401" t="s">
        <v>16934</v>
      </c>
    </row>
    <row r="1244" spans="33:89" x14ac:dyDescent="0.35">
      <c r="AG1244" s="3"/>
      <c r="AH1244" s="3"/>
      <c r="CK1244" s="401" t="s">
        <v>14168</v>
      </c>
    </row>
    <row r="1245" spans="33:89" x14ac:dyDescent="0.35">
      <c r="AG1245" s="3"/>
      <c r="AH1245" s="3"/>
      <c r="CK1245" s="401" t="s">
        <v>16937</v>
      </c>
    </row>
    <row r="1246" spans="33:89" x14ac:dyDescent="0.35">
      <c r="AG1246" s="3"/>
      <c r="AH1246" s="3"/>
      <c r="CK1246" s="401" t="s">
        <v>16941</v>
      </c>
    </row>
    <row r="1247" spans="33:89" x14ac:dyDescent="0.35">
      <c r="AG1247" s="3"/>
      <c r="AH1247" s="3"/>
      <c r="CK1247" s="401" t="s">
        <v>3720</v>
      </c>
    </row>
    <row r="1248" spans="33:89" x14ac:dyDescent="0.35">
      <c r="AG1248" s="3"/>
      <c r="AH1248" s="3"/>
      <c r="CK1248" s="401" t="s">
        <v>3729</v>
      </c>
    </row>
    <row r="1249" spans="33:89" x14ac:dyDescent="0.35">
      <c r="AG1249" s="3"/>
      <c r="AH1249" s="3"/>
      <c r="CK1249" s="401" t="s">
        <v>3731</v>
      </c>
    </row>
    <row r="1250" spans="33:89" x14ac:dyDescent="0.35">
      <c r="AG1250" s="3"/>
      <c r="AH1250" s="3"/>
      <c r="CK1250" s="401" t="s">
        <v>3781</v>
      </c>
    </row>
    <row r="1251" spans="33:89" x14ac:dyDescent="0.35">
      <c r="AG1251" s="3"/>
      <c r="AH1251" s="3"/>
      <c r="CK1251" s="401" t="s">
        <v>3719</v>
      </c>
    </row>
    <row r="1252" spans="33:89" x14ac:dyDescent="0.35">
      <c r="AG1252" s="3"/>
      <c r="AH1252" s="3"/>
      <c r="CK1252" s="401" t="s">
        <v>3727</v>
      </c>
    </row>
    <row r="1253" spans="33:89" x14ac:dyDescent="0.35">
      <c r="AG1253" s="3"/>
      <c r="AH1253" s="3"/>
      <c r="CK1253" s="401" t="s">
        <v>3717</v>
      </c>
    </row>
    <row r="1254" spans="33:89" x14ac:dyDescent="0.35">
      <c r="AG1254" s="3"/>
      <c r="AH1254" s="3"/>
      <c r="CK1254" s="401" t="s">
        <v>3711</v>
      </c>
    </row>
    <row r="1255" spans="33:89" x14ac:dyDescent="0.35">
      <c r="AG1255" s="3"/>
      <c r="AH1255" s="3"/>
      <c r="CK1255" s="401" t="s">
        <v>3710</v>
      </c>
    </row>
    <row r="1256" spans="33:89" x14ac:dyDescent="0.35">
      <c r="AG1256" s="3"/>
      <c r="AH1256" s="3"/>
      <c r="CK1256" s="401" t="s">
        <v>3707</v>
      </c>
    </row>
    <row r="1257" spans="33:89" x14ac:dyDescent="0.35">
      <c r="AG1257" s="3"/>
      <c r="AH1257" s="3"/>
      <c r="CK1257" s="401" t="s">
        <v>3700</v>
      </c>
    </row>
    <row r="1258" spans="33:89" x14ac:dyDescent="0.35">
      <c r="AG1258" s="3"/>
      <c r="AH1258" s="3"/>
      <c r="CK1258" s="401" t="s">
        <v>3708</v>
      </c>
    </row>
    <row r="1259" spans="33:89" x14ac:dyDescent="0.35">
      <c r="AG1259" s="3"/>
      <c r="AH1259" s="3"/>
      <c r="CK1259" s="401" t="s">
        <v>3709</v>
      </c>
    </row>
    <row r="1260" spans="33:89" x14ac:dyDescent="0.35">
      <c r="AG1260" s="3"/>
      <c r="AH1260" s="3"/>
      <c r="CK1260" s="401" t="s">
        <v>3713</v>
      </c>
    </row>
    <row r="1261" spans="33:89" x14ac:dyDescent="0.35">
      <c r="AG1261" s="3"/>
      <c r="AH1261" s="3"/>
      <c r="CK1261" s="401" t="s">
        <v>3714</v>
      </c>
    </row>
    <row r="1262" spans="33:89" x14ac:dyDescent="0.35">
      <c r="AG1262" s="3"/>
      <c r="AH1262" s="3"/>
      <c r="CK1262" s="401" t="s">
        <v>3724</v>
      </c>
    </row>
    <row r="1263" spans="33:89" x14ac:dyDescent="0.35">
      <c r="AG1263" s="3"/>
      <c r="AH1263" s="3"/>
      <c r="CK1263" s="401" t="s">
        <v>3737</v>
      </c>
    </row>
    <row r="1264" spans="33:89" x14ac:dyDescent="0.35">
      <c r="AG1264" s="3"/>
      <c r="AH1264" s="3"/>
      <c r="CK1264" s="401" t="s">
        <v>3761</v>
      </c>
    </row>
    <row r="1265" spans="33:89" x14ac:dyDescent="0.35">
      <c r="AG1265" s="3"/>
      <c r="AH1265" s="3"/>
      <c r="CK1265" s="401" t="s">
        <v>3762</v>
      </c>
    </row>
    <row r="1266" spans="33:89" x14ac:dyDescent="0.35">
      <c r="AG1266" s="3"/>
      <c r="AH1266" s="3"/>
      <c r="CK1266" s="401" t="s">
        <v>3763</v>
      </c>
    </row>
    <row r="1267" spans="33:89" x14ac:dyDescent="0.35">
      <c r="AG1267" s="3"/>
      <c r="AH1267" s="3"/>
      <c r="CK1267" s="401" t="s">
        <v>3764</v>
      </c>
    </row>
    <row r="1268" spans="33:89" x14ac:dyDescent="0.35">
      <c r="AG1268" s="3"/>
      <c r="AH1268" s="3"/>
      <c r="CK1268" s="401" t="s">
        <v>3785</v>
      </c>
    </row>
    <row r="1269" spans="33:89" x14ac:dyDescent="0.35">
      <c r="AG1269" s="3"/>
      <c r="AH1269" s="3"/>
      <c r="CK1269" s="401" t="s">
        <v>3786</v>
      </c>
    </row>
    <row r="1270" spans="33:89" x14ac:dyDescent="0.35">
      <c r="AG1270" s="3"/>
      <c r="AH1270" s="3"/>
      <c r="CK1270" s="401" t="s">
        <v>3790</v>
      </c>
    </row>
    <row r="1271" spans="33:89" x14ac:dyDescent="0.35">
      <c r="AG1271" s="3"/>
      <c r="AH1271" s="3"/>
      <c r="CK1271" s="401" t="s">
        <v>3791</v>
      </c>
    </row>
    <row r="1272" spans="33:89" x14ac:dyDescent="0.35">
      <c r="AG1272" s="3"/>
      <c r="AH1272" s="3"/>
      <c r="CK1272" s="401" t="s">
        <v>3792</v>
      </c>
    </row>
    <row r="1273" spans="33:89" x14ac:dyDescent="0.35">
      <c r="AG1273" s="3"/>
      <c r="AH1273" s="3"/>
      <c r="CK1273" s="401" t="s">
        <v>3793</v>
      </c>
    </row>
    <row r="1274" spans="33:89" x14ac:dyDescent="0.35">
      <c r="AG1274" s="3"/>
      <c r="AH1274" s="3"/>
      <c r="CK1274" s="401" t="s">
        <v>3794</v>
      </c>
    </row>
    <row r="1275" spans="33:89" x14ac:dyDescent="0.35">
      <c r="AG1275" s="3"/>
      <c r="AH1275" s="3"/>
      <c r="CK1275" s="401" t="s">
        <v>3805</v>
      </c>
    </row>
    <row r="1276" spans="33:89" x14ac:dyDescent="0.35">
      <c r="AG1276" s="3"/>
      <c r="AH1276" s="3"/>
      <c r="CK1276" s="401" t="s">
        <v>3804</v>
      </c>
    </row>
    <row r="1277" spans="33:89" x14ac:dyDescent="0.35">
      <c r="AG1277" s="3"/>
      <c r="AH1277" s="3"/>
      <c r="CK1277" s="401" t="s">
        <v>3815</v>
      </c>
    </row>
    <row r="1278" spans="33:89" x14ac:dyDescent="0.35">
      <c r="AG1278" s="3"/>
      <c r="AH1278" s="3"/>
      <c r="CK1278" s="401" t="s">
        <v>3811</v>
      </c>
    </row>
    <row r="1279" spans="33:89" x14ac:dyDescent="0.35">
      <c r="AG1279" s="3"/>
      <c r="AH1279" s="3"/>
      <c r="CK1279" s="401" t="s">
        <v>3812</v>
      </c>
    </row>
    <row r="1280" spans="33:89" x14ac:dyDescent="0.35">
      <c r="AG1280" s="3"/>
      <c r="AH1280" s="3"/>
      <c r="CK1280" s="401" t="s">
        <v>3814</v>
      </c>
    </row>
    <row r="1281" spans="33:89" x14ac:dyDescent="0.35">
      <c r="AG1281" s="3"/>
      <c r="AH1281" s="3"/>
      <c r="CK1281" s="401" t="s">
        <v>3813</v>
      </c>
    </row>
    <row r="1282" spans="33:89" x14ac:dyDescent="0.35">
      <c r="AG1282" s="3"/>
      <c r="AH1282" s="3"/>
      <c r="CK1282" s="401" t="s">
        <v>3703</v>
      </c>
    </row>
    <row r="1283" spans="33:89" x14ac:dyDescent="0.35">
      <c r="AG1283" s="3"/>
      <c r="AH1283" s="3"/>
      <c r="CK1283" s="401" t="s">
        <v>3732</v>
      </c>
    </row>
    <row r="1284" spans="33:89" x14ac:dyDescent="0.35">
      <c r="AG1284" s="3"/>
      <c r="AH1284" s="3"/>
      <c r="CK1284" s="401" t="s">
        <v>3699</v>
      </c>
    </row>
    <row r="1285" spans="33:89" x14ac:dyDescent="0.35">
      <c r="AG1285" s="3"/>
      <c r="AH1285" s="3"/>
      <c r="CK1285" s="401" t="s">
        <v>3744</v>
      </c>
    </row>
    <row r="1286" spans="33:89" x14ac:dyDescent="0.35">
      <c r="AG1286" s="3"/>
      <c r="AH1286" s="3"/>
      <c r="CK1286" s="401" t="s">
        <v>3698</v>
      </c>
    </row>
    <row r="1287" spans="33:89" x14ac:dyDescent="0.35">
      <c r="AG1287" s="3"/>
      <c r="AH1287" s="3"/>
      <c r="CK1287" s="401" t="s">
        <v>3738</v>
      </c>
    </row>
    <row r="1288" spans="33:89" x14ac:dyDescent="0.35">
      <c r="AG1288" s="3"/>
      <c r="AH1288" s="3"/>
      <c r="CK1288" s="401" t="s">
        <v>3706</v>
      </c>
    </row>
    <row r="1289" spans="33:89" x14ac:dyDescent="0.35">
      <c r="AG1289" s="3"/>
      <c r="AH1289" s="3"/>
      <c r="CK1289" s="401" t="s">
        <v>3702</v>
      </c>
    </row>
    <row r="1290" spans="33:89" x14ac:dyDescent="0.35">
      <c r="AG1290" s="3"/>
      <c r="AH1290" s="3"/>
      <c r="CK1290" s="401" t="s">
        <v>3701</v>
      </c>
    </row>
    <row r="1291" spans="33:89" x14ac:dyDescent="0.35">
      <c r="AG1291" s="3"/>
      <c r="AH1291" s="3"/>
      <c r="CK1291" s="401" t="s">
        <v>3758</v>
      </c>
    </row>
    <row r="1292" spans="33:89" x14ac:dyDescent="0.35">
      <c r="AG1292" s="3"/>
      <c r="AH1292" s="3"/>
      <c r="CK1292" s="401" t="s">
        <v>3756</v>
      </c>
    </row>
    <row r="1293" spans="33:89" x14ac:dyDescent="0.35">
      <c r="AG1293" s="3"/>
      <c r="AH1293" s="3"/>
      <c r="CK1293" s="401" t="s">
        <v>3757</v>
      </c>
    </row>
    <row r="1294" spans="33:89" x14ac:dyDescent="0.35">
      <c r="AG1294" s="3"/>
      <c r="AH1294" s="3"/>
      <c r="CK1294" s="401" t="s">
        <v>3747</v>
      </c>
    </row>
    <row r="1295" spans="33:89" x14ac:dyDescent="0.35">
      <c r="AG1295" s="3"/>
      <c r="AH1295" s="3"/>
      <c r="CK1295" s="401" t="s">
        <v>3748</v>
      </c>
    </row>
    <row r="1296" spans="33:89" x14ac:dyDescent="0.35">
      <c r="AG1296" s="3"/>
      <c r="AH1296" s="3"/>
      <c r="CK1296" s="401" t="s">
        <v>3751</v>
      </c>
    </row>
    <row r="1297" spans="33:89" x14ac:dyDescent="0.35">
      <c r="AG1297" s="3"/>
      <c r="AH1297" s="3"/>
      <c r="CK1297" s="401" t="s">
        <v>3782</v>
      </c>
    </row>
    <row r="1298" spans="33:89" x14ac:dyDescent="0.35">
      <c r="AG1298" s="3"/>
      <c r="AH1298" s="3"/>
      <c r="CK1298" s="401" t="s">
        <v>3773</v>
      </c>
    </row>
    <row r="1299" spans="33:89" x14ac:dyDescent="0.35">
      <c r="AG1299" s="3"/>
      <c r="AH1299" s="3"/>
      <c r="CK1299" s="401" t="s">
        <v>3769</v>
      </c>
    </row>
    <row r="1300" spans="33:89" x14ac:dyDescent="0.35">
      <c r="AG1300" s="3"/>
      <c r="AH1300" s="3"/>
      <c r="CK1300" s="401" t="s">
        <v>3775</v>
      </c>
    </row>
    <row r="1301" spans="33:89" x14ac:dyDescent="0.35">
      <c r="AG1301" s="3"/>
      <c r="AH1301" s="3"/>
      <c r="CK1301" s="401" t="s">
        <v>3788</v>
      </c>
    </row>
    <row r="1302" spans="33:89" x14ac:dyDescent="0.35">
      <c r="AG1302" s="3"/>
      <c r="AH1302" s="3"/>
      <c r="CK1302" s="401" t="s">
        <v>3787</v>
      </c>
    </row>
    <row r="1303" spans="33:89" x14ac:dyDescent="0.35">
      <c r="AG1303" s="3"/>
      <c r="AH1303" s="3"/>
      <c r="CK1303" s="401" t="s">
        <v>3806</v>
      </c>
    </row>
    <row r="1304" spans="33:89" x14ac:dyDescent="0.35">
      <c r="AG1304" s="3"/>
      <c r="AH1304" s="3"/>
      <c r="CK1304" s="401" t="s">
        <v>3816</v>
      </c>
    </row>
    <row r="1305" spans="33:89" x14ac:dyDescent="0.35">
      <c r="AG1305" s="3"/>
      <c r="AH1305" s="3"/>
      <c r="CK1305" s="401" t="s">
        <v>14293</v>
      </c>
    </row>
    <row r="1306" spans="33:89" x14ac:dyDescent="0.35">
      <c r="AG1306" s="3"/>
      <c r="AH1306" s="3"/>
      <c r="CK1306" s="401" t="s">
        <v>17043</v>
      </c>
    </row>
    <row r="1307" spans="33:89" x14ac:dyDescent="0.35">
      <c r="AG1307" s="3"/>
      <c r="AH1307" s="3"/>
      <c r="CK1307" s="401" t="s">
        <v>3735</v>
      </c>
    </row>
    <row r="1308" spans="33:89" x14ac:dyDescent="0.35">
      <c r="AG1308" s="3"/>
      <c r="AH1308" s="3"/>
      <c r="CK1308" s="401" t="s">
        <v>3734</v>
      </c>
    </row>
    <row r="1309" spans="33:89" x14ac:dyDescent="0.35">
      <c r="CK1309" s="401" t="s">
        <v>3725</v>
      </c>
    </row>
    <row r="1310" spans="33:89" x14ac:dyDescent="0.35">
      <c r="CK1310" s="401" t="s">
        <v>3746</v>
      </c>
    </row>
    <row r="1311" spans="33:89" x14ac:dyDescent="0.35">
      <c r="CK1311" s="401" t="s">
        <v>3741</v>
      </c>
    </row>
    <row r="1312" spans="33:89" x14ac:dyDescent="0.35">
      <c r="CK1312" s="401" t="s">
        <v>3743</v>
      </c>
    </row>
    <row r="1313" spans="89:89" x14ac:dyDescent="0.35">
      <c r="CK1313" s="401" t="s">
        <v>3705</v>
      </c>
    </row>
    <row r="1314" spans="89:89" x14ac:dyDescent="0.35">
      <c r="CK1314" s="401" t="s">
        <v>3749</v>
      </c>
    </row>
    <row r="1315" spans="89:89" x14ac:dyDescent="0.35">
      <c r="CK1315" s="401" t="s">
        <v>3750</v>
      </c>
    </row>
    <row r="1316" spans="89:89" x14ac:dyDescent="0.35">
      <c r="CK1316" s="401" t="s">
        <v>3759</v>
      </c>
    </row>
    <row r="1317" spans="89:89" x14ac:dyDescent="0.35">
      <c r="CK1317" s="401" t="s">
        <v>3760</v>
      </c>
    </row>
    <row r="1318" spans="89:89" x14ac:dyDescent="0.35">
      <c r="CK1318" s="401" t="s">
        <v>14331</v>
      </c>
    </row>
    <row r="1319" spans="89:89" x14ac:dyDescent="0.35">
      <c r="CK1319" s="401" t="s">
        <v>14334</v>
      </c>
    </row>
    <row r="1320" spans="89:89" x14ac:dyDescent="0.35">
      <c r="CK1320" s="401" t="s">
        <v>3742</v>
      </c>
    </row>
    <row r="1321" spans="89:89" x14ac:dyDescent="0.35">
      <c r="CK1321" s="401" t="s">
        <v>3774</v>
      </c>
    </row>
    <row r="1322" spans="89:89" x14ac:dyDescent="0.35">
      <c r="CK1322" s="401" t="s">
        <v>3766</v>
      </c>
    </row>
    <row r="1323" spans="89:89" x14ac:dyDescent="0.35">
      <c r="CK1323" s="401" t="s">
        <v>3767</v>
      </c>
    </row>
    <row r="1324" spans="89:89" x14ac:dyDescent="0.35">
      <c r="CK1324" s="401" t="s">
        <v>3768</v>
      </c>
    </row>
    <row r="1325" spans="89:89" x14ac:dyDescent="0.35">
      <c r="CK1325" s="401" t="s">
        <v>3777</v>
      </c>
    </row>
    <row r="1326" spans="89:89" x14ac:dyDescent="0.35">
      <c r="CK1326" s="401" t="s">
        <v>3776</v>
      </c>
    </row>
    <row r="1327" spans="89:89" x14ac:dyDescent="0.35">
      <c r="CK1327" s="401" t="s">
        <v>3789</v>
      </c>
    </row>
    <row r="1328" spans="89:89" x14ac:dyDescent="0.35">
      <c r="CK1328" s="401" t="s">
        <v>3797</v>
      </c>
    </row>
    <row r="1329" spans="89:89" x14ac:dyDescent="0.35">
      <c r="CK1329" s="401" t="s">
        <v>3799</v>
      </c>
    </row>
    <row r="1330" spans="89:89" x14ac:dyDescent="0.35">
      <c r="CK1330" s="401" t="s">
        <v>3800</v>
      </c>
    </row>
    <row r="1331" spans="89:89" x14ac:dyDescent="0.35">
      <c r="CK1331" s="401" t="s">
        <v>3798</v>
      </c>
    </row>
    <row r="1332" spans="89:89" x14ac:dyDescent="0.35">
      <c r="CK1332" s="401" t="s">
        <v>3824</v>
      </c>
    </row>
    <row r="1333" spans="89:89" x14ac:dyDescent="0.35">
      <c r="CK1333" s="401" t="s">
        <v>3823</v>
      </c>
    </row>
    <row r="1334" spans="89:89" x14ac:dyDescent="0.35">
      <c r="CK1334" s="401" t="s">
        <v>14337</v>
      </c>
    </row>
    <row r="1335" spans="89:89" x14ac:dyDescent="0.35">
      <c r="CK1335" s="401" t="s">
        <v>14340</v>
      </c>
    </row>
    <row r="1336" spans="89:89" x14ac:dyDescent="0.35">
      <c r="CK1336" s="401" t="s">
        <v>14343</v>
      </c>
    </row>
    <row r="1337" spans="89:89" x14ac:dyDescent="0.35">
      <c r="CK1337" s="401" t="s">
        <v>14462</v>
      </c>
    </row>
    <row r="1338" spans="89:89" x14ac:dyDescent="0.35">
      <c r="CK1338" s="401" t="s">
        <v>3721</v>
      </c>
    </row>
    <row r="1339" spans="89:89" x14ac:dyDescent="0.35">
      <c r="CK1339" s="401" t="s">
        <v>3722</v>
      </c>
    </row>
    <row r="1340" spans="89:89" x14ac:dyDescent="0.35">
      <c r="CK1340" s="401" t="s">
        <v>3733</v>
      </c>
    </row>
    <row r="1341" spans="89:89" x14ac:dyDescent="0.35">
      <c r="CK1341" s="401" t="s">
        <v>3730</v>
      </c>
    </row>
    <row r="1342" spans="89:89" x14ac:dyDescent="0.35">
      <c r="CK1342" s="401" t="s">
        <v>3740</v>
      </c>
    </row>
    <row r="1343" spans="89:89" x14ac:dyDescent="0.35">
      <c r="CK1343" s="401" t="s">
        <v>3736</v>
      </c>
    </row>
    <row r="1344" spans="89:89" x14ac:dyDescent="0.35">
      <c r="CK1344" s="401" t="s">
        <v>3752</v>
      </c>
    </row>
    <row r="1345" spans="89:89" x14ac:dyDescent="0.35">
      <c r="CK1345" s="401" t="s">
        <v>3778</v>
      </c>
    </row>
    <row r="1346" spans="89:89" x14ac:dyDescent="0.35">
      <c r="CK1346" s="401" t="s">
        <v>3779</v>
      </c>
    </row>
    <row r="1347" spans="89:89" x14ac:dyDescent="0.35">
      <c r="CK1347" s="401" t="s">
        <v>3780</v>
      </c>
    </row>
    <row r="1348" spans="89:89" x14ac:dyDescent="0.35">
      <c r="CK1348" s="401" t="s">
        <v>3795</v>
      </c>
    </row>
    <row r="1349" spans="89:89" x14ac:dyDescent="0.35">
      <c r="CK1349" s="401" t="s">
        <v>3803</v>
      </c>
    </row>
    <row r="1350" spans="89:89" x14ac:dyDescent="0.35">
      <c r="CK1350" s="401" t="s">
        <v>3808</v>
      </c>
    </row>
    <row r="1351" spans="89:89" x14ac:dyDescent="0.35">
      <c r="CK1351" s="401" t="s">
        <v>3809</v>
      </c>
    </row>
    <row r="1352" spans="89:89" x14ac:dyDescent="0.35">
      <c r="CK1352" s="401" t="s">
        <v>3796</v>
      </c>
    </row>
    <row r="1353" spans="89:89" x14ac:dyDescent="0.35">
      <c r="CK1353" s="401" t="s">
        <v>3819</v>
      </c>
    </row>
    <row r="1354" spans="89:89" x14ac:dyDescent="0.35">
      <c r="CK1354" s="401" t="s">
        <v>16931</v>
      </c>
    </row>
    <row r="1355" spans="89:89" x14ac:dyDescent="0.35">
      <c r="CK1355" s="401" t="s">
        <v>3728</v>
      </c>
    </row>
    <row r="1356" spans="89:89" x14ac:dyDescent="0.35">
      <c r="CK1356" s="401" t="s">
        <v>3718</v>
      </c>
    </row>
    <row r="1357" spans="89:89" x14ac:dyDescent="0.35">
      <c r="CK1357" s="401" t="s">
        <v>3726</v>
      </c>
    </row>
    <row r="1358" spans="89:89" x14ac:dyDescent="0.35">
      <c r="CK1358" s="401" t="s">
        <v>3723</v>
      </c>
    </row>
    <row r="1359" spans="89:89" x14ac:dyDescent="0.35">
      <c r="CK1359" s="401" t="s">
        <v>3704</v>
      </c>
    </row>
    <row r="1360" spans="89:89" x14ac:dyDescent="0.35">
      <c r="CK1360" s="401" t="s">
        <v>3715</v>
      </c>
    </row>
    <row r="1361" spans="89:89" x14ac:dyDescent="0.35">
      <c r="CK1361" s="401" t="s">
        <v>3739</v>
      </c>
    </row>
    <row r="1362" spans="89:89" x14ac:dyDescent="0.35">
      <c r="CK1362" s="401" t="s">
        <v>3765</v>
      </c>
    </row>
    <row r="1363" spans="89:89" x14ac:dyDescent="0.35">
      <c r="CK1363" s="401" t="s">
        <v>3784</v>
      </c>
    </row>
    <row r="1364" spans="89:89" x14ac:dyDescent="0.35">
      <c r="CK1364" s="401" t="s">
        <v>3817</v>
      </c>
    </row>
    <row r="1365" spans="89:89" x14ac:dyDescent="0.35">
      <c r="CK1365" s="401" t="s">
        <v>16944</v>
      </c>
    </row>
    <row r="1366" spans="89:89" x14ac:dyDescent="0.35">
      <c r="CK1366" s="401" t="s">
        <v>3716</v>
      </c>
    </row>
    <row r="1367" spans="89:89" x14ac:dyDescent="0.35">
      <c r="CK1367" s="401" t="s">
        <v>3810</v>
      </c>
    </row>
  </sheetData>
  <sortState xmlns:xlrd2="http://schemas.microsoft.com/office/spreadsheetml/2017/richdata2" ref="F28:G43">
    <sortCondition ref="F28"/>
  </sortState>
  <pageMargins left="0.7" right="0.7" top="0.75" bottom="0.75" header="0.3" footer="0.3"/>
  <pageSetup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1DB2E-0795-4775-BACE-E89519FE6A35}">
  <dimension ref="B1:P45"/>
  <sheetViews>
    <sheetView workbookViewId="0"/>
  </sheetViews>
  <sheetFormatPr defaultRowHeight="14.5" x14ac:dyDescent="0.35"/>
  <cols>
    <col min="2" max="2" width="21.54296875" bestFit="1" customWidth="1"/>
    <col min="3" max="3" width="20.81640625" bestFit="1" customWidth="1"/>
    <col min="4" max="4" width="21.54296875" bestFit="1" customWidth="1"/>
    <col min="5" max="5" width="19.90625" bestFit="1" customWidth="1"/>
    <col min="6" max="6" width="21.1796875" bestFit="1" customWidth="1"/>
    <col min="7" max="7" width="21.54296875" bestFit="1" customWidth="1"/>
    <col min="8" max="8" width="20.453125" bestFit="1" customWidth="1"/>
    <col min="9" max="9" width="20.7265625" bestFit="1" customWidth="1"/>
    <col min="10" max="10" width="19.90625" bestFit="1" customWidth="1"/>
    <col min="11" max="11" width="19.6328125" bestFit="1" customWidth="1"/>
    <col min="12" max="12" width="30" bestFit="1" customWidth="1"/>
    <col min="13" max="13" width="23.7265625" bestFit="1" customWidth="1"/>
  </cols>
  <sheetData>
    <row r="1" spans="2:16" s="405" customFormat="1" ht="13" x14ac:dyDescent="0.3">
      <c r="B1" s="405" t="s">
        <v>14965</v>
      </c>
      <c r="C1" s="405" t="s">
        <v>14966</v>
      </c>
      <c r="D1" s="405" t="s">
        <v>14967</v>
      </c>
      <c r="E1" s="405" t="s">
        <v>14968</v>
      </c>
      <c r="F1" s="405" t="s">
        <v>14969</v>
      </c>
      <c r="G1" s="405" t="s">
        <v>14970</v>
      </c>
      <c r="H1" s="405" t="s">
        <v>14971</v>
      </c>
      <c r="I1" s="405" t="s">
        <v>14972</v>
      </c>
      <c r="J1" s="405" t="s">
        <v>14973</v>
      </c>
      <c r="K1" s="405" t="s">
        <v>14974</v>
      </c>
      <c r="L1" s="405" t="s">
        <v>14975</v>
      </c>
      <c r="M1" s="405" t="s">
        <v>14976</v>
      </c>
    </row>
    <row r="2" spans="2:16" x14ac:dyDescent="0.35">
      <c r="B2" t="s">
        <v>14977</v>
      </c>
      <c r="C2" t="s">
        <v>15001</v>
      </c>
      <c r="D2" t="s">
        <v>15006</v>
      </c>
      <c r="E2" t="s">
        <v>15036</v>
      </c>
      <c r="F2" t="s">
        <v>15080</v>
      </c>
      <c r="G2" t="s">
        <v>15102</v>
      </c>
      <c r="H2" t="s">
        <v>15111</v>
      </c>
      <c r="I2" t="s">
        <v>15121</v>
      </c>
      <c r="J2" t="s">
        <v>15127</v>
      </c>
      <c r="K2" t="s">
        <v>15133</v>
      </c>
      <c r="L2" t="s">
        <v>15142</v>
      </c>
      <c r="M2" t="s">
        <v>15157</v>
      </c>
    </row>
    <row r="3" spans="2:16" x14ac:dyDescent="0.35">
      <c r="B3" t="s">
        <v>14978</v>
      </c>
      <c r="C3" t="s">
        <v>15002</v>
      </c>
      <c r="D3" t="s">
        <v>15007</v>
      </c>
      <c r="E3" t="s">
        <v>15037</v>
      </c>
      <c r="F3" t="s">
        <v>15081</v>
      </c>
      <c r="G3" t="s">
        <v>15103</v>
      </c>
      <c r="H3" t="s">
        <v>15112</v>
      </c>
      <c r="I3" t="s">
        <v>15122</v>
      </c>
      <c r="J3" t="s">
        <v>15128</v>
      </c>
      <c r="K3" t="s">
        <v>15134</v>
      </c>
      <c r="L3" t="s">
        <v>15143</v>
      </c>
      <c r="M3" t="s">
        <v>15158</v>
      </c>
    </row>
    <row r="4" spans="2:16" x14ac:dyDescent="0.35">
      <c r="B4" t="s">
        <v>14979</v>
      </c>
      <c r="C4" t="s">
        <v>15003</v>
      </c>
      <c r="D4" t="s">
        <v>15008</v>
      </c>
      <c r="E4" t="s">
        <v>15038</v>
      </c>
      <c r="F4" t="s">
        <v>15082</v>
      </c>
      <c r="G4" t="s">
        <v>15104</v>
      </c>
      <c r="H4" t="s">
        <v>15113</v>
      </c>
      <c r="I4" t="s">
        <v>15123</v>
      </c>
      <c r="J4" t="s">
        <v>15129</v>
      </c>
      <c r="K4" t="s">
        <v>15135</v>
      </c>
      <c r="L4" t="s">
        <v>15144</v>
      </c>
      <c r="M4" t="s">
        <v>15159</v>
      </c>
    </row>
    <row r="5" spans="2:16" x14ac:dyDescent="0.35">
      <c r="B5" t="s">
        <v>14980</v>
      </c>
      <c r="C5" t="s">
        <v>15004</v>
      </c>
      <c r="D5" t="s">
        <v>15009</v>
      </c>
      <c r="E5" t="s">
        <v>15039</v>
      </c>
      <c r="F5" t="s">
        <v>15083</v>
      </c>
      <c r="G5" t="s">
        <v>15105</v>
      </c>
      <c r="H5" t="s">
        <v>15114</v>
      </c>
      <c r="I5" t="s">
        <v>15124</v>
      </c>
      <c r="J5" t="s">
        <v>15130</v>
      </c>
      <c r="K5" t="s">
        <v>15136</v>
      </c>
      <c r="L5" t="s">
        <v>15145</v>
      </c>
      <c r="M5" t="s">
        <v>15160</v>
      </c>
    </row>
    <row r="6" spans="2:16" x14ac:dyDescent="0.35">
      <c r="B6" t="s">
        <v>14981</v>
      </c>
      <c r="C6" t="s">
        <v>15005</v>
      </c>
      <c r="D6" t="s">
        <v>15010</v>
      </c>
      <c r="E6" t="s">
        <v>15040</v>
      </c>
      <c r="F6" t="s">
        <v>15084</v>
      </c>
      <c r="G6" t="s">
        <v>15106</v>
      </c>
      <c r="H6" t="s">
        <v>15115</v>
      </c>
      <c r="I6" t="s">
        <v>15125</v>
      </c>
      <c r="J6" t="s">
        <v>15131</v>
      </c>
      <c r="K6" t="s">
        <v>15137</v>
      </c>
      <c r="L6" t="s">
        <v>15146</v>
      </c>
      <c r="M6" t="s">
        <v>15161</v>
      </c>
    </row>
    <row r="7" spans="2:16" x14ac:dyDescent="0.35">
      <c r="B7" t="s">
        <v>14982</v>
      </c>
      <c r="D7" t="s">
        <v>15011</v>
      </c>
      <c r="E7" t="s">
        <v>15041</v>
      </c>
      <c r="F7" t="s">
        <v>15085</v>
      </c>
      <c r="G7" t="s">
        <v>15107</v>
      </c>
      <c r="H7" t="s">
        <v>15116</v>
      </c>
      <c r="I7" t="s">
        <v>15126</v>
      </c>
      <c r="J7" t="s">
        <v>15132</v>
      </c>
      <c r="K7" t="s">
        <v>15138</v>
      </c>
      <c r="L7" t="s">
        <v>15147</v>
      </c>
      <c r="M7" t="s">
        <v>15162</v>
      </c>
    </row>
    <row r="8" spans="2:16" x14ac:dyDescent="0.35">
      <c r="B8" t="s">
        <v>14983</v>
      </c>
      <c r="D8" t="s">
        <v>15012</v>
      </c>
      <c r="E8" t="s">
        <v>15042</v>
      </c>
      <c r="F8" t="s">
        <v>15086</v>
      </c>
      <c r="G8" t="s">
        <v>15108</v>
      </c>
      <c r="H8" t="s">
        <v>15117</v>
      </c>
      <c r="K8" t="s">
        <v>15139</v>
      </c>
      <c r="L8" t="s">
        <v>15148</v>
      </c>
      <c r="M8" t="s">
        <v>15163</v>
      </c>
    </row>
    <row r="9" spans="2:16" x14ac:dyDescent="0.35">
      <c r="B9" t="s">
        <v>14984</v>
      </c>
      <c r="D9" t="s">
        <v>15013</v>
      </c>
      <c r="E9" t="s">
        <v>15043</v>
      </c>
      <c r="F9" t="s">
        <v>15087</v>
      </c>
      <c r="G9" t="s">
        <v>15109</v>
      </c>
      <c r="H9" t="s">
        <v>15118</v>
      </c>
      <c r="K9" t="s">
        <v>15140</v>
      </c>
      <c r="L9" t="s">
        <v>15149</v>
      </c>
      <c r="M9" t="s">
        <v>15164</v>
      </c>
    </row>
    <row r="10" spans="2:16" x14ac:dyDescent="0.35">
      <c r="B10" t="s">
        <v>14985</v>
      </c>
      <c r="D10" t="s">
        <v>15014</v>
      </c>
      <c r="E10" t="s">
        <v>15044</v>
      </c>
      <c r="F10" t="s">
        <v>15088</v>
      </c>
      <c r="G10" t="s">
        <v>15110</v>
      </c>
      <c r="H10" t="s">
        <v>15119</v>
      </c>
      <c r="K10" t="s">
        <v>15141</v>
      </c>
      <c r="L10" t="s">
        <v>15150</v>
      </c>
      <c r="M10" t="s">
        <v>15164</v>
      </c>
    </row>
    <row r="11" spans="2:16" x14ac:dyDescent="0.35">
      <c r="B11" t="s">
        <v>14986</v>
      </c>
      <c r="D11" t="s">
        <v>15015</v>
      </c>
      <c r="E11" t="s">
        <v>15045</v>
      </c>
      <c r="F11" t="s">
        <v>15089</v>
      </c>
      <c r="H11" t="s">
        <v>15120</v>
      </c>
      <c r="L11" t="s">
        <v>15151</v>
      </c>
    </row>
    <row r="12" spans="2:16" x14ac:dyDescent="0.35">
      <c r="B12" t="s">
        <v>14987</v>
      </c>
      <c r="D12" t="s">
        <v>15016</v>
      </c>
      <c r="E12" t="s">
        <v>15046</v>
      </c>
      <c r="F12" t="s">
        <v>15090</v>
      </c>
      <c r="L12" t="s">
        <v>15152</v>
      </c>
    </row>
    <row r="13" spans="2:16" x14ac:dyDescent="0.35">
      <c r="B13" t="s">
        <v>14988</v>
      </c>
      <c r="D13" t="s">
        <v>15017</v>
      </c>
      <c r="E13" t="s">
        <v>15047</v>
      </c>
      <c r="F13" t="s">
        <v>15091</v>
      </c>
      <c r="L13" t="s">
        <v>15153</v>
      </c>
    </row>
    <row r="14" spans="2:16" x14ac:dyDescent="0.35">
      <c r="B14" t="s">
        <v>14989</v>
      </c>
      <c r="D14" t="s">
        <v>15018</v>
      </c>
      <c r="E14" t="s">
        <v>15048</v>
      </c>
      <c r="F14" t="s">
        <v>15092</v>
      </c>
      <c r="L14" t="s">
        <v>15154</v>
      </c>
    </row>
    <row r="15" spans="2:16" x14ac:dyDescent="0.35">
      <c r="B15" t="s">
        <v>14990</v>
      </c>
      <c r="D15" t="s">
        <v>15019</v>
      </c>
      <c r="E15" t="s">
        <v>15049</v>
      </c>
      <c r="F15" t="s">
        <v>15093</v>
      </c>
      <c r="L15" t="s">
        <v>15155</v>
      </c>
    </row>
    <row r="16" spans="2:16" x14ac:dyDescent="0.35">
      <c r="B16" t="s">
        <v>14991</v>
      </c>
      <c r="D16" t="s">
        <v>15020</v>
      </c>
      <c r="E16" t="s">
        <v>15050</v>
      </c>
      <c r="F16" t="s">
        <v>15094</v>
      </c>
      <c r="L16" t="s">
        <v>15156</v>
      </c>
      <c r="P16" t="s">
        <v>15717</v>
      </c>
    </row>
    <row r="17" spans="2:16" x14ac:dyDescent="0.35">
      <c r="B17" t="s">
        <v>14992</v>
      </c>
      <c r="D17" t="s">
        <v>15021</v>
      </c>
      <c r="E17" t="s">
        <v>15051</v>
      </c>
      <c r="F17" t="s">
        <v>15095</v>
      </c>
      <c r="P17" s="300" t="s">
        <v>15713</v>
      </c>
    </row>
    <row r="18" spans="2:16" x14ac:dyDescent="0.35">
      <c r="B18" t="s">
        <v>14993</v>
      </c>
      <c r="D18" t="s">
        <v>15022</v>
      </c>
      <c r="E18" t="s">
        <v>15052</v>
      </c>
      <c r="F18" t="s">
        <v>15096</v>
      </c>
      <c r="P18" s="300" t="s">
        <v>15716</v>
      </c>
    </row>
    <row r="19" spans="2:16" x14ac:dyDescent="0.35">
      <c r="B19" t="s">
        <v>14994</v>
      </c>
      <c r="D19" t="s">
        <v>15023</v>
      </c>
      <c r="E19" t="s">
        <v>15053</v>
      </c>
      <c r="F19" t="s">
        <v>15097</v>
      </c>
    </row>
    <row r="20" spans="2:16" x14ac:dyDescent="0.35">
      <c r="B20" t="s">
        <v>14995</v>
      </c>
      <c r="D20" t="s">
        <v>15024</v>
      </c>
      <c r="E20" t="s">
        <v>15054</v>
      </c>
      <c r="F20" t="s">
        <v>15098</v>
      </c>
    </row>
    <row r="21" spans="2:16" x14ac:dyDescent="0.35">
      <c r="B21" t="s">
        <v>14996</v>
      </c>
      <c r="D21" t="s">
        <v>15025</v>
      </c>
      <c r="E21" t="s">
        <v>15055</v>
      </c>
      <c r="F21" t="s">
        <v>15099</v>
      </c>
    </row>
    <row r="22" spans="2:16" x14ac:dyDescent="0.35">
      <c r="B22" t="s">
        <v>14997</v>
      </c>
      <c r="D22" t="s">
        <v>17913</v>
      </c>
      <c r="E22" t="s">
        <v>15056</v>
      </c>
      <c r="F22" t="s">
        <v>15100</v>
      </c>
    </row>
    <row r="23" spans="2:16" x14ac:dyDescent="0.35">
      <c r="B23" t="s">
        <v>14998</v>
      </c>
      <c r="D23" t="s">
        <v>15026</v>
      </c>
      <c r="E23" t="s">
        <v>15057</v>
      </c>
      <c r="F23" t="s">
        <v>15101</v>
      </c>
    </row>
    <row r="24" spans="2:16" x14ac:dyDescent="0.35">
      <c r="B24" t="s">
        <v>14999</v>
      </c>
      <c r="D24" t="s">
        <v>15027</v>
      </c>
      <c r="E24" t="s">
        <v>15058</v>
      </c>
    </row>
    <row r="25" spans="2:16" x14ac:dyDescent="0.35">
      <c r="B25" t="s">
        <v>15000</v>
      </c>
      <c r="D25" t="s">
        <v>15028</v>
      </c>
      <c r="E25" t="s">
        <v>15059</v>
      </c>
    </row>
    <row r="26" spans="2:16" x14ac:dyDescent="0.35">
      <c r="D26" t="s">
        <v>15029</v>
      </c>
      <c r="E26" t="s">
        <v>15060</v>
      </c>
    </row>
    <row r="27" spans="2:16" x14ac:dyDescent="0.35">
      <c r="D27" t="s">
        <v>15030</v>
      </c>
      <c r="E27" t="s">
        <v>15061</v>
      </c>
    </row>
    <row r="28" spans="2:16" x14ac:dyDescent="0.35">
      <c r="D28" t="s">
        <v>15031</v>
      </c>
      <c r="E28" t="s">
        <v>15062</v>
      </c>
    </row>
    <row r="29" spans="2:16" x14ac:dyDescent="0.35">
      <c r="D29" t="s">
        <v>15032</v>
      </c>
      <c r="E29" t="s">
        <v>15063</v>
      </c>
    </row>
    <row r="30" spans="2:16" x14ac:dyDescent="0.35">
      <c r="D30" t="s">
        <v>15033</v>
      </c>
      <c r="E30" t="s">
        <v>15064</v>
      </c>
    </row>
    <row r="31" spans="2:16" x14ac:dyDescent="0.35">
      <c r="D31" t="s">
        <v>15034</v>
      </c>
      <c r="E31" t="s">
        <v>15065</v>
      </c>
    </row>
    <row r="32" spans="2:16" x14ac:dyDescent="0.35">
      <c r="D32" t="s">
        <v>15035</v>
      </c>
      <c r="E32" t="s">
        <v>15066</v>
      </c>
    </row>
    <row r="33" spans="5:5" x14ac:dyDescent="0.35">
      <c r="E33" t="s">
        <v>15067</v>
      </c>
    </row>
    <row r="34" spans="5:5" x14ac:dyDescent="0.35">
      <c r="E34" t="s">
        <v>15068</v>
      </c>
    </row>
    <row r="35" spans="5:5" x14ac:dyDescent="0.35">
      <c r="E35" t="s">
        <v>15069</v>
      </c>
    </row>
    <row r="36" spans="5:5" x14ac:dyDescent="0.35">
      <c r="E36" t="s">
        <v>15070</v>
      </c>
    </row>
    <row r="37" spans="5:5" x14ac:dyDescent="0.35">
      <c r="E37" t="s">
        <v>15071</v>
      </c>
    </row>
    <row r="38" spans="5:5" x14ac:dyDescent="0.35">
      <c r="E38" t="s">
        <v>15072</v>
      </c>
    </row>
    <row r="39" spans="5:5" x14ac:dyDescent="0.35">
      <c r="E39" t="s">
        <v>15073</v>
      </c>
    </row>
    <row r="40" spans="5:5" x14ac:dyDescent="0.35">
      <c r="E40" t="s">
        <v>15074</v>
      </c>
    </row>
    <row r="41" spans="5:5" x14ac:dyDescent="0.35">
      <c r="E41" t="s">
        <v>15075</v>
      </c>
    </row>
    <row r="42" spans="5:5" x14ac:dyDescent="0.35">
      <c r="E42" t="s">
        <v>15076</v>
      </c>
    </row>
    <row r="43" spans="5:5" x14ac:dyDescent="0.35">
      <c r="E43" t="s">
        <v>15077</v>
      </c>
    </row>
    <row r="44" spans="5:5" x14ac:dyDescent="0.35">
      <c r="E44" t="s">
        <v>15078</v>
      </c>
    </row>
    <row r="45" spans="5:5" x14ac:dyDescent="0.35">
      <c r="E45" t="s">
        <v>15079</v>
      </c>
    </row>
  </sheetData>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94D06-90C4-413B-9EF4-8431DAF51236}">
  <dimension ref="A1:M4929"/>
  <sheetViews>
    <sheetView workbookViewId="0">
      <pane ySplit="1" topLeftCell="A2" activePane="bottomLeft" state="frozen"/>
      <selection pane="bottomLeft"/>
    </sheetView>
  </sheetViews>
  <sheetFormatPr defaultRowHeight="14.5" x14ac:dyDescent="0.35"/>
  <cols>
    <col min="1" max="1" width="9.08984375" style="461" bestFit="1" customWidth="1"/>
    <col min="2" max="2" width="9.36328125" style="461" bestFit="1" customWidth="1"/>
    <col min="3" max="3" width="9.08984375" style="461" bestFit="1" customWidth="1"/>
    <col min="4" max="4" width="7.08984375" style="461" bestFit="1" customWidth="1"/>
    <col min="5" max="5" width="9.26953125" style="461" bestFit="1" customWidth="1"/>
    <col min="6" max="6" width="4.81640625" style="461" bestFit="1" customWidth="1"/>
    <col min="7" max="7" width="19.6328125" style="461" bestFit="1" customWidth="1"/>
    <col min="8" max="8" width="29.08984375" style="461" bestFit="1" customWidth="1"/>
    <col min="9" max="9" width="21.6328125" style="461" bestFit="1" customWidth="1"/>
    <col min="10" max="10" width="16.7265625" style="461" bestFit="1" customWidth="1"/>
    <col min="11" max="11" width="11.453125" style="470" bestFit="1" customWidth="1"/>
    <col min="12" max="12" width="17.81640625" style="404" bestFit="1" customWidth="1"/>
    <col min="13" max="13" width="5.1796875" style="461" bestFit="1" customWidth="1"/>
  </cols>
  <sheetData>
    <row r="1" spans="1:13" x14ac:dyDescent="0.35">
      <c r="A1" s="403" t="s">
        <v>294</v>
      </c>
      <c r="B1" s="403" t="s">
        <v>295</v>
      </c>
      <c r="C1" s="403" t="s">
        <v>294</v>
      </c>
      <c r="D1" s="403" t="s">
        <v>82</v>
      </c>
      <c r="E1" s="403" t="s">
        <v>14</v>
      </c>
      <c r="F1" s="403" t="s">
        <v>18</v>
      </c>
      <c r="G1" s="403" t="s">
        <v>19</v>
      </c>
      <c r="H1" s="403" t="s">
        <v>20</v>
      </c>
      <c r="I1" s="403" t="s">
        <v>72</v>
      </c>
      <c r="J1" s="403" t="s">
        <v>73</v>
      </c>
      <c r="K1" s="467" t="s">
        <v>892</v>
      </c>
      <c r="L1" s="403" t="s">
        <v>1478</v>
      </c>
      <c r="M1" s="403" t="s">
        <v>16608</v>
      </c>
    </row>
    <row r="2" spans="1:13" x14ac:dyDescent="0.35">
      <c r="A2" s="462" t="s">
        <v>11995</v>
      </c>
      <c r="B2" s="462" t="s">
        <v>2385</v>
      </c>
      <c r="C2" s="462" t="s">
        <v>11995</v>
      </c>
      <c r="D2" s="462" t="s">
        <v>84</v>
      </c>
      <c r="E2" s="462" t="s">
        <v>214</v>
      </c>
      <c r="F2" s="463">
        <v>2018</v>
      </c>
      <c r="G2" s="462" t="s">
        <v>5767</v>
      </c>
      <c r="H2" s="462" t="s">
        <v>10133</v>
      </c>
      <c r="I2" s="462" t="s">
        <v>11996</v>
      </c>
      <c r="J2" s="463">
        <v>29366</v>
      </c>
      <c r="K2" s="468"/>
      <c r="L2" s="464">
        <f t="shared" ref="L2:L65" ca="1" si="0">IFERROR(J2/(YEAR(NOW())-F2),"--")</f>
        <v>4894.333333333333</v>
      </c>
      <c r="M2" s="462" t="s">
        <v>84</v>
      </c>
    </row>
    <row r="3" spans="1:13" x14ac:dyDescent="0.35">
      <c r="A3" s="465" t="s">
        <v>12324</v>
      </c>
      <c r="B3" s="465" t="s">
        <v>2388</v>
      </c>
      <c r="C3" s="465" t="s">
        <v>12324</v>
      </c>
      <c r="D3" s="465" t="s">
        <v>84</v>
      </c>
      <c r="E3" s="465" t="s">
        <v>214</v>
      </c>
      <c r="F3" s="466">
        <v>2018</v>
      </c>
      <c r="G3" s="465" t="s">
        <v>5710</v>
      </c>
      <c r="H3" s="465" t="s">
        <v>6735</v>
      </c>
      <c r="I3" s="465" t="s">
        <v>12325</v>
      </c>
      <c r="J3" s="466">
        <v>14591</v>
      </c>
      <c r="K3" s="469"/>
      <c r="L3" s="404">
        <f t="shared" ca="1" si="0"/>
        <v>2431.8333333333335</v>
      </c>
      <c r="M3" s="465" t="s">
        <v>84</v>
      </c>
    </row>
    <row r="4" spans="1:13" x14ac:dyDescent="0.35">
      <c r="A4" s="462" t="s">
        <v>8373</v>
      </c>
      <c r="B4" s="462" t="s">
        <v>16616</v>
      </c>
      <c r="C4" s="462" t="s">
        <v>8373</v>
      </c>
      <c r="D4" s="462" t="s">
        <v>84</v>
      </c>
      <c r="E4" s="462" t="s">
        <v>214</v>
      </c>
      <c r="F4" s="463">
        <v>2012</v>
      </c>
      <c r="G4" s="462" t="s">
        <v>5710</v>
      </c>
      <c r="H4" s="462" t="s">
        <v>6006</v>
      </c>
      <c r="I4" s="462" t="s">
        <v>8374</v>
      </c>
      <c r="J4" s="463">
        <v>56761</v>
      </c>
      <c r="K4" s="468"/>
      <c r="L4" s="464">
        <f t="shared" ca="1" si="0"/>
        <v>4730.083333333333</v>
      </c>
      <c r="M4" s="462" t="s">
        <v>84</v>
      </c>
    </row>
    <row r="5" spans="1:13" x14ac:dyDescent="0.35">
      <c r="A5" s="465" t="s">
        <v>17805</v>
      </c>
      <c r="B5" s="465" t="s">
        <v>17806</v>
      </c>
      <c r="C5" s="465" t="s">
        <v>17805</v>
      </c>
      <c r="D5" s="465" t="s">
        <v>84</v>
      </c>
      <c r="E5" s="465" t="s">
        <v>214</v>
      </c>
      <c r="F5" s="466">
        <v>2023</v>
      </c>
      <c r="G5" s="465" t="s">
        <v>6165</v>
      </c>
      <c r="H5" s="465" t="s">
        <v>6166</v>
      </c>
      <c r="I5" s="465" t="s">
        <v>17807</v>
      </c>
      <c r="J5" s="466">
        <v>0</v>
      </c>
      <c r="K5" s="469"/>
      <c r="L5" s="404">
        <f t="shared" ca="1" si="0"/>
        <v>0</v>
      </c>
      <c r="M5" s="465" t="s">
        <v>84</v>
      </c>
    </row>
    <row r="6" spans="1:13" x14ac:dyDescent="0.35">
      <c r="A6" s="462" t="s">
        <v>17772</v>
      </c>
      <c r="B6" s="462" t="s">
        <v>17773</v>
      </c>
      <c r="C6" s="462" t="s">
        <v>17772</v>
      </c>
      <c r="D6" s="462" t="s">
        <v>84</v>
      </c>
      <c r="E6" s="462" t="s">
        <v>214</v>
      </c>
      <c r="F6" s="463">
        <v>2023</v>
      </c>
      <c r="G6" s="462" t="s">
        <v>6165</v>
      </c>
      <c r="H6" s="462" t="s">
        <v>6166</v>
      </c>
      <c r="I6" s="462" t="s">
        <v>17774</v>
      </c>
      <c r="J6" s="463">
        <v>0</v>
      </c>
      <c r="K6" s="468"/>
      <c r="L6" s="464">
        <f t="shared" ca="1" si="0"/>
        <v>0</v>
      </c>
      <c r="M6" s="462" t="s">
        <v>84</v>
      </c>
    </row>
    <row r="7" spans="1:13" x14ac:dyDescent="0.35">
      <c r="A7" s="465" t="s">
        <v>17802</v>
      </c>
      <c r="B7" s="465" t="s">
        <v>17803</v>
      </c>
      <c r="C7" s="465" t="s">
        <v>17802</v>
      </c>
      <c r="D7" s="465" t="s">
        <v>84</v>
      </c>
      <c r="E7" s="465" t="s">
        <v>214</v>
      </c>
      <c r="F7" s="466">
        <v>2023</v>
      </c>
      <c r="G7" s="465" t="s">
        <v>6165</v>
      </c>
      <c r="H7" s="465" t="s">
        <v>6166</v>
      </c>
      <c r="I7" s="465" t="s">
        <v>17804</v>
      </c>
      <c r="J7" s="466">
        <v>19</v>
      </c>
      <c r="K7" s="469"/>
      <c r="L7" s="404">
        <f t="shared" ca="1" si="0"/>
        <v>19</v>
      </c>
      <c r="M7" s="465" t="s">
        <v>84</v>
      </c>
    </row>
    <row r="8" spans="1:13" x14ac:dyDescent="0.35">
      <c r="A8" s="462" t="s">
        <v>17853</v>
      </c>
      <c r="B8" s="462" t="s">
        <v>17854</v>
      </c>
      <c r="C8" s="462" t="s">
        <v>17853</v>
      </c>
      <c r="D8" s="462" t="s">
        <v>84</v>
      </c>
      <c r="E8" s="462" t="s">
        <v>214</v>
      </c>
      <c r="F8" s="463">
        <v>2023</v>
      </c>
      <c r="G8" s="462" t="s">
        <v>6165</v>
      </c>
      <c r="H8" s="462" t="s">
        <v>6166</v>
      </c>
      <c r="I8" s="462" t="s">
        <v>17855</v>
      </c>
      <c r="J8" s="463">
        <v>25</v>
      </c>
      <c r="K8" s="468"/>
      <c r="L8" s="464">
        <f t="shared" ca="1" si="0"/>
        <v>25</v>
      </c>
      <c r="M8" s="462" t="s">
        <v>84</v>
      </c>
    </row>
    <row r="9" spans="1:13" x14ac:dyDescent="0.35">
      <c r="A9" s="465" t="s">
        <v>17856</v>
      </c>
      <c r="B9" s="465" t="s">
        <v>17857</v>
      </c>
      <c r="C9" s="465" t="s">
        <v>17856</v>
      </c>
      <c r="D9" s="465" t="s">
        <v>84</v>
      </c>
      <c r="E9" s="465" t="s">
        <v>214</v>
      </c>
      <c r="F9" s="466">
        <v>2023</v>
      </c>
      <c r="G9" s="465" t="s">
        <v>6165</v>
      </c>
      <c r="H9" s="465" t="s">
        <v>17000</v>
      </c>
      <c r="I9" s="465" t="s">
        <v>17858</v>
      </c>
      <c r="J9" s="466">
        <v>31</v>
      </c>
      <c r="K9" s="469"/>
      <c r="L9" s="404">
        <f t="shared" ca="1" si="0"/>
        <v>31</v>
      </c>
      <c r="M9" s="465" t="s">
        <v>84</v>
      </c>
    </row>
    <row r="10" spans="1:13" x14ac:dyDescent="0.35">
      <c r="A10" s="462" t="s">
        <v>17655</v>
      </c>
      <c r="B10" s="462" t="s">
        <v>17656</v>
      </c>
      <c r="C10" s="462" t="s">
        <v>17655</v>
      </c>
      <c r="D10" s="462" t="s">
        <v>84</v>
      </c>
      <c r="E10" s="462" t="s">
        <v>214</v>
      </c>
      <c r="F10" s="463">
        <v>2023</v>
      </c>
      <c r="G10" s="462" t="s">
        <v>6165</v>
      </c>
      <c r="H10" s="462" t="s">
        <v>6166</v>
      </c>
      <c r="I10" s="462" t="s">
        <v>17657</v>
      </c>
      <c r="J10" s="463">
        <v>0</v>
      </c>
      <c r="K10" s="468"/>
      <c r="L10" s="464">
        <f t="shared" ca="1" si="0"/>
        <v>0</v>
      </c>
      <c r="M10" s="462" t="s">
        <v>84</v>
      </c>
    </row>
    <row r="11" spans="1:13" x14ac:dyDescent="0.35">
      <c r="A11" s="465" t="s">
        <v>17601</v>
      </c>
      <c r="B11" s="465" t="s">
        <v>17602</v>
      </c>
      <c r="C11" s="465" t="s">
        <v>17601</v>
      </c>
      <c r="D11" s="465" t="s">
        <v>84</v>
      </c>
      <c r="E11" s="465" t="s">
        <v>214</v>
      </c>
      <c r="F11" s="466">
        <v>2023</v>
      </c>
      <c r="G11" s="465" t="s">
        <v>5710</v>
      </c>
      <c r="H11" s="465" t="s">
        <v>9438</v>
      </c>
      <c r="I11" s="465" t="s">
        <v>17603</v>
      </c>
      <c r="J11" s="466">
        <v>79</v>
      </c>
      <c r="K11" s="469"/>
      <c r="L11" s="404">
        <f t="shared" ca="1" si="0"/>
        <v>79</v>
      </c>
      <c r="M11" s="465" t="s">
        <v>84</v>
      </c>
    </row>
    <row r="12" spans="1:13" x14ac:dyDescent="0.35">
      <c r="A12" s="462" t="s">
        <v>17658</v>
      </c>
      <c r="B12" s="462" t="s">
        <v>17659</v>
      </c>
      <c r="C12" s="462" t="s">
        <v>17658</v>
      </c>
      <c r="D12" s="462" t="s">
        <v>84</v>
      </c>
      <c r="E12" s="462" t="s">
        <v>214</v>
      </c>
      <c r="F12" s="463">
        <v>2023</v>
      </c>
      <c r="G12" s="462" t="s">
        <v>6165</v>
      </c>
      <c r="H12" s="462" t="s">
        <v>6166</v>
      </c>
      <c r="I12" s="462" t="s">
        <v>17660</v>
      </c>
      <c r="J12" s="463">
        <v>0</v>
      </c>
      <c r="K12" s="468"/>
      <c r="L12" s="464">
        <f t="shared" ca="1" si="0"/>
        <v>0</v>
      </c>
      <c r="M12" s="462" t="s">
        <v>84</v>
      </c>
    </row>
    <row r="13" spans="1:13" x14ac:dyDescent="0.35">
      <c r="A13" s="465" t="s">
        <v>13036</v>
      </c>
      <c r="B13" s="465" t="s">
        <v>2396</v>
      </c>
      <c r="C13" s="465" t="s">
        <v>13036</v>
      </c>
      <c r="D13" s="465" t="s">
        <v>84</v>
      </c>
      <c r="E13" s="465" t="s">
        <v>214</v>
      </c>
      <c r="F13" s="466">
        <v>2019</v>
      </c>
      <c r="G13" s="465" t="s">
        <v>5710</v>
      </c>
      <c r="H13" s="465" t="s">
        <v>6735</v>
      </c>
      <c r="I13" s="465" t="s">
        <v>13037</v>
      </c>
      <c r="J13" s="466">
        <v>14860</v>
      </c>
      <c r="K13" s="469"/>
      <c r="L13" s="404">
        <f t="shared" ca="1" si="0"/>
        <v>2972</v>
      </c>
      <c r="M13" s="465" t="s">
        <v>84</v>
      </c>
    </row>
    <row r="14" spans="1:13" x14ac:dyDescent="0.35">
      <c r="A14" s="462" t="s">
        <v>12080</v>
      </c>
      <c r="B14" s="462" t="s">
        <v>2386</v>
      </c>
      <c r="C14" s="462" t="s">
        <v>12080</v>
      </c>
      <c r="D14" s="462" t="s">
        <v>84</v>
      </c>
      <c r="E14" s="462" t="s">
        <v>214</v>
      </c>
      <c r="F14" s="463">
        <v>2018</v>
      </c>
      <c r="G14" s="462" t="s">
        <v>5710</v>
      </c>
      <c r="H14" s="462" t="s">
        <v>6496</v>
      </c>
      <c r="I14" s="462" t="s">
        <v>12081</v>
      </c>
      <c r="J14" s="463">
        <v>19050</v>
      </c>
      <c r="K14" s="468"/>
      <c r="L14" s="464">
        <f t="shared" ca="1" si="0"/>
        <v>3175</v>
      </c>
      <c r="M14" s="462" t="s">
        <v>84</v>
      </c>
    </row>
    <row r="15" spans="1:13" x14ac:dyDescent="0.35">
      <c r="A15" s="465" t="s">
        <v>17775</v>
      </c>
      <c r="B15" s="465" t="s">
        <v>17776</v>
      </c>
      <c r="C15" s="465" t="s">
        <v>17775</v>
      </c>
      <c r="D15" s="465" t="s">
        <v>84</v>
      </c>
      <c r="E15" s="465" t="s">
        <v>214</v>
      </c>
      <c r="F15" s="466">
        <v>2023</v>
      </c>
      <c r="G15" s="465" t="s">
        <v>6165</v>
      </c>
      <c r="H15" s="465" t="s">
        <v>6166</v>
      </c>
      <c r="I15" s="465" t="s">
        <v>17777</v>
      </c>
      <c r="J15" s="466">
        <v>66</v>
      </c>
      <c r="K15" s="469"/>
      <c r="L15" s="404">
        <f t="shared" ca="1" si="0"/>
        <v>66</v>
      </c>
      <c r="M15" s="465" t="s">
        <v>84</v>
      </c>
    </row>
    <row r="16" spans="1:13" x14ac:dyDescent="0.35">
      <c r="A16" s="462" t="s">
        <v>8424</v>
      </c>
      <c r="B16" s="462" t="s">
        <v>2370</v>
      </c>
      <c r="C16" s="462" t="s">
        <v>8424</v>
      </c>
      <c r="D16" s="462" t="s">
        <v>84</v>
      </c>
      <c r="E16" s="462" t="s">
        <v>214</v>
      </c>
      <c r="F16" s="463">
        <v>2013</v>
      </c>
      <c r="G16" s="462" t="s">
        <v>5767</v>
      </c>
      <c r="H16" s="462" t="s">
        <v>5927</v>
      </c>
      <c r="I16" s="462" t="s">
        <v>8425</v>
      </c>
      <c r="J16" s="463">
        <v>61630</v>
      </c>
      <c r="K16" s="468"/>
      <c r="L16" s="464">
        <f t="shared" ca="1" si="0"/>
        <v>5602.727272727273</v>
      </c>
      <c r="M16" s="462" t="s">
        <v>84</v>
      </c>
    </row>
    <row r="17" spans="1:13" x14ac:dyDescent="0.35">
      <c r="A17" s="465" t="s">
        <v>12082</v>
      </c>
      <c r="B17" s="465" t="s">
        <v>2387</v>
      </c>
      <c r="C17" s="465" t="s">
        <v>12082</v>
      </c>
      <c r="D17" s="465" t="s">
        <v>84</v>
      </c>
      <c r="E17" s="465" t="s">
        <v>214</v>
      </c>
      <c r="F17" s="466">
        <v>2018</v>
      </c>
      <c r="G17" s="465" t="s">
        <v>5710</v>
      </c>
      <c r="H17" s="465" t="s">
        <v>6496</v>
      </c>
      <c r="I17" s="465" t="s">
        <v>12083</v>
      </c>
      <c r="J17" s="466">
        <v>8462</v>
      </c>
      <c r="K17" s="469"/>
      <c r="L17" s="404">
        <f t="shared" ca="1" si="0"/>
        <v>1410.3333333333333</v>
      </c>
      <c r="M17" s="465" t="s">
        <v>84</v>
      </c>
    </row>
    <row r="18" spans="1:13" x14ac:dyDescent="0.35">
      <c r="A18" s="462" t="s">
        <v>7310</v>
      </c>
      <c r="B18" s="462" t="s">
        <v>2367</v>
      </c>
      <c r="C18" s="462" t="s">
        <v>7310</v>
      </c>
      <c r="D18" s="462" t="s">
        <v>84</v>
      </c>
      <c r="E18" s="462" t="s">
        <v>214</v>
      </c>
      <c r="F18" s="463">
        <v>2008</v>
      </c>
      <c r="G18" s="462" t="s">
        <v>6165</v>
      </c>
      <c r="H18" s="462" t="s">
        <v>6387</v>
      </c>
      <c r="I18" s="462" t="s">
        <v>7311</v>
      </c>
      <c r="J18" s="463">
        <v>174432</v>
      </c>
      <c r="K18" s="468">
        <v>44735</v>
      </c>
      <c r="L18" s="464">
        <f t="shared" ca="1" si="0"/>
        <v>10902</v>
      </c>
      <c r="M18" s="462" t="s">
        <v>84</v>
      </c>
    </row>
    <row r="19" spans="1:13" x14ac:dyDescent="0.35">
      <c r="A19" s="465" t="s">
        <v>12583</v>
      </c>
      <c r="B19" s="465" t="s">
        <v>2394</v>
      </c>
      <c r="C19" s="465" t="s">
        <v>12583</v>
      </c>
      <c r="D19" s="465" t="s">
        <v>84</v>
      </c>
      <c r="E19" s="465" t="s">
        <v>214</v>
      </c>
      <c r="F19" s="466">
        <v>2018</v>
      </c>
      <c r="G19" s="465" t="s">
        <v>6384</v>
      </c>
      <c r="H19" s="465" t="s">
        <v>9985</v>
      </c>
      <c r="I19" s="465" t="s">
        <v>12584</v>
      </c>
      <c r="J19" s="466">
        <v>0</v>
      </c>
      <c r="K19" s="469"/>
      <c r="L19" s="404">
        <f t="shared" ca="1" si="0"/>
        <v>0</v>
      </c>
      <c r="M19" s="465" t="s">
        <v>84</v>
      </c>
    </row>
    <row r="20" spans="1:13" x14ac:dyDescent="0.35">
      <c r="A20" s="462" t="s">
        <v>8371</v>
      </c>
      <c r="B20" s="462" t="s">
        <v>16617</v>
      </c>
      <c r="C20" s="462" t="s">
        <v>8371</v>
      </c>
      <c r="D20" s="462" t="s">
        <v>84</v>
      </c>
      <c r="E20" s="462" t="s">
        <v>214</v>
      </c>
      <c r="F20" s="463">
        <v>2012</v>
      </c>
      <c r="G20" s="462" t="s">
        <v>5710</v>
      </c>
      <c r="H20" s="462" t="s">
        <v>6006</v>
      </c>
      <c r="I20" s="462" t="s">
        <v>8372</v>
      </c>
      <c r="J20" s="463">
        <v>56865</v>
      </c>
      <c r="K20" s="468">
        <v>45188</v>
      </c>
      <c r="L20" s="464">
        <f t="shared" ca="1" si="0"/>
        <v>4738.75</v>
      </c>
      <c r="M20" s="462" t="s">
        <v>84</v>
      </c>
    </row>
    <row r="21" spans="1:13" x14ac:dyDescent="0.35">
      <c r="A21" s="465" t="s">
        <v>13038</v>
      </c>
      <c r="B21" s="465" t="s">
        <v>2397</v>
      </c>
      <c r="C21" s="465" t="s">
        <v>13038</v>
      </c>
      <c r="D21" s="465" t="s">
        <v>84</v>
      </c>
      <c r="E21" s="465" t="s">
        <v>214</v>
      </c>
      <c r="F21" s="466">
        <v>2019</v>
      </c>
      <c r="G21" s="465" t="s">
        <v>5710</v>
      </c>
      <c r="H21" s="465" t="s">
        <v>6735</v>
      </c>
      <c r="I21" s="465" t="s">
        <v>13039</v>
      </c>
      <c r="J21" s="466">
        <v>0</v>
      </c>
      <c r="K21" s="469"/>
      <c r="L21" s="404">
        <f t="shared" ca="1" si="0"/>
        <v>0</v>
      </c>
      <c r="M21" s="465" t="s">
        <v>84</v>
      </c>
    </row>
    <row r="22" spans="1:13" x14ac:dyDescent="0.35">
      <c r="A22" s="462" t="s">
        <v>12326</v>
      </c>
      <c r="B22" s="462" t="s">
        <v>2389</v>
      </c>
      <c r="C22" s="462" t="s">
        <v>12326</v>
      </c>
      <c r="D22" s="462" t="s">
        <v>84</v>
      </c>
      <c r="E22" s="462" t="s">
        <v>214</v>
      </c>
      <c r="F22" s="463">
        <v>2018</v>
      </c>
      <c r="G22" s="462" t="s">
        <v>5710</v>
      </c>
      <c r="H22" s="462" t="s">
        <v>6735</v>
      </c>
      <c r="I22" s="462" t="s">
        <v>12327</v>
      </c>
      <c r="J22" s="463">
        <v>9393</v>
      </c>
      <c r="K22" s="468"/>
      <c r="L22" s="464">
        <f t="shared" ca="1" si="0"/>
        <v>1565.5</v>
      </c>
      <c r="M22" s="462" t="s">
        <v>84</v>
      </c>
    </row>
    <row r="23" spans="1:13" x14ac:dyDescent="0.35">
      <c r="A23" s="465" t="s">
        <v>12328</v>
      </c>
      <c r="B23" s="465" t="s">
        <v>2390</v>
      </c>
      <c r="C23" s="465" t="s">
        <v>12328</v>
      </c>
      <c r="D23" s="465" t="s">
        <v>84</v>
      </c>
      <c r="E23" s="465" t="s">
        <v>214</v>
      </c>
      <c r="F23" s="466">
        <v>2018</v>
      </c>
      <c r="G23" s="465" t="s">
        <v>5710</v>
      </c>
      <c r="H23" s="465" t="s">
        <v>6735</v>
      </c>
      <c r="I23" s="465" t="s">
        <v>12329</v>
      </c>
      <c r="J23" s="466">
        <v>84</v>
      </c>
      <c r="K23" s="469"/>
      <c r="L23" s="404">
        <f t="shared" ca="1" si="0"/>
        <v>14</v>
      </c>
      <c r="M23" s="465" t="s">
        <v>84</v>
      </c>
    </row>
    <row r="24" spans="1:13" x14ac:dyDescent="0.35">
      <c r="A24" s="462" t="s">
        <v>12334</v>
      </c>
      <c r="B24" s="462" t="s">
        <v>2393</v>
      </c>
      <c r="C24" s="462" t="s">
        <v>12334</v>
      </c>
      <c r="D24" s="462" t="s">
        <v>84</v>
      </c>
      <c r="E24" s="462" t="s">
        <v>214</v>
      </c>
      <c r="F24" s="463">
        <v>2018</v>
      </c>
      <c r="G24" s="462" t="s">
        <v>5710</v>
      </c>
      <c r="H24" s="462" t="s">
        <v>6735</v>
      </c>
      <c r="I24" s="462" t="s">
        <v>12335</v>
      </c>
      <c r="J24" s="463">
        <v>7926</v>
      </c>
      <c r="K24" s="468"/>
      <c r="L24" s="464">
        <f t="shared" ca="1" si="0"/>
        <v>1321</v>
      </c>
      <c r="M24" s="462" t="s">
        <v>84</v>
      </c>
    </row>
    <row r="25" spans="1:13" x14ac:dyDescent="0.35">
      <c r="A25" s="465" t="s">
        <v>12332</v>
      </c>
      <c r="B25" s="465" t="s">
        <v>2392</v>
      </c>
      <c r="C25" s="465" t="s">
        <v>12332</v>
      </c>
      <c r="D25" s="465" t="s">
        <v>84</v>
      </c>
      <c r="E25" s="465" t="s">
        <v>214</v>
      </c>
      <c r="F25" s="466">
        <v>2018</v>
      </c>
      <c r="G25" s="465" t="s">
        <v>5710</v>
      </c>
      <c r="H25" s="465" t="s">
        <v>6735</v>
      </c>
      <c r="I25" s="465" t="s">
        <v>12333</v>
      </c>
      <c r="J25" s="466">
        <v>16027</v>
      </c>
      <c r="K25" s="469"/>
      <c r="L25" s="404">
        <f t="shared" ca="1" si="0"/>
        <v>2671.1666666666665</v>
      </c>
      <c r="M25" s="465" t="s">
        <v>84</v>
      </c>
    </row>
    <row r="26" spans="1:13" x14ac:dyDescent="0.35">
      <c r="A26" s="462" t="s">
        <v>12330</v>
      </c>
      <c r="B26" s="462" t="s">
        <v>2391</v>
      </c>
      <c r="C26" s="462" t="s">
        <v>12330</v>
      </c>
      <c r="D26" s="462" t="s">
        <v>84</v>
      </c>
      <c r="E26" s="462" t="s">
        <v>214</v>
      </c>
      <c r="F26" s="463">
        <v>2018</v>
      </c>
      <c r="G26" s="462" t="s">
        <v>5710</v>
      </c>
      <c r="H26" s="462" t="s">
        <v>6735</v>
      </c>
      <c r="I26" s="462" t="s">
        <v>12331</v>
      </c>
      <c r="J26" s="463">
        <v>17072</v>
      </c>
      <c r="K26" s="468"/>
      <c r="L26" s="464">
        <f t="shared" ca="1" si="0"/>
        <v>2845.3333333333335</v>
      </c>
      <c r="M26" s="462" t="s">
        <v>84</v>
      </c>
    </row>
    <row r="27" spans="1:13" x14ac:dyDescent="0.35">
      <c r="A27" s="465" t="s">
        <v>12655</v>
      </c>
      <c r="B27" s="465" t="s">
        <v>2395</v>
      </c>
      <c r="C27" s="465" t="s">
        <v>12655</v>
      </c>
      <c r="D27" s="465" t="s">
        <v>84</v>
      </c>
      <c r="E27" s="465" t="s">
        <v>214</v>
      </c>
      <c r="F27" s="466">
        <v>2019</v>
      </c>
      <c r="G27" s="465" t="s">
        <v>5710</v>
      </c>
      <c r="H27" s="465" t="s">
        <v>6496</v>
      </c>
      <c r="I27" s="465" t="s">
        <v>12656</v>
      </c>
      <c r="J27" s="466">
        <v>0</v>
      </c>
      <c r="K27" s="469"/>
      <c r="L27" s="404">
        <f t="shared" ca="1" si="0"/>
        <v>0</v>
      </c>
      <c r="M27" s="465" t="s">
        <v>84</v>
      </c>
    </row>
    <row r="28" spans="1:13" x14ac:dyDescent="0.35">
      <c r="A28" s="462" t="s">
        <v>6198</v>
      </c>
      <c r="B28" s="462" t="s">
        <v>2365</v>
      </c>
      <c r="C28" s="462" t="s">
        <v>6198</v>
      </c>
      <c r="D28" s="462" t="s">
        <v>84</v>
      </c>
      <c r="E28" s="462" t="s">
        <v>214</v>
      </c>
      <c r="F28" s="463">
        <v>2004</v>
      </c>
      <c r="G28" s="462" t="s">
        <v>5710</v>
      </c>
      <c r="H28" s="462" t="s">
        <v>6139</v>
      </c>
      <c r="I28" s="462" t="s">
        <v>6199</v>
      </c>
      <c r="J28" s="463">
        <v>0</v>
      </c>
      <c r="K28" s="468"/>
      <c r="L28" s="464">
        <f t="shared" ca="1" si="0"/>
        <v>0</v>
      </c>
      <c r="M28" s="462" t="s">
        <v>84</v>
      </c>
    </row>
    <row r="29" spans="1:13" x14ac:dyDescent="0.35">
      <c r="A29" s="465" t="s">
        <v>8816</v>
      </c>
      <c r="B29" s="465" t="s">
        <v>2371</v>
      </c>
      <c r="C29" s="465" t="s">
        <v>8816</v>
      </c>
      <c r="D29" s="465" t="s">
        <v>84</v>
      </c>
      <c r="E29" s="465" t="s">
        <v>214</v>
      </c>
      <c r="F29" s="466">
        <v>2014</v>
      </c>
      <c r="G29" s="465" t="s">
        <v>5767</v>
      </c>
      <c r="H29" s="465" t="s">
        <v>6179</v>
      </c>
      <c r="I29" s="465" t="s">
        <v>8817</v>
      </c>
      <c r="J29" s="466">
        <v>29815</v>
      </c>
      <c r="K29" s="469">
        <v>45000</v>
      </c>
      <c r="L29" s="404">
        <f t="shared" ca="1" si="0"/>
        <v>2981.5</v>
      </c>
      <c r="M29" s="465" t="s">
        <v>84</v>
      </c>
    </row>
    <row r="30" spans="1:13" x14ac:dyDescent="0.35">
      <c r="A30" s="462" t="s">
        <v>9102</v>
      </c>
      <c r="B30" s="462" t="s">
        <v>2372</v>
      </c>
      <c r="C30" s="462" t="s">
        <v>9102</v>
      </c>
      <c r="D30" s="462" t="s">
        <v>84</v>
      </c>
      <c r="E30" s="462" t="s">
        <v>214</v>
      </c>
      <c r="F30" s="463">
        <v>2014</v>
      </c>
      <c r="G30" s="462" t="s">
        <v>5710</v>
      </c>
      <c r="H30" s="462" t="s">
        <v>6139</v>
      </c>
      <c r="I30" s="462" t="s">
        <v>9103</v>
      </c>
      <c r="J30" s="463">
        <v>0</v>
      </c>
      <c r="K30" s="468"/>
      <c r="L30" s="464">
        <f t="shared" ca="1" si="0"/>
        <v>0</v>
      </c>
      <c r="M30" s="462" t="s">
        <v>84</v>
      </c>
    </row>
    <row r="31" spans="1:13" x14ac:dyDescent="0.35">
      <c r="A31" s="465" t="s">
        <v>9104</v>
      </c>
      <c r="B31" s="465" t="s">
        <v>2373</v>
      </c>
      <c r="C31" s="465" t="s">
        <v>9104</v>
      </c>
      <c r="D31" s="465" t="s">
        <v>84</v>
      </c>
      <c r="E31" s="465" t="s">
        <v>214</v>
      </c>
      <c r="F31" s="466">
        <v>2014</v>
      </c>
      <c r="G31" s="465" t="s">
        <v>5710</v>
      </c>
      <c r="H31" s="465" t="s">
        <v>6139</v>
      </c>
      <c r="I31" s="465" t="s">
        <v>9105</v>
      </c>
      <c r="J31" s="466">
        <v>0</v>
      </c>
      <c r="K31" s="469"/>
      <c r="L31" s="404">
        <f t="shared" ca="1" si="0"/>
        <v>0</v>
      </c>
      <c r="M31" s="465" t="s">
        <v>84</v>
      </c>
    </row>
    <row r="32" spans="1:13" x14ac:dyDescent="0.35">
      <c r="A32" s="462" t="s">
        <v>9571</v>
      </c>
      <c r="B32" s="462" t="s">
        <v>2374</v>
      </c>
      <c r="C32" s="462" t="s">
        <v>9571</v>
      </c>
      <c r="D32" s="462" t="s">
        <v>84</v>
      </c>
      <c r="E32" s="462" t="s">
        <v>214</v>
      </c>
      <c r="F32" s="463">
        <v>2015</v>
      </c>
      <c r="G32" s="462" t="s">
        <v>5710</v>
      </c>
      <c r="H32" s="462" t="s">
        <v>6139</v>
      </c>
      <c r="I32" s="462" t="s">
        <v>9572</v>
      </c>
      <c r="J32" s="463">
        <v>0</v>
      </c>
      <c r="K32" s="468"/>
      <c r="L32" s="464">
        <f t="shared" ca="1" si="0"/>
        <v>0</v>
      </c>
      <c r="M32" s="462" t="s">
        <v>84</v>
      </c>
    </row>
    <row r="33" spans="1:13" x14ac:dyDescent="0.35">
      <c r="A33" s="465" t="s">
        <v>9943</v>
      </c>
      <c r="B33" s="465" t="s">
        <v>2376</v>
      </c>
      <c r="C33" s="465" t="s">
        <v>9943</v>
      </c>
      <c r="D33" s="465" t="s">
        <v>84</v>
      </c>
      <c r="E33" s="465" t="s">
        <v>214</v>
      </c>
      <c r="F33" s="466">
        <v>2015</v>
      </c>
      <c r="G33" s="465" t="s">
        <v>5738</v>
      </c>
      <c r="H33" s="465" t="s">
        <v>9944</v>
      </c>
      <c r="I33" s="465" t="s">
        <v>9945</v>
      </c>
      <c r="J33" s="466">
        <v>0</v>
      </c>
      <c r="K33" s="469"/>
      <c r="L33" s="404">
        <f t="shared" ca="1" si="0"/>
        <v>0</v>
      </c>
      <c r="M33" s="465" t="s">
        <v>84</v>
      </c>
    </row>
    <row r="34" spans="1:13" x14ac:dyDescent="0.35">
      <c r="A34" s="462" t="s">
        <v>9946</v>
      </c>
      <c r="B34" s="462" t="s">
        <v>2377</v>
      </c>
      <c r="C34" s="462" t="s">
        <v>9946</v>
      </c>
      <c r="D34" s="462" t="s">
        <v>84</v>
      </c>
      <c r="E34" s="462" t="s">
        <v>214</v>
      </c>
      <c r="F34" s="463">
        <v>2015</v>
      </c>
      <c r="G34" s="462" t="s">
        <v>5738</v>
      </c>
      <c r="H34" s="462" t="s">
        <v>9944</v>
      </c>
      <c r="I34" s="462" t="s">
        <v>9947</v>
      </c>
      <c r="J34" s="463">
        <v>0</v>
      </c>
      <c r="K34" s="468"/>
      <c r="L34" s="464">
        <f t="shared" ca="1" si="0"/>
        <v>0</v>
      </c>
      <c r="M34" s="462" t="s">
        <v>84</v>
      </c>
    </row>
    <row r="35" spans="1:13" x14ac:dyDescent="0.35">
      <c r="A35" s="465" t="s">
        <v>8328</v>
      </c>
      <c r="B35" s="465" t="s">
        <v>2368</v>
      </c>
      <c r="C35" s="465" t="s">
        <v>8328</v>
      </c>
      <c r="D35" s="465" t="s">
        <v>84</v>
      </c>
      <c r="E35" s="465" t="s">
        <v>214</v>
      </c>
      <c r="F35" s="466">
        <v>2012</v>
      </c>
      <c r="G35" s="465" t="s">
        <v>5710</v>
      </c>
      <c r="H35" s="465" t="s">
        <v>6735</v>
      </c>
      <c r="I35" s="465" t="s">
        <v>8329</v>
      </c>
      <c r="J35" s="466">
        <v>0</v>
      </c>
      <c r="K35" s="469"/>
      <c r="L35" s="404">
        <f t="shared" ca="1" si="0"/>
        <v>0</v>
      </c>
      <c r="M35" s="465" t="s">
        <v>84</v>
      </c>
    </row>
    <row r="36" spans="1:13" x14ac:dyDescent="0.35">
      <c r="A36" s="462" t="s">
        <v>8330</v>
      </c>
      <c r="B36" s="462" t="s">
        <v>2369</v>
      </c>
      <c r="C36" s="462" t="s">
        <v>8330</v>
      </c>
      <c r="D36" s="462" t="s">
        <v>84</v>
      </c>
      <c r="E36" s="462" t="s">
        <v>214</v>
      </c>
      <c r="F36" s="463">
        <v>2012</v>
      </c>
      <c r="G36" s="462" t="s">
        <v>5710</v>
      </c>
      <c r="H36" s="462" t="s">
        <v>6735</v>
      </c>
      <c r="I36" s="462" t="s">
        <v>8331</v>
      </c>
      <c r="J36" s="463">
        <v>0</v>
      </c>
      <c r="K36" s="468"/>
      <c r="L36" s="464">
        <f t="shared" ca="1" si="0"/>
        <v>0</v>
      </c>
      <c r="M36" s="462" t="s">
        <v>84</v>
      </c>
    </row>
    <row r="37" spans="1:13" x14ac:dyDescent="0.35">
      <c r="A37" s="465" t="s">
        <v>9837</v>
      </c>
      <c r="B37" s="465" t="s">
        <v>2375</v>
      </c>
      <c r="C37" s="465" t="s">
        <v>9837</v>
      </c>
      <c r="D37" s="465" t="s">
        <v>84</v>
      </c>
      <c r="E37" s="465" t="s">
        <v>214</v>
      </c>
      <c r="F37" s="466">
        <v>2015</v>
      </c>
      <c r="G37" s="465" t="s">
        <v>5710</v>
      </c>
      <c r="H37" s="465" t="s">
        <v>6006</v>
      </c>
      <c r="I37" s="465" t="s">
        <v>9838</v>
      </c>
      <c r="J37" s="466">
        <v>0</v>
      </c>
      <c r="K37" s="469"/>
      <c r="L37" s="404">
        <f t="shared" ca="1" si="0"/>
        <v>0</v>
      </c>
      <c r="M37" s="465" t="s">
        <v>84</v>
      </c>
    </row>
    <row r="38" spans="1:13" x14ac:dyDescent="0.35">
      <c r="A38" s="462" t="s">
        <v>10014</v>
      </c>
      <c r="B38" s="462" t="s">
        <v>2378</v>
      </c>
      <c r="C38" s="462" t="s">
        <v>10014</v>
      </c>
      <c r="D38" s="462" t="s">
        <v>84</v>
      </c>
      <c r="E38" s="462" t="s">
        <v>214</v>
      </c>
      <c r="F38" s="463">
        <v>2015</v>
      </c>
      <c r="G38" s="462" t="s">
        <v>6165</v>
      </c>
      <c r="H38" s="462" t="s">
        <v>8009</v>
      </c>
      <c r="I38" s="462" t="s">
        <v>10015</v>
      </c>
      <c r="J38" s="463">
        <v>0</v>
      </c>
      <c r="K38" s="468"/>
      <c r="L38" s="464">
        <f t="shared" ca="1" si="0"/>
        <v>0</v>
      </c>
      <c r="M38" s="462" t="s">
        <v>84</v>
      </c>
    </row>
    <row r="39" spans="1:13" x14ac:dyDescent="0.35">
      <c r="A39" s="465" t="s">
        <v>10132</v>
      </c>
      <c r="B39" s="465" t="s">
        <v>2379</v>
      </c>
      <c r="C39" s="465" t="s">
        <v>10132</v>
      </c>
      <c r="D39" s="465" t="s">
        <v>84</v>
      </c>
      <c r="E39" s="465" t="s">
        <v>214</v>
      </c>
      <c r="F39" s="466">
        <v>2016</v>
      </c>
      <c r="G39" s="465" t="s">
        <v>5767</v>
      </c>
      <c r="H39" s="465" t="s">
        <v>10133</v>
      </c>
      <c r="I39" s="465" t="s">
        <v>10134</v>
      </c>
      <c r="J39" s="466">
        <v>0</v>
      </c>
      <c r="K39" s="469"/>
      <c r="L39" s="404">
        <f t="shared" ca="1" si="0"/>
        <v>0</v>
      </c>
      <c r="M39" s="465" t="s">
        <v>84</v>
      </c>
    </row>
    <row r="40" spans="1:13" x14ac:dyDescent="0.35">
      <c r="A40" s="462" t="s">
        <v>10309</v>
      </c>
      <c r="B40" s="462" t="s">
        <v>2381</v>
      </c>
      <c r="C40" s="462" t="s">
        <v>10309</v>
      </c>
      <c r="D40" s="462" t="s">
        <v>84</v>
      </c>
      <c r="E40" s="462" t="s">
        <v>214</v>
      </c>
      <c r="F40" s="463">
        <v>2016</v>
      </c>
      <c r="G40" s="462" t="s">
        <v>5710</v>
      </c>
      <c r="H40" s="462" t="s">
        <v>6496</v>
      </c>
      <c r="I40" s="462" t="s">
        <v>10310</v>
      </c>
      <c r="J40" s="463">
        <v>0</v>
      </c>
      <c r="K40" s="468"/>
      <c r="L40" s="464">
        <f t="shared" ca="1" si="0"/>
        <v>0</v>
      </c>
      <c r="M40" s="462" t="s">
        <v>84</v>
      </c>
    </row>
    <row r="41" spans="1:13" x14ac:dyDescent="0.35">
      <c r="A41" s="465" t="s">
        <v>10135</v>
      </c>
      <c r="B41" s="465" t="s">
        <v>2380</v>
      </c>
      <c r="C41" s="465" t="s">
        <v>10135</v>
      </c>
      <c r="D41" s="465" t="s">
        <v>84</v>
      </c>
      <c r="E41" s="465" t="s">
        <v>214</v>
      </c>
      <c r="F41" s="466">
        <v>2016</v>
      </c>
      <c r="G41" s="465" t="s">
        <v>5767</v>
      </c>
      <c r="H41" s="465" t="s">
        <v>10133</v>
      </c>
      <c r="I41" s="465" t="s">
        <v>10136</v>
      </c>
      <c r="J41" s="466">
        <v>0</v>
      </c>
      <c r="K41" s="469"/>
      <c r="L41" s="404">
        <f t="shared" ca="1" si="0"/>
        <v>0</v>
      </c>
      <c r="M41" s="465" t="s">
        <v>84</v>
      </c>
    </row>
    <row r="42" spans="1:13" x14ac:dyDescent="0.35">
      <c r="A42" s="462" t="s">
        <v>11183</v>
      </c>
      <c r="B42" s="462" t="s">
        <v>2384</v>
      </c>
      <c r="C42" s="462" t="s">
        <v>11183</v>
      </c>
      <c r="D42" s="462" t="s">
        <v>84</v>
      </c>
      <c r="E42" s="462" t="s">
        <v>214</v>
      </c>
      <c r="F42" s="463">
        <v>2016</v>
      </c>
      <c r="G42" s="462" t="s">
        <v>6165</v>
      </c>
      <c r="H42" s="462" t="s">
        <v>8009</v>
      </c>
      <c r="I42" s="462" t="s">
        <v>11184</v>
      </c>
      <c r="J42" s="463">
        <v>0</v>
      </c>
      <c r="K42" s="468"/>
      <c r="L42" s="464">
        <f t="shared" ca="1" si="0"/>
        <v>0</v>
      </c>
      <c r="M42" s="462" t="s">
        <v>84</v>
      </c>
    </row>
    <row r="43" spans="1:13" x14ac:dyDescent="0.35">
      <c r="A43" s="465" t="s">
        <v>10720</v>
      </c>
      <c r="B43" s="465" t="s">
        <v>2382</v>
      </c>
      <c r="C43" s="465" t="s">
        <v>10720</v>
      </c>
      <c r="D43" s="465" t="s">
        <v>84</v>
      </c>
      <c r="E43" s="465" t="s">
        <v>214</v>
      </c>
      <c r="F43" s="466">
        <v>2016</v>
      </c>
      <c r="G43" s="465" t="s">
        <v>5710</v>
      </c>
      <c r="H43" s="465" t="s">
        <v>6735</v>
      </c>
      <c r="I43" s="465" t="s">
        <v>10721</v>
      </c>
      <c r="J43" s="466">
        <v>0</v>
      </c>
      <c r="K43" s="469"/>
      <c r="L43" s="404">
        <f t="shared" ca="1" si="0"/>
        <v>0</v>
      </c>
      <c r="M43" s="465" t="s">
        <v>84</v>
      </c>
    </row>
    <row r="44" spans="1:13" x14ac:dyDescent="0.35">
      <c r="A44" s="462" t="s">
        <v>10877</v>
      </c>
      <c r="B44" s="462" t="s">
        <v>2383</v>
      </c>
      <c r="C44" s="462" t="s">
        <v>10877</v>
      </c>
      <c r="D44" s="462" t="s">
        <v>84</v>
      </c>
      <c r="E44" s="462" t="s">
        <v>214</v>
      </c>
      <c r="F44" s="463">
        <v>2016</v>
      </c>
      <c r="G44" s="462" t="s">
        <v>5710</v>
      </c>
      <c r="H44" s="462" t="s">
        <v>9887</v>
      </c>
      <c r="I44" s="462" t="s">
        <v>10878</v>
      </c>
      <c r="J44" s="463">
        <v>94</v>
      </c>
      <c r="K44" s="468"/>
      <c r="L44" s="464">
        <f t="shared" ca="1" si="0"/>
        <v>11.75</v>
      </c>
      <c r="M44" s="462" t="s">
        <v>84</v>
      </c>
    </row>
    <row r="45" spans="1:13" x14ac:dyDescent="0.35">
      <c r="A45" s="465" t="s">
        <v>6537</v>
      </c>
      <c r="B45" s="465" t="s">
        <v>2366</v>
      </c>
      <c r="C45" s="465" t="s">
        <v>6537</v>
      </c>
      <c r="D45" s="465" t="s">
        <v>84</v>
      </c>
      <c r="E45" s="465" t="s">
        <v>214</v>
      </c>
      <c r="F45" s="466">
        <v>2006</v>
      </c>
      <c r="G45" s="465" t="s">
        <v>5710</v>
      </c>
      <c r="H45" s="465" t="s">
        <v>6352</v>
      </c>
      <c r="I45" s="465" t="s">
        <v>6538</v>
      </c>
      <c r="J45" s="466">
        <v>48293</v>
      </c>
      <c r="K45" s="469">
        <v>45048</v>
      </c>
      <c r="L45" s="404">
        <f t="shared" ca="1" si="0"/>
        <v>2682.9444444444443</v>
      </c>
      <c r="M45" s="465" t="s">
        <v>84</v>
      </c>
    </row>
    <row r="46" spans="1:13" x14ac:dyDescent="0.35">
      <c r="A46" s="462" t="s">
        <v>9381</v>
      </c>
      <c r="B46" s="462" t="s">
        <v>2590</v>
      </c>
      <c r="C46" s="462" t="s">
        <v>9381</v>
      </c>
      <c r="D46" s="462" t="s">
        <v>206</v>
      </c>
      <c r="E46" s="462" t="s">
        <v>215</v>
      </c>
      <c r="F46" s="463">
        <v>2014</v>
      </c>
      <c r="G46" s="462" t="s">
        <v>5710</v>
      </c>
      <c r="H46" s="462" t="s">
        <v>6006</v>
      </c>
      <c r="I46" s="462" t="s">
        <v>9382</v>
      </c>
      <c r="J46" s="463">
        <v>161957</v>
      </c>
      <c r="K46" s="468"/>
      <c r="L46" s="464">
        <f t="shared" ca="1" si="0"/>
        <v>16195.7</v>
      </c>
      <c r="M46" s="462" t="s">
        <v>112</v>
      </c>
    </row>
    <row r="47" spans="1:13" x14ac:dyDescent="0.35">
      <c r="A47" s="465" t="s">
        <v>9839</v>
      </c>
      <c r="B47" s="465" t="s">
        <v>2591</v>
      </c>
      <c r="C47" s="465" t="s">
        <v>9839</v>
      </c>
      <c r="D47" s="465" t="s">
        <v>206</v>
      </c>
      <c r="E47" s="465" t="s">
        <v>215</v>
      </c>
      <c r="F47" s="466">
        <v>2015</v>
      </c>
      <c r="G47" s="465" t="s">
        <v>5710</v>
      </c>
      <c r="H47" s="465" t="s">
        <v>6006</v>
      </c>
      <c r="I47" s="465" t="s">
        <v>9840</v>
      </c>
      <c r="J47" s="466">
        <v>112209</v>
      </c>
      <c r="K47" s="469"/>
      <c r="L47" s="404">
        <f t="shared" ca="1" si="0"/>
        <v>12467.666666666666</v>
      </c>
      <c r="M47" s="465" t="s">
        <v>112</v>
      </c>
    </row>
    <row r="48" spans="1:13" x14ac:dyDescent="0.35">
      <c r="A48" s="462" t="s">
        <v>9373</v>
      </c>
      <c r="B48" s="462" t="s">
        <v>2586</v>
      </c>
      <c r="C48" s="462" t="s">
        <v>9373</v>
      </c>
      <c r="D48" s="462" t="s">
        <v>206</v>
      </c>
      <c r="E48" s="462" t="s">
        <v>215</v>
      </c>
      <c r="F48" s="463">
        <v>2014</v>
      </c>
      <c r="G48" s="462" t="s">
        <v>5710</v>
      </c>
      <c r="H48" s="462" t="s">
        <v>6006</v>
      </c>
      <c r="I48" s="462" t="s">
        <v>9374</v>
      </c>
      <c r="J48" s="463">
        <v>126645</v>
      </c>
      <c r="K48" s="468">
        <v>44536</v>
      </c>
      <c r="L48" s="464">
        <f t="shared" ca="1" si="0"/>
        <v>12664.5</v>
      </c>
      <c r="M48" s="462" t="s">
        <v>112</v>
      </c>
    </row>
    <row r="49" spans="1:13" x14ac:dyDescent="0.35">
      <c r="A49" s="465" t="s">
        <v>9375</v>
      </c>
      <c r="B49" s="465" t="s">
        <v>2587</v>
      </c>
      <c r="C49" s="465" t="s">
        <v>9375</v>
      </c>
      <c r="D49" s="465" t="s">
        <v>206</v>
      </c>
      <c r="E49" s="465" t="s">
        <v>215</v>
      </c>
      <c r="F49" s="466">
        <v>2014</v>
      </c>
      <c r="G49" s="465" t="s">
        <v>5710</v>
      </c>
      <c r="H49" s="465" t="s">
        <v>6006</v>
      </c>
      <c r="I49" s="465" t="s">
        <v>9376</v>
      </c>
      <c r="J49" s="466">
        <v>112383</v>
      </c>
      <c r="K49" s="469"/>
      <c r="L49" s="404">
        <f t="shared" ca="1" si="0"/>
        <v>11238.3</v>
      </c>
      <c r="M49" s="465" t="s">
        <v>112</v>
      </c>
    </row>
    <row r="50" spans="1:13" x14ac:dyDescent="0.35">
      <c r="A50" s="462" t="s">
        <v>9377</v>
      </c>
      <c r="B50" s="462" t="s">
        <v>2588</v>
      </c>
      <c r="C50" s="462" t="s">
        <v>9377</v>
      </c>
      <c r="D50" s="462" t="s">
        <v>206</v>
      </c>
      <c r="E50" s="462" t="s">
        <v>215</v>
      </c>
      <c r="F50" s="463">
        <v>2014</v>
      </c>
      <c r="G50" s="462" t="s">
        <v>5710</v>
      </c>
      <c r="H50" s="462" t="s">
        <v>6006</v>
      </c>
      <c r="I50" s="462" t="s">
        <v>9378</v>
      </c>
      <c r="J50" s="463">
        <v>101446</v>
      </c>
      <c r="K50" s="468"/>
      <c r="L50" s="464">
        <f t="shared" ca="1" si="0"/>
        <v>10144.6</v>
      </c>
      <c r="M50" s="462" t="s">
        <v>112</v>
      </c>
    </row>
    <row r="51" spans="1:13" x14ac:dyDescent="0.35">
      <c r="A51" s="465" t="s">
        <v>9379</v>
      </c>
      <c r="B51" s="465" t="s">
        <v>2589</v>
      </c>
      <c r="C51" s="465" t="s">
        <v>9379</v>
      </c>
      <c r="D51" s="465" t="s">
        <v>206</v>
      </c>
      <c r="E51" s="465" t="s">
        <v>215</v>
      </c>
      <c r="F51" s="466">
        <v>2014</v>
      </c>
      <c r="G51" s="465" t="s">
        <v>5710</v>
      </c>
      <c r="H51" s="465" t="s">
        <v>6006</v>
      </c>
      <c r="I51" s="465" t="s">
        <v>9380</v>
      </c>
      <c r="J51" s="466">
        <v>117314</v>
      </c>
      <c r="K51" s="469">
        <v>44959</v>
      </c>
      <c r="L51" s="404">
        <f t="shared" ca="1" si="0"/>
        <v>11731.4</v>
      </c>
      <c r="M51" s="465" t="s">
        <v>112</v>
      </c>
    </row>
    <row r="52" spans="1:13" x14ac:dyDescent="0.35">
      <c r="A52" s="462" t="s">
        <v>10722</v>
      </c>
      <c r="B52" s="462" t="s">
        <v>2595</v>
      </c>
      <c r="C52" s="462" t="s">
        <v>10722</v>
      </c>
      <c r="D52" s="462" t="s">
        <v>206</v>
      </c>
      <c r="E52" s="462" t="s">
        <v>215</v>
      </c>
      <c r="F52" s="463">
        <v>2016</v>
      </c>
      <c r="G52" s="462" t="s">
        <v>5710</v>
      </c>
      <c r="H52" s="462" t="s">
        <v>6735</v>
      </c>
      <c r="I52" s="462" t="s">
        <v>10723</v>
      </c>
      <c r="J52" s="463">
        <v>126066</v>
      </c>
      <c r="K52" s="468"/>
      <c r="L52" s="464">
        <f t="shared" ca="1" si="0"/>
        <v>15758.25</v>
      </c>
      <c r="M52" s="462" t="s">
        <v>112</v>
      </c>
    </row>
    <row r="53" spans="1:13" x14ac:dyDescent="0.35">
      <c r="A53" s="465" t="s">
        <v>9841</v>
      </c>
      <c r="B53" s="465" t="s">
        <v>2592</v>
      </c>
      <c r="C53" s="465" t="s">
        <v>9841</v>
      </c>
      <c r="D53" s="465" t="s">
        <v>206</v>
      </c>
      <c r="E53" s="465" t="s">
        <v>215</v>
      </c>
      <c r="F53" s="466">
        <v>2015</v>
      </c>
      <c r="G53" s="465" t="s">
        <v>5710</v>
      </c>
      <c r="H53" s="465" t="s">
        <v>6006</v>
      </c>
      <c r="I53" s="465" t="s">
        <v>9842</v>
      </c>
      <c r="J53" s="466">
        <v>82536</v>
      </c>
      <c r="K53" s="469"/>
      <c r="L53" s="404">
        <f t="shared" ca="1" si="0"/>
        <v>9170.6666666666661</v>
      </c>
      <c r="M53" s="465" t="s">
        <v>112</v>
      </c>
    </row>
    <row r="54" spans="1:13" x14ac:dyDescent="0.35">
      <c r="A54" s="462" t="s">
        <v>9843</v>
      </c>
      <c r="B54" s="462" t="s">
        <v>2593</v>
      </c>
      <c r="C54" s="462" t="s">
        <v>9843</v>
      </c>
      <c r="D54" s="462" t="s">
        <v>206</v>
      </c>
      <c r="E54" s="462" t="s">
        <v>215</v>
      </c>
      <c r="F54" s="463">
        <v>2015</v>
      </c>
      <c r="G54" s="462" t="s">
        <v>5710</v>
      </c>
      <c r="H54" s="462" t="s">
        <v>6006</v>
      </c>
      <c r="I54" s="462" t="s">
        <v>9844</v>
      </c>
      <c r="J54" s="463">
        <v>124617</v>
      </c>
      <c r="K54" s="468"/>
      <c r="L54" s="464">
        <f t="shared" ca="1" si="0"/>
        <v>13846.333333333334</v>
      </c>
      <c r="M54" s="462" t="s">
        <v>112</v>
      </c>
    </row>
    <row r="55" spans="1:13" x14ac:dyDescent="0.35">
      <c r="A55" s="465" t="s">
        <v>9845</v>
      </c>
      <c r="B55" s="465" t="s">
        <v>2594</v>
      </c>
      <c r="C55" s="465" t="s">
        <v>9845</v>
      </c>
      <c r="D55" s="465" t="s">
        <v>206</v>
      </c>
      <c r="E55" s="465" t="s">
        <v>215</v>
      </c>
      <c r="F55" s="466">
        <v>2015</v>
      </c>
      <c r="G55" s="465" t="s">
        <v>5710</v>
      </c>
      <c r="H55" s="465" t="s">
        <v>6006</v>
      </c>
      <c r="I55" s="465" t="s">
        <v>9846</v>
      </c>
      <c r="J55" s="466">
        <v>108326</v>
      </c>
      <c r="K55" s="469"/>
      <c r="L55" s="404">
        <f t="shared" ca="1" si="0"/>
        <v>12036.222222222223</v>
      </c>
      <c r="M55" s="465" t="s">
        <v>112</v>
      </c>
    </row>
    <row r="56" spans="1:13" x14ac:dyDescent="0.35">
      <c r="A56" s="462" t="s">
        <v>11328</v>
      </c>
      <c r="B56" s="462" t="s">
        <v>2596</v>
      </c>
      <c r="C56" s="462" t="s">
        <v>11328</v>
      </c>
      <c r="D56" s="462" t="s">
        <v>206</v>
      </c>
      <c r="E56" s="462" t="s">
        <v>215</v>
      </c>
      <c r="F56" s="463">
        <v>2017</v>
      </c>
      <c r="G56" s="462" t="s">
        <v>5710</v>
      </c>
      <c r="H56" s="462" t="s">
        <v>6496</v>
      </c>
      <c r="I56" s="462" t="s">
        <v>11329</v>
      </c>
      <c r="J56" s="463">
        <v>65172</v>
      </c>
      <c r="K56" s="468"/>
      <c r="L56" s="464">
        <f t="shared" ca="1" si="0"/>
        <v>9310.2857142857138</v>
      </c>
      <c r="M56" s="462" t="s">
        <v>112</v>
      </c>
    </row>
    <row r="57" spans="1:13" x14ac:dyDescent="0.35">
      <c r="A57" s="465" t="s">
        <v>11330</v>
      </c>
      <c r="B57" s="465" t="s">
        <v>2597</v>
      </c>
      <c r="C57" s="465" t="s">
        <v>11330</v>
      </c>
      <c r="D57" s="465" t="s">
        <v>206</v>
      </c>
      <c r="E57" s="465" t="s">
        <v>215</v>
      </c>
      <c r="F57" s="466">
        <v>2017</v>
      </c>
      <c r="G57" s="465" t="s">
        <v>5710</v>
      </c>
      <c r="H57" s="465" t="s">
        <v>6496</v>
      </c>
      <c r="I57" s="465" t="s">
        <v>11331</v>
      </c>
      <c r="J57" s="466">
        <v>62630</v>
      </c>
      <c r="K57" s="469"/>
      <c r="L57" s="404">
        <f t="shared" ca="1" si="0"/>
        <v>8947.1428571428569</v>
      </c>
      <c r="M57" s="465" t="s">
        <v>112</v>
      </c>
    </row>
    <row r="58" spans="1:13" x14ac:dyDescent="0.35">
      <c r="A58" s="462" t="s">
        <v>11332</v>
      </c>
      <c r="B58" s="462" t="s">
        <v>2598</v>
      </c>
      <c r="C58" s="462" t="s">
        <v>11332</v>
      </c>
      <c r="D58" s="462" t="s">
        <v>206</v>
      </c>
      <c r="E58" s="462" t="s">
        <v>215</v>
      </c>
      <c r="F58" s="463">
        <v>2017</v>
      </c>
      <c r="G58" s="462" t="s">
        <v>5710</v>
      </c>
      <c r="H58" s="462" t="s">
        <v>6496</v>
      </c>
      <c r="I58" s="462" t="s">
        <v>11333</v>
      </c>
      <c r="J58" s="463">
        <v>89700</v>
      </c>
      <c r="K58" s="468"/>
      <c r="L58" s="464">
        <f t="shared" ca="1" si="0"/>
        <v>12814.285714285714</v>
      </c>
      <c r="M58" s="462" t="s">
        <v>112</v>
      </c>
    </row>
    <row r="59" spans="1:13" x14ac:dyDescent="0.35">
      <c r="A59" s="465" t="s">
        <v>11334</v>
      </c>
      <c r="B59" s="465" t="s">
        <v>2599</v>
      </c>
      <c r="C59" s="465" t="s">
        <v>11334</v>
      </c>
      <c r="D59" s="465" t="s">
        <v>206</v>
      </c>
      <c r="E59" s="465" t="s">
        <v>215</v>
      </c>
      <c r="F59" s="466">
        <v>2017</v>
      </c>
      <c r="G59" s="465" t="s">
        <v>5710</v>
      </c>
      <c r="H59" s="465" t="s">
        <v>6496</v>
      </c>
      <c r="I59" s="465" t="s">
        <v>11335</v>
      </c>
      <c r="J59" s="466">
        <v>79126</v>
      </c>
      <c r="K59" s="469"/>
      <c r="L59" s="404">
        <f t="shared" ca="1" si="0"/>
        <v>11303.714285714286</v>
      </c>
      <c r="M59" s="465" t="s">
        <v>112</v>
      </c>
    </row>
    <row r="60" spans="1:13" x14ac:dyDescent="0.35">
      <c r="A60" s="462" t="s">
        <v>11612</v>
      </c>
      <c r="B60" s="462" t="s">
        <v>2600</v>
      </c>
      <c r="C60" s="462" t="s">
        <v>11612</v>
      </c>
      <c r="D60" s="462" t="s">
        <v>206</v>
      </c>
      <c r="E60" s="462" t="s">
        <v>215</v>
      </c>
      <c r="F60" s="463">
        <v>2017</v>
      </c>
      <c r="G60" s="462" t="s">
        <v>5710</v>
      </c>
      <c r="H60" s="462" t="s">
        <v>6735</v>
      </c>
      <c r="I60" s="462" t="s">
        <v>11613</v>
      </c>
      <c r="J60" s="463">
        <v>86158</v>
      </c>
      <c r="K60" s="468"/>
      <c r="L60" s="464">
        <f t="shared" ca="1" si="0"/>
        <v>12308.285714285714</v>
      </c>
      <c r="M60" s="462" t="s">
        <v>112</v>
      </c>
    </row>
    <row r="61" spans="1:13" x14ac:dyDescent="0.35">
      <c r="A61" s="465" t="s">
        <v>11614</v>
      </c>
      <c r="B61" s="465" t="s">
        <v>2601</v>
      </c>
      <c r="C61" s="465" t="s">
        <v>11614</v>
      </c>
      <c r="D61" s="465" t="s">
        <v>206</v>
      </c>
      <c r="E61" s="465" t="s">
        <v>215</v>
      </c>
      <c r="F61" s="466">
        <v>2017</v>
      </c>
      <c r="G61" s="465" t="s">
        <v>5710</v>
      </c>
      <c r="H61" s="465" t="s">
        <v>6735</v>
      </c>
      <c r="I61" s="465" t="s">
        <v>11615</v>
      </c>
      <c r="J61" s="466">
        <v>89551</v>
      </c>
      <c r="K61" s="469"/>
      <c r="L61" s="404">
        <f t="shared" ca="1" si="0"/>
        <v>12793</v>
      </c>
      <c r="M61" s="465" t="s">
        <v>112</v>
      </c>
    </row>
    <row r="62" spans="1:13" x14ac:dyDescent="0.35">
      <c r="A62" s="462" t="s">
        <v>11616</v>
      </c>
      <c r="B62" s="462" t="s">
        <v>2602</v>
      </c>
      <c r="C62" s="462" t="s">
        <v>11616</v>
      </c>
      <c r="D62" s="462" t="s">
        <v>206</v>
      </c>
      <c r="E62" s="462" t="s">
        <v>215</v>
      </c>
      <c r="F62" s="463">
        <v>2017</v>
      </c>
      <c r="G62" s="462" t="s">
        <v>5710</v>
      </c>
      <c r="H62" s="462" t="s">
        <v>6735</v>
      </c>
      <c r="I62" s="462" t="s">
        <v>11617</v>
      </c>
      <c r="J62" s="463">
        <v>143891</v>
      </c>
      <c r="K62" s="468"/>
      <c r="L62" s="464">
        <f t="shared" ca="1" si="0"/>
        <v>20555.857142857141</v>
      </c>
      <c r="M62" s="462" t="s">
        <v>112</v>
      </c>
    </row>
    <row r="63" spans="1:13" x14ac:dyDescent="0.35">
      <c r="A63" s="465" t="s">
        <v>12338</v>
      </c>
      <c r="B63" s="465" t="s">
        <v>2606</v>
      </c>
      <c r="C63" s="465" t="s">
        <v>12338</v>
      </c>
      <c r="D63" s="465" t="s">
        <v>206</v>
      </c>
      <c r="E63" s="465" t="s">
        <v>215</v>
      </c>
      <c r="F63" s="466">
        <v>2018</v>
      </c>
      <c r="G63" s="465" t="s">
        <v>5710</v>
      </c>
      <c r="H63" s="465" t="s">
        <v>6735</v>
      </c>
      <c r="I63" s="465" t="s">
        <v>12339</v>
      </c>
      <c r="J63" s="466">
        <v>57211</v>
      </c>
      <c r="K63" s="469"/>
      <c r="L63" s="404">
        <f t="shared" ca="1" si="0"/>
        <v>9535.1666666666661</v>
      </c>
      <c r="M63" s="465" t="s">
        <v>112</v>
      </c>
    </row>
    <row r="64" spans="1:13" x14ac:dyDescent="0.35">
      <c r="A64" s="462" t="s">
        <v>12336</v>
      </c>
      <c r="B64" s="462" t="s">
        <v>2605</v>
      </c>
      <c r="C64" s="462" t="s">
        <v>12336</v>
      </c>
      <c r="D64" s="462" t="s">
        <v>206</v>
      </c>
      <c r="E64" s="462" t="s">
        <v>215</v>
      </c>
      <c r="F64" s="463">
        <v>2018</v>
      </c>
      <c r="G64" s="462" t="s">
        <v>5710</v>
      </c>
      <c r="H64" s="462" t="s">
        <v>6735</v>
      </c>
      <c r="I64" s="462" t="s">
        <v>12337</v>
      </c>
      <c r="J64" s="463">
        <v>43408</v>
      </c>
      <c r="K64" s="468"/>
      <c r="L64" s="464">
        <f t="shared" ca="1" si="0"/>
        <v>7234.666666666667</v>
      </c>
      <c r="M64" s="462" t="s">
        <v>112</v>
      </c>
    </row>
    <row r="65" spans="1:13" x14ac:dyDescent="0.35">
      <c r="A65" s="465" t="s">
        <v>12156</v>
      </c>
      <c r="B65" s="465" t="s">
        <v>2604</v>
      </c>
      <c r="C65" s="465" t="s">
        <v>12156</v>
      </c>
      <c r="D65" s="465" t="s">
        <v>206</v>
      </c>
      <c r="E65" s="465" t="s">
        <v>215</v>
      </c>
      <c r="F65" s="466">
        <v>2018</v>
      </c>
      <c r="G65" s="465" t="s">
        <v>5710</v>
      </c>
      <c r="H65" s="465" t="s">
        <v>368</v>
      </c>
      <c r="I65" s="465" t="s">
        <v>12157</v>
      </c>
      <c r="J65" s="466">
        <v>101159</v>
      </c>
      <c r="K65" s="469"/>
      <c r="L65" s="404">
        <f t="shared" ca="1" si="0"/>
        <v>16859.833333333332</v>
      </c>
      <c r="M65" s="465" t="s">
        <v>112</v>
      </c>
    </row>
    <row r="66" spans="1:13" x14ac:dyDescent="0.35">
      <c r="A66" s="462" t="s">
        <v>12084</v>
      </c>
      <c r="B66" s="462" t="s">
        <v>2603</v>
      </c>
      <c r="C66" s="462" t="s">
        <v>12084</v>
      </c>
      <c r="D66" s="462" t="s">
        <v>206</v>
      </c>
      <c r="E66" s="462" t="s">
        <v>215</v>
      </c>
      <c r="F66" s="463">
        <v>2018</v>
      </c>
      <c r="G66" s="462" t="s">
        <v>5710</v>
      </c>
      <c r="H66" s="462" t="s">
        <v>6496</v>
      </c>
      <c r="I66" s="462" t="s">
        <v>12085</v>
      </c>
      <c r="J66" s="463">
        <v>89926</v>
      </c>
      <c r="K66" s="468"/>
      <c r="L66" s="464">
        <f t="shared" ref="L66:L129" ca="1" si="1">IFERROR(J66/(YEAR(NOW())-F66),"--")</f>
        <v>14987.666666666666</v>
      </c>
      <c r="M66" s="462" t="s">
        <v>112</v>
      </c>
    </row>
    <row r="67" spans="1:13" x14ac:dyDescent="0.35">
      <c r="A67" s="465" t="s">
        <v>12493</v>
      </c>
      <c r="B67" s="465" t="s">
        <v>2609</v>
      </c>
      <c r="C67" s="465" t="s">
        <v>12493</v>
      </c>
      <c r="D67" s="465" t="s">
        <v>206</v>
      </c>
      <c r="E67" s="465" t="s">
        <v>215</v>
      </c>
      <c r="F67" s="466">
        <v>2018</v>
      </c>
      <c r="G67" s="465" t="s">
        <v>6013</v>
      </c>
      <c r="H67" s="465" t="s">
        <v>7459</v>
      </c>
      <c r="I67" s="465" t="s">
        <v>12494</v>
      </c>
      <c r="J67" s="466">
        <v>67209</v>
      </c>
      <c r="K67" s="469"/>
      <c r="L67" s="404">
        <f t="shared" ca="1" si="1"/>
        <v>11201.5</v>
      </c>
      <c r="M67" s="465" t="s">
        <v>112</v>
      </c>
    </row>
    <row r="68" spans="1:13" x14ac:dyDescent="0.35">
      <c r="A68" s="462" t="s">
        <v>12491</v>
      </c>
      <c r="B68" s="462" t="s">
        <v>2608</v>
      </c>
      <c r="C68" s="462" t="s">
        <v>12491</v>
      </c>
      <c r="D68" s="462" t="s">
        <v>206</v>
      </c>
      <c r="E68" s="462" t="s">
        <v>215</v>
      </c>
      <c r="F68" s="463">
        <v>2018</v>
      </c>
      <c r="G68" s="462" t="s">
        <v>6013</v>
      </c>
      <c r="H68" s="462" t="s">
        <v>7459</v>
      </c>
      <c r="I68" s="462" t="s">
        <v>12492</v>
      </c>
      <c r="J68" s="463">
        <v>51738</v>
      </c>
      <c r="K68" s="468"/>
      <c r="L68" s="464">
        <f t="shared" ca="1" si="1"/>
        <v>8623</v>
      </c>
      <c r="M68" s="462" t="s">
        <v>112</v>
      </c>
    </row>
    <row r="69" spans="1:13" x14ac:dyDescent="0.35">
      <c r="A69" s="465" t="s">
        <v>12489</v>
      </c>
      <c r="B69" s="465" t="s">
        <v>2607</v>
      </c>
      <c r="C69" s="465" t="s">
        <v>12489</v>
      </c>
      <c r="D69" s="465" t="s">
        <v>206</v>
      </c>
      <c r="E69" s="465" t="s">
        <v>215</v>
      </c>
      <c r="F69" s="466">
        <v>2018</v>
      </c>
      <c r="G69" s="465" t="s">
        <v>6013</v>
      </c>
      <c r="H69" s="465" t="s">
        <v>7459</v>
      </c>
      <c r="I69" s="465" t="s">
        <v>12490</v>
      </c>
      <c r="J69" s="466">
        <v>41500</v>
      </c>
      <c r="K69" s="469"/>
      <c r="L69" s="404">
        <f t="shared" ca="1" si="1"/>
        <v>6916.666666666667</v>
      </c>
      <c r="M69" s="465" t="s">
        <v>112</v>
      </c>
    </row>
    <row r="70" spans="1:13" x14ac:dyDescent="0.35">
      <c r="A70" s="462" t="s">
        <v>14073</v>
      </c>
      <c r="B70" s="462" t="s">
        <v>2610</v>
      </c>
      <c r="C70" s="462" t="s">
        <v>14073</v>
      </c>
      <c r="D70" s="462" t="s">
        <v>206</v>
      </c>
      <c r="E70" s="462" t="s">
        <v>215</v>
      </c>
      <c r="F70" s="463">
        <v>2020</v>
      </c>
      <c r="G70" s="462" t="s">
        <v>6013</v>
      </c>
      <c r="H70" s="462" t="s">
        <v>7459</v>
      </c>
      <c r="I70" s="462" t="s">
        <v>14074</v>
      </c>
      <c r="J70" s="463">
        <v>29278</v>
      </c>
      <c r="K70" s="468"/>
      <c r="L70" s="464">
        <f t="shared" ca="1" si="1"/>
        <v>7319.5</v>
      </c>
      <c r="M70" s="462" t="s">
        <v>112</v>
      </c>
    </row>
    <row r="71" spans="1:13" x14ac:dyDescent="0.35">
      <c r="A71" s="465" t="s">
        <v>14075</v>
      </c>
      <c r="B71" s="465" t="s">
        <v>2611</v>
      </c>
      <c r="C71" s="465" t="s">
        <v>14075</v>
      </c>
      <c r="D71" s="465" t="s">
        <v>206</v>
      </c>
      <c r="E71" s="465" t="s">
        <v>215</v>
      </c>
      <c r="F71" s="466">
        <v>2020</v>
      </c>
      <c r="G71" s="465" t="s">
        <v>6013</v>
      </c>
      <c r="H71" s="465" t="s">
        <v>7459</v>
      </c>
      <c r="I71" s="465" t="s">
        <v>14076</v>
      </c>
      <c r="J71" s="466">
        <v>21932</v>
      </c>
      <c r="K71" s="469"/>
      <c r="L71" s="404">
        <f t="shared" ca="1" si="1"/>
        <v>5483</v>
      </c>
      <c r="M71" s="465" t="s">
        <v>112</v>
      </c>
    </row>
    <row r="72" spans="1:13" x14ac:dyDescent="0.35">
      <c r="A72" s="462" t="s">
        <v>14750</v>
      </c>
      <c r="B72" s="462" t="s">
        <v>14751</v>
      </c>
      <c r="C72" s="462" t="s">
        <v>14750</v>
      </c>
      <c r="D72" s="462" t="s">
        <v>206</v>
      </c>
      <c r="E72" s="462" t="s">
        <v>215</v>
      </c>
      <c r="F72" s="463">
        <v>2021</v>
      </c>
      <c r="G72" s="462" t="s">
        <v>5710</v>
      </c>
      <c r="H72" s="462" t="s">
        <v>5917</v>
      </c>
      <c r="I72" s="462" t="s">
        <v>14752</v>
      </c>
      <c r="J72" s="463">
        <v>23796</v>
      </c>
      <c r="K72" s="468"/>
      <c r="L72" s="464">
        <f t="shared" ca="1" si="1"/>
        <v>7932</v>
      </c>
      <c r="M72" s="462" t="s">
        <v>112</v>
      </c>
    </row>
    <row r="73" spans="1:13" x14ac:dyDescent="0.35">
      <c r="A73" s="465" t="s">
        <v>14392</v>
      </c>
      <c r="B73" s="465" t="s">
        <v>14393</v>
      </c>
      <c r="C73" s="465" t="s">
        <v>14392</v>
      </c>
      <c r="D73" s="465" t="s">
        <v>206</v>
      </c>
      <c r="E73" s="465" t="s">
        <v>215</v>
      </c>
      <c r="F73" s="466">
        <v>2021</v>
      </c>
      <c r="G73" s="465" t="s">
        <v>6013</v>
      </c>
      <c r="H73" s="465" t="s">
        <v>7459</v>
      </c>
      <c r="I73" s="465" t="s">
        <v>14394</v>
      </c>
      <c r="J73" s="466">
        <v>19149</v>
      </c>
      <c r="K73" s="469"/>
      <c r="L73" s="404">
        <f t="shared" ca="1" si="1"/>
        <v>6383</v>
      </c>
      <c r="M73" s="465" t="s">
        <v>112</v>
      </c>
    </row>
    <row r="74" spans="1:13" x14ac:dyDescent="0.35">
      <c r="A74" s="462" t="s">
        <v>14753</v>
      </c>
      <c r="B74" s="462" t="s">
        <v>14754</v>
      </c>
      <c r="C74" s="462" t="s">
        <v>14753</v>
      </c>
      <c r="D74" s="462" t="s">
        <v>206</v>
      </c>
      <c r="E74" s="462" t="s">
        <v>215</v>
      </c>
      <c r="F74" s="463">
        <v>2021</v>
      </c>
      <c r="G74" s="462" t="s">
        <v>5767</v>
      </c>
      <c r="H74" s="462" t="s">
        <v>6393</v>
      </c>
      <c r="I74" s="462" t="s">
        <v>14755</v>
      </c>
      <c r="J74" s="463">
        <v>36783</v>
      </c>
      <c r="K74" s="468"/>
      <c r="L74" s="464">
        <f t="shared" ca="1" si="1"/>
        <v>12261</v>
      </c>
      <c r="M74" s="462" t="s">
        <v>112</v>
      </c>
    </row>
    <row r="75" spans="1:13" x14ac:dyDescent="0.35">
      <c r="A75" s="465" t="s">
        <v>14180</v>
      </c>
      <c r="B75" s="465" t="s">
        <v>14181</v>
      </c>
      <c r="C75" s="465" t="s">
        <v>14180</v>
      </c>
      <c r="D75" s="465" t="s">
        <v>206</v>
      </c>
      <c r="E75" s="465" t="s">
        <v>215</v>
      </c>
      <c r="F75" s="466">
        <v>2021</v>
      </c>
      <c r="G75" s="465" t="s">
        <v>5710</v>
      </c>
      <c r="H75" s="465" t="s">
        <v>6496</v>
      </c>
      <c r="I75" s="465" t="s">
        <v>14182</v>
      </c>
      <c r="J75" s="466">
        <v>22251</v>
      </c>
      <c r="K75" s="469"/>
      <c r="L75" s="404">
        <f t="shared" ca="1" si="1"/>
        <v>7417</v>
      </c>
      <c r="M75" s="465" t="s">
        <v>112</v>
      </c>
    </row>
    <row r="76" spans="1:13" x14ac:dyDescent="0.35">
      <c r="A76" s="462" t="s">
        <v>12412</v>
      </c>
      <c r="B76" s="462" t="s">
        <v>12413</v>
      </c>
      <c r="C76" s="462" t="s">
        <v>12412</v>
      </c>
      <c r="D76" s="462" t="s">
        <v>92</v>
      </c>
      <c r="E76" s="462" t="s">
        <v>216</v>
      </c>
      <c r="F76" s="463">
        <v>2018</v>
      </c>
      <c r="G76" s="462" t="s">
        <v>5710</v>
      </c>
      <c r="H76" s="462" t="s">
        <v>9893</v>
      </c>
      <c r="I76" s="462" t="s">
        <v>12414</v>
      </c>
      <c r="J76" s="463">
        <v>60985</v>
      </c>
      <c r="K76" s="468"/>
      <c r="L76" s="464">
        <f t="shared" ca="1" si="1"/>
        <v>10164.166666666666</v>
      </c>
      <c r="M76" s="462" t="s">
        <v>87</v>
      </c>
    </row>
    <row r="77" spans="1:13" x14ac:dyDescent="0.35">
      <c r="A77" s="465" t="s">
        <v>9847</v>
      </c>
      <c r="B77" s="465" t="s">
        <v>4740</v>
      </c>
      <c r="C77" s="465" t="s">
        <v>9847</v>
      </c>
      <c r="D77" s="465" t="s">
        <v>192</v>
      </c>
      <c r="E77" s="465" t="s">
        <v>217</v>
      </c>
      <c r="F77" s="466">
        <v>2015</v>
      </c>
      <c r="G77" s="465" t="s">
        <v>5710</v>
      </c>
      <c r="H77" s="465" t="s">
        <v>6006</v>
      </c>
      <c r="I77" s="465" t="s">
        <v>9848</v>
      </c>
      <c r="J77" s="466">
        <v>0</v>
      </c>
      <c r="K77" s="469"/>
      <c r="L77" s="404">
        <f t="shared" ca="1" si="1"/>
        <v>0</v>
      </c>
      <c r="M77" s="465" t="s">
        <v>143</v>
      </c>
    </row>
    <row r="78" spans="1:13" x14ac:dyDescent="0.35">
      <c r="A78" s="462" t="s">
        <v>9573</v>
      </c>
      <c r="B78" s="462" t="s">
        <v>4732</v>
      </c>
      <c r="C78" s="462" t="s">
        <v>9573</v>
      </c>
      <c r="D78" s="462" t="s">
        <v>192</v>
      </c>
      <c r="E78" s="462" t="s">
        <v>217</v>
      </c>
      <c r="F78" s="463">
        <v>2015</v>
      </c>
      <c r="G78" s="462" t="s">
        <v>5710</v>
      </c>
      <c r="H78" s="462" t="s">
        <v>6139</v>
      </c>
      <c r="I78" s="462" t="s">
        <v>9574</v>
      </c>
      <c r="J78" s="463">
        <v>0</v>
      </c>
      <c r="K78" s="468"/>
      <c r="L78" s="464">
        <f t="shared" ca="1" si="1"/>
        <v>0</v>
      </c>
      <c r="M78" s="462" t="s">
        <v>143</v>
      </c>
    </row>
    <row r="79" spans="1:13" x14ac:dyDescent="0.35">
      <c r="A79" s="465" t="s">
        <v>8334</v>
      </c>
      <c r="B79" s="465" t="s">
        <v>4710</v>
      </c>
      <c r="C79" s="465" t="s">
        <v>8334</v>
      </c>
      <c r="D79" s="465" t="s">
        <v>192</v>
      </c>
      <c r="E79" s="465" t="s">
        <v>217</v>
      </c>
      <c r="F79" s="466">
        <v>2012</v>
      </c>
      <c r="G79" s="465" t="s">
        <v>5710</v>
      </c>
      <c r="H79" s="465" t="s">
        <v>6735</v>
      </c>
      <c r="I79" s="465" t="s">
        <v>8335</v>
      </c>
      <c r="J79" s="466">
        <v>0</v>
      </c>
      <c r="K79" s="469"/>
      <c r="L79" s="404">
        <f t="shared" ca="1" si="1"/>
        <v>0</v>
      </c>
      <c r="M79" s="465" t="s">
        <v>143</v>
      </c>
    </row>
    <row r="80" spans="1:13" x14ac:dyDescent="0.35">
      <c r="A80" s="462" t="s">
        <v>8332</v>
      </c>
      <c r="B80" s="462" t="s">
        <v>4730</v>
      </c>
      <c r="C80" s="462" t="s">
        <v>8332</v>
      </c>
      <c r="D80" s="462" t="s">
        <v>192</v>
      </c>
      <c r="E80" s="462" t="s">
        <v>217</v>
      </c>
      <c r="F80" s="463">
        <v>2012</v>
      </c>
      <c r="G80" s="462" t="s">
        <v>5710</v>
      </c>
      <c r="H80" s="462" t="s">
        <v>6735</v>
      </c>
      <c r="I80" s="462" t="s">
        <v>8333</v>
      </c>
      <c r="J80" s="463">
        <v>0</v>
      </c>
      <c r="K80" s="468"/>
      <c r="L80" s="464">
        <f t="shared" ca="1" si="1"/>
        <v>0</v>
      </c>
      <c r="M80" s="462" t="s">
        <v>143</v>
      </c>
    </row>
    <row r="81" spans="1:13" x14ac:dyDescent="0.35">
      <c r="A81" s="465" t="s">
        <v>7495</v>
      </c>
      <c r="B81" s="465" t="s">
        <v>4701</v>
      </c>
      <c r="C81" s="465" t="s">
        <v>7495</v>
      </c>
      <c r="D81" s="465" t="s">
        <v>192</v>
      </c>
      <c r="E81" s="465" t="s">
        <v>217</v>
      </c>
      <c r="F81" s="466">
        <v>2010</v>
      </c>
      <c r="G81" s="465" t="s">
        <v>5735</v>
      </c>
      <c r="H81" s="465" t="s">
        <v>7496</v>
      </c>
      <c r="I81" s="465" t="s">
        <v>7497</v>
      </c>
      <c r="J81" s="466">
        <v>117741</v>
      </c>
      <c r="K81" s="469">
        <v>44979</v>
      </c>
      <c r="L81" s="404">
        <f t="shared" ca="1" si="1"/>
        <v>8410.0714285714294</v>
      </c>
      <c r="M81" s="465" t="s">
        <v>143</v>
      </c>
    </row>
    <row r="82" spans="1:13" x14ac:dyDescent="0.35">
      <c r="A82" s="462" t="s">
        <v>9364</v>
      </c>
      <c r="B82" s="462" t="s">
        <v>14869</v>
      </c>
      <c r="C82" s="462" t="s">
        <v>9364</v>
      </c>
      <c r="D82" s="462" t="s">
        <v>192</v>
      </c>
      <c r="E82" s="462" t="s">
        <v>217</v>
      </c>
      <c r="F82" s="463">
        <v>2014</v>
      </c>
      <c r="G82" s="462" t="s">
        <v>5710</v>
      </c>
      <c r="H82" s="462" t="s">
        <v>6735</v>
      </c>
      <c r="I82" s="462" t="s">
        <v>9365</v>
      </c>
      <c r="J82" s="463">
        <v>0</v>
      </c>
      <c r="K82" s="468"/>
      <c r="L82" s="464">
        <f t="shared" ca="1" si="1"/>
        <v>0</v>
      </c>
      <c r="M82" s="462" t="s">
        <v>143</v>
      </c>
    </row>
    <row r="83" spans="1:13" x14ac:dyDescent="0.35">
      <c r="A83" s="465" t="s">
        <v>10365</v>
      </c>
      <c r="B83" s="465" t="s">
        <v>4747</v>
      </c>
      <c r="C83" s="465" t="s">
        <v>10365</v>
      </c>
      <c r="D83" s="465" t="s">
        <v>192</v>
      </c>
      <c r="E83" s="465" t="s">
        <v>217</v>
      </c>
      <c r="F83" s="466">
        <v>2016</v>
      </c>
      <c r="G83" s="465" t="s">
        <v>5710</v>
      </c>
      <c r="H83" s="465" t="s">
        <v>6139</v>
      </c>
      <c r="I83" s="465" t="s">
        <v>10366</v>
      </c>
      <c r="J83" s="466">
        <v>0</v>
      </c>
      <c r="K83" s="469"/>
      <c r="L83" s="404">
        <f t="shared" ca="1" si="1"/>
        <v>0</v>
      </c>
      <c r="M83" s="465" t="s">
        <v>143</v>
      </c>
    </row>
    <row r="84" spans="1:13" x14ac:dyDescent="0.35">
      <c r="A84" s="462" t="s">
        <v>12657</v>
      </c>
      <c r="B84" s="462" t="s">
        <v>4774</v>
      </c>
      <c r="C84" s="462" t="s">
        <v>12657</v>
      </c>
      <c r="D84" s="462" t="s">
        <v>192</v>
      </c>
      <c r="E84" s="462" t="s">
        <v>217</v>
      </c>
      <c r="F84" s="463">
        <v>2019</v>
      </c>
      <c r="G84" s="462" t="s">
        <v>5710</v>
      </c>
      <c r="H84" s="462" t="s">
        <v>6496</v>
      </c>
      <c r="I84" s="462" t="s">
        <v>12658</v>
      </c>
      <c r="J84" s="463">
        <v>0</v>
      </c>
      <c r="K84" s="468"/>
      <c r="L84" s="464">
        <f t="shared" ca="1" si="1"/>
        <v>0</v>
      </c>
      <c r="M84" s="462" t="s">
        <v>143</v>
      </c>
    </row>
    <row r="85" spans="1:13" x14ac:dyDescent="0.35">
      <c r="A85" s="465" t="s">
        <v>7473</v>
      </c>
      <c r="B85" s="465" t="s">
        <v>4700</v>
      </c>
      <c r="C85" s="465" t="s">
        <v>7473</v>
      </c>
      <c r="D85" s="465" t="s">
        <v>192</v>
      </c>
      <c r="E85" s="465" t="s">
        <v>217</v>
      </c>
      <c r="F85" s="466">
        <v>2010</v>
      </c>
      <c r="G85" s="465" t="s">
        <v>5767</v>
      </c>
      <c r="H85" s="465" t="s">
        <v>6179</v>
      </c>
      <c r="I85" s="465" t="s">
        <v>7474</v>
      </c>
      <c r="J85" s="466">
        <v>159444</v>
      </c>
      <c r="K85" s="469">
        <v>44749</v>
      </c>
      <c r="L85" s="404">
        <f t="shared" ca="1" si="1"/>
        <v>11388.857142857143</v>
      </c>
      <c r="M85" s="465" t="s">
        <v>143</v>
      </c>
    </row>
    <row r="86" spans="1:13" x14ac:dyDescent="0.35">
      <c r="A86" s="462" t="s">
        <v>6283</v>
      </c>
      <c r="B86" s="462" t="s">
        <v>4693</v>
      </c>
      <c r="C86" s="462" t="s">
        <v>6283</v>
      </c>
      <c r="D86" s="462" t="s">
        <v>192</v>
      </c>
      <c r="E86" s="462" t="s">
        <v>217</v>
      </c>
      <c r="F86" s="463">
        <v>2005</v>
      </c>
      <c r="G86" s="462" t="s">
        <v>5735</v>
      </c>
      <c r="H86" s="462" t="s">
        <v>6284</v>
      </c>
      <c r="I86" s="462" t="s">
        <v>6285</v>
      </c>
      <c r="J86" s="463">
        <v>45563</v>
      </c>
      <c r="K86" s="468"/>
      <c r="L86" s="464">
        <f t="shared" ca="1" si="1"/>
        <v>2398.0526315789475</v>
      </c>
      <c r="M86" s="462" t="s">
        <v>143</v>
      </c>
    </row>
    <row r="87" spans="1:13" x14ac:dyDescent="0.35">
      <c r="A87" s="465" t="s">
        <v>6235</v>
      </c>
      <c r="B87" s="465" t="s">
        <v>4692</v>
      </c>
      <c r="C87" s="465" t="s">
        <v>6235</v>
      </c>
      <c r="D87" s="465" t="s">
        <v>192</v>
      </c>
      <c r="E87" s="465" t="s">
        <v>217</v>
      </c>
      <c r="F87" s="466">
        <v>2005</v>
      </c>
      <c r="G87" s="465" t="s">
        <v>6236</v>
      </c>
      <c r="H87" s="465" t="s">
        <v>6237</v>
      </c>
      <c r="I87" s="465" t="s">
        <v>6238</v>
      </c>
      <c r="J87" s="466">
        <v>0</v>
      </c>
      <c r="K87" s="469"/>
      <c r="L87" s="404">
        <f t="shared" ca="1" si="1"/>
        <v>0</v>
      </c>
      <c r="M87" s="465" t="s">
        <v>143</v>
      </c>
    </row>
    <row r="88" spans="1:13" x14ac:dyDescent="0.35">
      <c r="A88" s="462" t="s">
        <v>6848</v>
      </c>
      <c r="B88" s="462" t="s">
        <v>4695</v>
      </c>
      <c r="C88" s="462" t="s">
        <v>6848</v>
      </c>
      <c r="D88" s="462" t="s">
        <v>192</v>
      </c>
      <c r="E88" s="462" t="s">
        <v>217</v>
      </c>
      <c r="F88" s="463">
        <v>2008</v>
      </c>
      <c r="G88" s="462" t="s">
        <v>5767</v>
      </c>
      <c r="H88" s="462" t="s">
        <v>6179</v>
      </c>
      <c r="I88" s="462" t="s">
        <v>6849</v>
      </c>
      <c r="J88" s="463">
        <v>134212</v>
      </c>
      <c r="K88" s="468">
        <v>44749</v>
      </c>
      <c r="L88" s="464">
        <f t="shared" ca="1" si="1"/>
        <v>8388.25</v>
      </c>
      <c r="M88" s="462" t="s">
        <v>143</v>
      </c>
    </row>
    <row r="89" spans="1:13" x14ac:dyDescent="0.35">
      <c r="A89" s="465" t="s">
        <v>6900</v>
      </c>
      <c r="B89" s="465" t="s">
        <v>4697</v>
      </c>
      <c r="C89" s="465" t="s">
        <v>6900</v>
      </c>
      <c r="D89" s="465" t="s">
        <v>192</v>
      </c>
      <c r="E89" s="465" t="s">
        <v>217</v>
      </c>
      <c r="F89" s="466">
        <v>2008</v>
      </c>
      <c r="G89" s="465" t="s">
        <v>5710</v>
      </c>
      <c r="H89" s="465" t="s">
        <v>5820</v>
      </c>
      <c r="I89" s="465" t="s">
        <v>6901</v>
      </c>
      <c r="J89" s="466">
        <v>6418</v>
      </c>
      <c r="K89" s="469"/>
      <c r="L89" s="404">
        <f t="shared" ca="1" si="1"/>
        <v>401.125</v>
      </c>
      <c r="M89" s="465" t="s">
        <v>143</v>
      </c>
    </row>
    <row r="90" spans="1:13" x14ac:dyDescent="0.35">
      <c r="A90" s="462" t="s">
        <v>9786</v>
      </c>
      <c r="B90" s="462" t="s">
        <v>4738</v>
      </c>
      <c r="C90" s="462" t="s">
        <v>9786</v>
      </c>
      <c r="D90" s="462" t="s">
        <v>192</v>
      </c>
      <c r="E90" s="462" t="s">
        <v>217</v>
      </c>
      <c r="F90" s="463">
        <v>2015</v>
      </c>
      <c r="G90" s="462" t="s">
        <v>5710</v>
      </c>
      <c r="H90" s="462" t="s">
        <v>897</v>
      </c>
      <c r="I90" s="462" t="s">
        <v>9787</v>
      </c>
      <c r="J90" s="463">
        <v>0</v>
      </c>
      <c r="K90" s="468"/>
      <c r="L90" s="464">
        <f t="shared" ca="1" si="1"/>
        <v>0</v>
      </c>
      <c r="M90" s="462" t="s">
        <v>143</v>
      </c>
    </row>
    <row r="91" spans="1:13" x14ac:dyDescent="0.35">
      <c r="A91" s="465" t="s">
        <v>9387</v>
      </c>
      <c r="B91" s="465" t="s">
        <v>4709</v>
      </c>
      <c r="C91" s="465" t="s">
        <v>9387</v>
      </c>
      <c r="D91" s="465" t="s">
        <v>192</v>
      </c>
      <c r="E91" s="465" t="s">
        <v>217</v>
      </c>
      <c r="F91" s="466">
        <v>2014</v>
      </c>
      <c r="G91" s="465" t="s">
        <v>5710</v>
      </c>
      <c r="H91" s="465" t="s">
        <v>6006</v>
      </c>
      <c r="I91" s="465" t="s">
        <v>9388</v>
      </c>
      <c r="J91" s="466">
        <v>0</v>
      </c>
      <c r="K91" s="469"/>
      <c r="L91" s="404">
        <f t="shared" ca="1" si="1"/>
        <v>0</v>
      </c>
      <c r="M91" s="465" t="s">
        <v>143</v>
      </c>
    </row>
    <row r="92" spans="1:13" x14ac:dyDescent="0.35">
      <c r="A92" s="462" t="s">
        <v>7367</v>
      </c>
      <c r="B92" s="462" t="s">
        <v>4699</v>
      </c>
      <c r="C92" s="462" t="s">
        <v>7367</v>
      </c>
      <c r="D92" s="462" t="s">
        <v>192</v>
      </c>
      <c r="E92" s="462" t="s">
        <v>217</v>
      </c>
      <c r="F92" s="463">
        <v>2009</v>
      </c>
      <c r="G92" s="462" t="s">
        <v>5710</v>
      </c>
      <c r="H92" s="462" t="s">
        <v>5820</v>
      </c>
      <c r="I92" s="462" t="s">
        <v>7368</v>
      </c>
      <c r="J92" s="463">
        <v>188549</v>
      </c>
      <c r="K92" s="468">
        <v>44733</v>
      </c>
      <c r="L92" s="464">
        <f t="shared" ca="1" si="1"/>
        <v>12569.933333333332</v>
      </c>
      <c r="M92" s="462" t="s">
        <v>143</v>
      </c>
    </row>
    <row r="93" spans="1:13" x14ac:dyDescent="0.35">
      <c r="A93" s="465" t="s">
        <v>8801</v>
      </c>
      <c r="B93" s="465" t="s">
        <v>4715</v>
      </c>
      <c r="C93" s="465" t="s">
        <v>8801</v>
      </c>
      <c r="D93" s="465" t="s">
        <v>192</v>
      </c>
      <c r="E93" s="465" t="s">
        <v>217</v>
      </c>
      <c r="F93" s="466">
        <v>2013</v>
      </c>
      <c r="G93" s="465" t="s">
        <v>2052</v>
      </c>
      <c r="H93" s="465" t="s">
        <v>5734</v>
      </c>
      <c r="I93" s="465" t="s">
        <v>8802</v>
      </c>
      <c r="J93" s="466">
        <v>0</v>
      </c>
      <c r="K93" s="469"/>
      <c r="L93" s="404">
        <f t="shared" ca="1" si="1"/>
        <v>0</v>
      </c>
      <c r="M93" s="465" t="s">
        <v>143</v>
      </c>
    </row>
    <row r="94" spans="1:13" x14ac:dyDescent="0.35">
      <c r="A94" s="462" t="s">
        <v>9750</v>
      </c>
      <c r="B94" s="462" t="s">
        <v>4737</v>
      </c>
      <c r="C94" s="462" t="s">
        <v>9750</v>
      </c>
      <c r="D94" s="462" t="s">
        <v>192</v>
      </c>
      <c r="E94" s="462" t="s">
        <v>217</v>
      </c>
      <c r="F94" s="463">
        <v>2015</v>
      </c>
      <c r="G94" s="462" t="s">
        <v>5710</v>
      </c>
      <c r="H94" s="462" t="s">
        <v>913</v>
      </c>
      <c r="I94" s="462" t="s">
        <v>9751</v>
      </c>
      <c r="J94" s="463">
        <v>0</v>
      </c>
      <c r="K94" s="468"/>
      <c r="L94" s="464">
        <f t="shared" ca="1" si="1"/>
        <v>0</v>
      </c>
      <c r="M94" s="462" t="s">
        <v>143</v>
      </c>
    </row>
    <row r="95" spans="1:13" x14ac:dyDescent="0.35">
      <c r="A95" s="465" t="s">
        <v>9026</v>
      </c>
      <c r="B95" s="465" t="s">
        <v>4720</v>
      </c>
      <c r="C95" s="465" t="s">
        <v>9026</v>
      </c>
      <c r="D95" s="465" t="s">
        <v>192</v>
      </c>
      <c r="E95" s="465" t="s">
        <v>217</v>
      </c>
      <c r="F95" s="466">
        <v>2014</v>
      </c>
      <c r="G95" s="465" t="s">
        <v>5710</v>
      </c>
      <c r="H95" s="465" t="s">
        <v>5910</v>
      </c>
      <c r="I95" s="465" t="s">
        <v>9027</v>
      </c>
      <c r="J95" s="466">
        <v>85930</v>
      </c>
      <c r="K95" s="469">
        <v>45086</v>
      </c>
      <c r="L95" s="404">
        <f t="shared" ca="1" si="1"/>
        <v>8593</v>
      </c>
      <c r="M95" s="465" t="s">
        <v>143</v>
      </c>
    </row>
    <row r="96" spans="1:13" x14ac:dyDescent="0.35">
      <c r="A96" s="462" t="s">
        <v>9329</v>
      </c>
      <c r="B96" s="462" t="s">
        <v>4725</v>
      </c>
      <c r="C96" s="462" t="s">
        <v>9329</v>
      </c>
      <c r="D96" s="462" t="s">
        <v>192</v>
      </c>
      <c r="E96" s="462" t="s">
        <v>217</v>
      </c>
      <c r="F96" s="463">
        <v>2014</v>
      </c>
      <c r="G96" s="462" t="s">
        <v>5710</v>
      </c>
      <c r="H96" s="462" t="s">
        <v>9330</v>
      </c>
      <c r="I96" s="462" t="s">
        <v>9331</v>
      </c>
      <c r="J96" s="463">
        <v>52971</v>
      </c>
      <c r="K96" s="468">
        <v>45030</v>
      </c>
      <c r="L96" s="464">
        <f t="shared" ca="1" si="1"/>
        <v>5297.1</v>
      </c>
      <c r="M96" s="462" t="s">
        <v>143</v>
      </c>
    </row>
    <row r="97" spans="1:13" x14ac:dyDescent="0.35">
      <c r="A97" s="465" t="s">
        <v>8024</v>
      </c>
      <c r="B97" s="465" t="s">
        <v>4706</v>
      </c>
      <c r="C97" s="465" t="s">
        <v>8024</v>
      </c>
      <c r="D97" s="465" t="s">
        <v>192</v>
      </c>
      <c r="E97" s="465" t="s">
        <v>217</v>
      </c>
      <c r="F97" s="466">
        <v>2012</v>
      </c>
      <c r="G97" s="465" t="s">
        <v>5767</v>
      </c>
      <c r="H97" s="465" t="s">
        <v>8025</v>
      </c>
      <c r="I97" s="465" t="s">
        <v>8026</v>
      </c>
      <c r="J97" s="466">
        <v>127135</v>
      </c>
      <c r="K97" s="469">
        <v>45086</v>
      </c>
      <c r="L97" s="404">
        <f t="shared" ca="1" si="1"/>
        <v>10594.583333333334</v>
      </c>
      <c r="M97" s="465" t="s">
        <v>143</v>
      </c>
    </row>
    <row r="98" spans="1:13" x14ac:dyDescent="0.35">
      <c r="A98" s="462" t="s">
        <v>9362</v>
      </c>
      <c r="B98" s="462" t="s">
        <v>4727</v>
      </c>
      <c r="C98" s="462" t="s">
        <v>9362</v>
      </c>
      <c r="D98" s="462" t="s">
        <v>192</v>
      </c>
      <c r="E98" s="462" t="s">
        <v>217</v>
      </c>
      <c r="F98" s="463">
        <v>2014</v>
      </c>
      <c r="G98" s="462" t="s">
        <v>5710</v>
      </c>
      <c r="H98" s="462" t="s">
        <v>6735</v>
      </c>
      <c r="I98" s="462" t="s">
        <v>9363</v>
      </c>
      <c r="J98" s="463">
        <v>0</v>
      </c>
      <c r="K98" s="468"/>
      <c r="L98" s="464">
        <f t="shared" ca="1" si="1"/>
        <v>0</v>
      </c>
      <c r="M98" s="462" t="s">
        <v>143</v>
      </c>
    </row>
    <row r="99" spans="1:13" x14ac:dyDescent="0.35">
      <c r="A99" s="465" t="s">
        <v>9106</v>
      </c>
      <c r="B99" s="465" t="s">
        <v>4721</v>
      </c>
      <c r="C99" s="465" t="s">
        <v>9106</v>
      </c>
      <c r="D99" s="465" t="s">
        <v>192</v>
      </c>
      <c r="E99" s="465" t="s">
        <v>217</v>
      </c>
      <c r="F99" s="466">
        <v>2014</v>
      </c>
      <c r="G99" s="465" t="s">
        <v>5710</v>
      </c>
      <c r="H99" s="465" t="s">
        <v>6139</v>
      </c>
      <c r="I99" s="465" t="s">
        <v>9107</v>
      </c>
      <c r="J99" s="466">
        <v>0</v>
      </c>
      <c r="K99" s="469"/>
      <c r="L99" s="404">
        <f t="shared" ca="1" si="1"/>
        <v>0</v>
      </c>
      <c r="M99" s="465" t="s">
        <v>143</v>
      </c>
    </row>
    <row r="100" spans="1:13" x14ac:dyDescent="0.35">
      <c r="A100" s="462" t="s">
        <v>11669</v>
      </c>
      <c r="B100" s="462" t="s">
        <v>4757</v>
      </c>
      <c r="C100" s="462" t="s">
        <v>11669</v>
      </c>
      <c r="D100" s="462" t="s">
        <v>192</v>
      </c>
      <c r="E100" s="462" t="s">
        <v>217</v>
      </c>
      <c r="F100" s="463">
        <v>2017</v>
      </c>
      <c r="G100" s="462" t="s">
        <v>5710</v>
      </c>
      <c r="H100" s="462" t="s">
        <v>9893</v>
      </c>
      <c r="I100" s="462" t="s">
        <v>11670</v>
      </c>
      <c r="J100" s="463">
        <v>0</v>
      </c>
      <c r="K100" s="468"/>
      <c r="L100" s="464">
        <f t="shared" ca="1" si="1"/>
        <v>0</v>
      </c>
      <c r="M100" s="462" t="s">
        <v>143</v>
      </c>
    </row>
    <row r="101" spans="1:13" x14ac:dyDescent="0.35">
      <c r="A101" s="465" t="s">
        <v>9383</v>
      </c>
      <c r="B101" s="465" t="s">
        <v>4728</v>
      </c>
      <c r="C101" s="465" t="s">
        <v>9383</v>
      </c>
      <c r="D101" s="465" t="s">
        <v>192</v>
      </c>
      <c r="E101" s="465" t="s">
        <v>217</v>
      </c>
      <c r="F101" s="466">
        <v>2014</v>
      </c>
      <c r="G101" s="465" t="s">
        <v>5710</v>
      </c>
      <c r="H101" s="465" t="s">
        <v>6006</v>
      </c>
      <c r="I101" s="465" t="s">
        <v>9384</v>
      </c>
      <c r="J101" s="466">
        <v>0</v>
      </c>
      <c r="K101" s="469"/>
      <c r="L101" s="404">
        <f t="shared" ca="1" si="1"/>
        <v>0</v>
      </c>
      <c r="M101" s="465" t="s">
        <v>143</v>
      </c>
    </row>
    <row r="102" spans="1:13" x14ac:dyDescent="0.35">
      <c r="A102" s="462" t="s">
        <v>9385</v>
      </c>
      <c r="B102" s="462" t="s">
        <v>4729</v>
      </c>
      <c r="C102" s="462" t="s">
        <v>9385</v>
      </c>
      <c r="D102" s="462" t="s">
        <v>192</v>
      </c>
      <c r="E102" s="462" t="s">
        <v>217</v>
      </c>
      <c r="F102" s="463">
        <v>2014</v>
      </c>
      <c r="G102" s="462" t="s">
        <v>5710</v>
      </c>
      <c r="H102" s="462" t="s">
        <v>6006</v>
      </c>
      <c r="I102" s="462" t="s">
        <v>9386</v>
      </c>
      <c r="J102" s="463">
        <v>89220</v>
      </c>
      <c r="K102" s="468">
        <v>45086</v>
      </c>
      <c r="L102" s="464">
        <f t="shared" ca="1" si="1"/>
        <v>8922</v>
      </c>
      <c r="M102" s="462" t="s">
        <v>143</v>
      </c>
    </row>
    <row r="103" spans="1:13" x14ac:dyDescent="0.35">
      <c r="A103" s="465" t="s">
        <v>11575</v>
      </c>
      <c r="B103" s="465" t="s">
        <v>4755</v>
      </c>
      <c r="C103" s="465" t="s">
        <v>11575</v>
      </c>
      <c r="D103" s="465" t="s">
        <v>192</v>
      </c>
      <c r="E103" s="465" t="s">
        <v>217</v>
      </c>
      <c r="F103" s="466">
        <v>2017</v>
      </c>
      <c r="G103" s="465" t="s">
        <v>5710</v>
      </c>
      <c r="H103" s="465" t="s">
        <v>11576</v>
      </c>
      <c r="I103" s="465" t="s">
        <v>11577</v>
      </c>
      <c r="J103" s="466">
        <v>0</v>
      </c>
      <c r="K103" s="469"/>
      <c r="L103" s="404">
        <f t="shared" ca="1" si="1"/>
        <v>0</v>
      </c>
      <c r="M103" s="465" t="s">
        <v>143</v>
      </c>
    </row>
    <row r="104" spans="1:13" x14ac:dyDescent="0.35">
      <c r="A104" s="462" t="s">
        <v>11578</v>
      </c>
      <c r="B104" s="462" t="s">
        <v>4756</v>
      </c>
      <c r="C104" s="462" t="s">
        <v>11578</v>
      </c>
      <c r="D104" s="462" t="s">
        <v>192</v>
      </c>
      <c r="E104" s="462" t="s">
        <v>217</v>
      </c>
      <c r="F104" s="463">
        <v>2017</v>
      </c>
      <c r="G104" s="462" t="s">
        <v>5710</v>
      </c>
      <c r="H104" s="462" t="s">
        <v>11576</v>
      </c>
      <c r="I104" s="462" t="s">
        <v>11579</v>
      </c>
      <c r="J104" s="463">
        <v>0</v>
      </c>
      <c r="K104" s="468"/>
      <c r="L104" s="464">
        <f t="shared" ca="1" si="1"/>
        <v>0</v>
      </c>
      <c r="M104" s="462" t="s">
        <v>143</v>
      </c>
    </row>
    <row r="105" spans="1:13" x14ac:dyDescent="0.35">
      <c r="A105" s="465" t="s">
        <v>12374</v>
      </c>
      <c r="B105" s="465" t="s">
        <v>4770</v>
      </c>
      <c r="C105" s="465" t="s">
        <v>12374</v>
      </c>
      <c r="D105" s="465" t="s">
        <v>192</v>
      </c>
      <c r="E105" s="465" t="s">
        <v>217</v>
      </c>
      <c r="F105" s="466">
        <v>2018</v>
      </c>
      <c r="G105" s="465" t="s">
        <v>5710</v>
      </c>
      <c r="H105" s="465" t="s">
        <v>9438</v>
      </c>
      <c r="I105" s="465" t="s">
        <v>12375</v>
      </c>
      <c r="J105" s="466">
        <v>0</v>
      </c>
      <c r="K105" s="469"/>
      <c r="L105" s="404">
        <f t="shared" ca="1" si="1"/>
        <v>0</v>
      </c>
      <c r="M105" s="465" t="s">
        <v>143</v>
      </c>
    </row>
    <row r="106" spans="1:13" x14ac:dyDescent="0.35">
      <c r="A106" s="462" t="s">
        <v>11273</v>
      </c>
      <c r="B106" s="462" t="s">
        <v>4751</v>
      </c>
      <c r="C106" s="462" t="s">
        <v>11273</v>
      </c>
      <c r="D106" s="462" t="s">
        <v>192</v>
      </c>
      <c r="E106" s="462" t="s">
        <v>217</v>
      </c>
      <c r="F106" s="463">
        <v>2017</v>
      </c>
      <c r="G106" s="462" t="s">
        <v>5767</v>
      </c>
      <c r="H106" s="462" t="s">
        <v>7274</v>
      </c>
      <c r="I106" s="462" t="s">
        <v>11274</v>
      </c>
      <c r="J106" s="463">
        <v>0</v>
      </c>
      <c r="K106" s="468"/>
      <c r="L106" s="464">
        <f t="shared" ca="1" si="1"/>
        <v>0</v>
      </c>
      <c r="M106" s="462" t="s">
        <v>143</v>
      </c>
    </row>
    <row r="107" spans="1:13" x14ac:dyDescent="0.35">
      <c r="A107" s="465" t="s">
        <v>6001</v>
      </c>
      <c r="B107" s="465" t="s">
        <v>16638</v>
      </c>
      <c r="C107" s="465" t="s">
        <v>6001</v>
      </c>
      <c r="D107" s="465" t="s">
        <v>192</v>
      </c>
      <c r="E107" s="465" t="s">
        <v>217</v>
      </c>
      <c r="F107" s="466">
        <v>2000</v>
      </c>
      <c r="G107" s="465" t="s">
        <v>5710</v>
      </c>
      <c r="H107" s="465" t="s">
        <v>897</v>
      </c>
      <c r="I107" s="465" t="s">
        <v>6002</v>
      </c>
      <c r="J107" s="466">
        <v>39476</v>
      </c>
      <c r="K107" s="469"/>
      <c r="L107" s="404">
        <f t="shared" ca="1" si="1"/>
        <v>1644.8333333333333</v>
      </c>
      <c r="M107" s="465" t="s">
        <v>143</v>
      </c>
    </row>
    <row r="108" spans="1:13" x14ac:dyDescent="0.35">
      <c r="A108" s="462" t="s">
        <v>10367</v>
      </c>
      <c r="B108" s="462" t="s">
        <v>4748</v>
      </c>
      <c r="C108" s="462" t="s">
        <v>10367</v>
      </c>
      <c r="D108" s="462" t="s">
        <v>192</v>
      </c>
      <c r="E108" s="462" t="s">
        <v>217</v>
      </c>
      <c r="F108" s="463">
        <v>2016</v>
      </c>
      <c r="G108" s="462" t="s">
        <v>5710</v>
      </c>
      <c r="H108" s="462" t="s">
        <v>6139</v>
      </c>
      <c r="I108" s="462" t="s">
        <v>10368</v>
      </c>
      <c r="J108" s="463">
        <v>0</v>
      </c>
      <c r="K108" s="468"/>
      <c r="L108" s="464">
        <f t="shared" ca="1" si="1"/>
        <v>0</v>
      </c>
      <c r="M108" s="462" t="s">
        <v>143</v>
      </c>
    </row>
    <row r="109" spans="1:13" x14ac:dyDescent="0.35">
      <c r="A109" s="465" t="s">
        <v>7705</v>
      </c>
      <c r="B109" s="465" t="s">
        <v>7706</v>
      </c>
      <c r="C109" s="465" t="s">
        <v>7705</v>
      </c>
      <c r="D109" s="465" t="s">
        <v>192</v>
      </c>
      <c r="E109" s="465" t="s">
        <v>217</v>
      </c>
      <c r="F109" s="466">
        <v>2011</v>
      </c>
      <c r="G109" s="465" t="s">
        <v>5710</v>
      </c>
      <c r="H109" s="465" t="s">
        <v>5820</v>
      </c>
      <c r="I109" s="465" t="s">
        <v>7707</v>
      </c>
      <c r="J109" s="466">
        <v>147052</v>
      </c>
      <c r="K109" s="469">
        <v>44855</v>
      </c>
      <c r="L109" s="404">
        <f t="shared" ca="1" si="1"/>
        <v>11311.692307692309</v>
      </c>
      <c r="M109" s="465" t="s">
        <v>143</v>
      </c>
    </row>
    <row r="110" spans="1:13" x14ac:dyDescent="0.35">
      <c r="A110" s="462" t="s">
        <v>9829</v>
      </c>
      <c r="B110" s="462" t="s">
        <v>4739</v>
      </c>
      <c r="C110" s="462" t="s">
        <v>9829</v>
      </c>
      <c r="D110" s="462" t="s">
        <v>192</v>
      </c>
      <c r="E110" s="462" t="s">
        <v>217</v>
      </c>
      <c r="F110" s="463">
        <v>2015</v>
      </c>
      <c r="G110" s="462" t="s">
        <v>5710</v>
      </c>
      <c r="H110" s="462" t="s">
        <v>6735</v>
      </c>
      <c r="I110" s="462" t="s">
        <v>9830</v>
      </c>
      <c r="J110" s="463">
        <v>0</v>
      </c>
      <c r="K110" s="468"/>
      <c r="L110" s="464">
        <f t="shared" ca="1" si="1"/>
        <v>0</v>
      </c>
      <c r="M110" s="462" t="s">
        <v>143</v>
      </c>
    </row>
    <row r="111" spans="1:13" x14ac:dyDescent="0.35">
      <c r="A111" s="465" t="s">
        <v>9581</v>
      </c>
      <c r="B111" s="465" t="s">
        <v>4736</v>
      </c>
      <c r="C111" s="465" t="s">
        <v>9581</v>
      </c>
      <c r="D111" s="465" t="s">
        <v>192</v>
      </c>
      <c r="E111" s="465" t="s">
        <v>217</v>
      </c>
      <c r="F111" s="466">
        <v>2015</v>
      </c>
      <c r="G111" s="465" t="s">
        <v>5710</v>
      </c>
      <c r="H111" s="465" t="s">
        <v>6139</v>
      </c>
      <c r="I111" s="465" t="s">
        <v>9582</v>
      </c>
      <c r="J111" s="466">
        <v>0</v>
      </c>
      <c r="K111" s="469"/>
      <c r="L111" s="404">
        <f t="shared" ca="1" si="1"/>
        <v>0</v>
      </c>
      <c r="M111" s="465" t="s">
        <v>143</v>
      </c>
    </row>
    <row r="112" spans="1:13" x14ac:dyDescent="0.35">
      <c r="A112" s="462" t="s">
        <v>6785</v>
      </c>
      <c r="B112" s="462" t="s">
        <v>4694</v>
      </c>
      <c r="C112" s="462" t="s">
        <v>6785</v>
      </c>
      <c r="D112" s="462" t="s">
        <v>192</v>
      </c>
      <c r="E112" s="462" t="s">
        <v>217</v>
      </c>
      <c r="F112" s="463">
        <v>2007</v>
      </c>
      <c r="G112" s="462" t="s">
        <v>5710</v>
      </c>
      <c r="H112" s="462" t="s">
        <v>6006</v>
      </c>
      <c r="I112" s="462" t="s">
        <v>6786</v>
      </c>
      <c r="J112" s="463">
        <v>103933</v>
      </c>
      <c r="K112" s="468"/>
      <c r="L112" s="464">
        <f t="shared" ca="1" si="1"/>
        <v>6113.7058823529414</v>
      </c>
      <c r="M112" s="462" t="s">
        <v>143</v>
      </c>
    </row>
    <row r="113" spans="1:13" x14ac:dyDescent="0.35">
      <c r="A113" s="465" t="s">
        <v>8445</v>
      </c>
      <c r="B113" s="465" t="s">
        <v>4712</v>
      </c>
      <c r="C113" s="465" t="s">
        <v>8445</v>
      </c>
      <c r="D113" s="465" t="s">
        <v>192</v>
      </c>
      <c r="E113" s="465" t="s">
        <v>217</v>
      </c>
      <c r="F113" s="466">
        <v>2013</v>
      </c>
      <c r="G113" s="465" t="s">
        <v>5710</v>
      </c>
      <c r="H113" s="465" t="s">
        <v>5820</v>
      </c>
      <c r="I113" s="465" t="s">
        <v>8446</v>
      </c>
      <c r="J113" s="466">
        <v>0</v>
      </c>
      <c r="K113" s="469"/>
      <c r="L113" s="404">
        <f t="shared" ca="1" si="1"/>
        <v>0</v>
      </c>
      <c r="M113" s="465" t="s">
        <v>143</v>
      </c>
    </row>
    <row r="114" spans="1:13" x14ac:dyDescent="0.35">
      <c r="A114" s="462" t="s">
        <v>6059</v>
      </c>
      <c r="B114" s="462" t="s">
        <v>4688</v>
      </c>
      <c r="C114" s="462" t="s">
        <v>6059</v>
      </c>
      <c r="D114" s="462" t="s">
        <v>192</v>
      </c>
      <c r="E114" s="462" t="s">
        <v>217</v>
      </c>
      <c r="F114" s="463">
        <v>2001</v>
      </c>
      <c r="G114" s="462" t="s">
        <v>5710</v>
      </c>
      <c r="H114" s="462" t="s">
        <v>897</v>
      </c>
      <c r="I114" s="462" t="s">
        <v>6060</v>
      </c>
      <c r="J114" s="463">
        <v>36639</v>
      </c>
      <c r="K114" s="468"/>
      <c r="L114" s="464">
        <f t="shared" ca="1" si="1"/>
        <v>1593</v>
      </c>
      <c r="M114" s="462" t="s">
        <v>143</v>
      </c>
    </row>
    <row r="115" spans="1:13" x14ac:dyDescent="0.35">
      <c r="A115" s="465" t="s">
        <v>7644</v>
      </c>
      <c r="B115" s="465" t="s">
        <v>4702</v>
      </c>
      <c r="C115" s="465" t="s">
        <v>7644</v>
      </c>
      <c r="D115" s="465" t="s">
        <v>192</v>
      </c>
      <c r="E115" s="465" t="s">
        <v>217</v>
      </c>
      <c r="F115" s="466">
        <v>2011</v>
      </c>
      <c r="G115" s="465" t="s">
        <v>5710</v>
      </c>
      <c r="H115" s="465" t="s">
        <v>6125</v>
      </c>
      <c r="I115" s="465" t="s">
        <v>7645</v>
      </c>
      <c r="J115" s="466">
        <v>156621</v>
      </c>
      <c r="K115" s="469">
        <v>44946</v>
      </c>
      <c r="L115" s="404">
        <f t="shared" ca="1" si="1"/>
        <v>12047.76923076923</v>
      </c>
      <c r="M115" s="465" t="s">
        <v>143</v>
      </c>
    </row>
    <row r="116" spans="1:13" x14ac:dyDescent="0.35">
      <c r="A116" s="462" t="s">
        <v>9108</v>
      </c>
      <c r="B116" s="462" t="s">
        <v>4722</v>
      </c>
      <c r="C116" s="462" t="s">
        <v>9108</v>
      </c>
      <c r="D116" s="462" t="s">
        <v>192</v>
      </c>
      <c r="E116" s="462" t="s">
        <v>217</v>
      </c>
      <c r="F116" s="463">
        <v>2014</v>
      </c>
      <c r="G116" s="462" t="s">
        <v>5710</v>
      </c>
      <c r="H116" s="462" t="s">
        <v>6139</v>
      </c>
      <c r="I116" s="462" t="s">
        <v>9109</v>
      </c>
      <c r="J116" s="463">
        <v>135246</v>
      </c>
      <c r="K116" s="468"/>
      <c r="L116" s="464">
        <f t="shared" ca="1" si="1"/>
        <v>13524.6</v>
      </c>
      <c r="M116" s="462" t="s">
        <v>143</v>
      </c>
    </row>
    <row r="117" spans="1:13" x14ac:dyDescent="0.35">
      <c r="A117" s="465" t="s">
        <v>6124</v>
      </c>
      <c r="B117" s="465" t="s">
        <v>4690</v>
      </c>
      <c r="C117" s="465" t="s">
        <v>6124</v>
      </c>
      <c r="D117" s="465" t="s">
        <v>192</v>
      </c>
      <c r="E117" s="465" t="s">
        <v>217</v>
      </c>
      <c r="F117" s="466">
        <v>2003</v>
      </c>
      <c r="G117" s="465" t="s">
        <v>5710</v>
      </c>
      <c r="H117" s="465" t="s">
        <v>6125</v>
      </c>
      <c r="I117" s="465" t="s">
        <v>6126</v>
      </c>
      <c r="J117" s="466">
        <v>107375</v>
      </c>
      <c r="K117" s="469"/>
      <c r="L117" s="404">
        <f t="shared" ca="1" si="1"/>
        <v>5113.0952380952385</v>
      </c>
      <c r="M117" s="465" t="s">
        <v>143</v>
      </c>
    </row>
    <row r="118" spans="1:13" x14ac:dyDescent="0.35">
      <c r="A118" s="462" t="s">
        <v>6959</v>
      </c>
      <c r="B118" s="462" t="s">
        <v>4698</v>
      </c>
      <c r="C118" s="462" t="s">
        <v>6959</v>
      </c>
      <c r="D118" s="462" t="s">
        <v>192</v>
      </c>
      <c r="E118" s="462" t="s">
        <v>217</v>
      </c>
      <c r="F118" s="463">
        <v>2008</v>
      </c>
      <c r="G118" s="462" t="s">
        <v>5710</v>
      </c>
      <c r="H118" s="462" t="s">
        <v>6139</v>
      </c>
      <c r="I118" s="462" t="s">
        <v>6960</v>
      </c>
      <c r="J118" s="463">
        <v>117700</v>
      </c>
      <c r="K118" s="468">
        <v>44946</v>
      </c>
      <c r="L118" s="464">
        <f t="shared" ca="1" si="1"/>
        <v>7356.25</v>
      </c>
      <c r="M118" s="462" t="s">
        <v>143</v>
      </c>
    </row>
    <row r="119" spans="1:13" x14ac:dyDescent="0.35">
      <c r="A119" s="465" t="s">
        <v>6878</v>
      </c>
      <c r="B119" s="465" t="s">
        <v>4696</v>
      </c>
      <c r="C119" s="465" t="s">
        <v>6878</v>
      </c>
      <c r="D119" s="465" t="s">
        <v>192</v>
      </c>
      <c r="E119" s="465" t="s">
        <v>217</v>
      </c>
      <c r="F119" s="466">
        <v>2008</v>
      </c>
      <c r="G119" s="465" t="s">
        <v>5710</v>
      </c>
      <c r="H119" s="465" t="s">
        <v>6125</v>
      </c>
      <c r="I119" s="465" t="s">
        <v>6879</v>
      </c>
      <c r="J119" s="466">
        <v>114938</v>
      </c>
      <c r="K119" s="469">
        <v>44855</v>
      </c>
      <c r="L119" s="404">
        <f t="shared" ca="1" si="1"/>
        <v>7183.625</v>
      </c>
      <c r="M119" s="465" t="s">
        <v>143</v>
      </c>
    </row>
    <row r="120" spans="1:13" x14ac:dyDescent="0.35">
      <c r="A120" s="462" t="s">
        <v>5974</v>
      </c>
      <c r="B120" s="462" t="s">
        <v>4687</v>
      </c>
      <c r="C120" s="462" t="s">
        <v>5974</v>
      </c>
      <c r="D120" s="462" t="s">
        <v>192</v>
      </c>
      <c r="E120" s="462" t="s">
        <v>217</v>
      </c>
      <c r="F120" s="463">
        <v>1999</v>
      </c>
      <c r="G120" s="462" t="s">
        <v>5710</v>
      </c>
      <c r="H120" s="462" t="s">
        <v>5820</v>
      </c>
      <c r="I120" s="462" t="s">
        <v>5975</v>
      </c>
      <c r="J120" s="463">
        <v>85421</v>
      </c>
      <c r="K120" s="468"/>
      <c r="L120" s="464">
        <f t="shared" ca="1" si="1"/>
        <v>3416.84</v>
      </c>
      <c r="M120" s="462" t="s">
        <v>143</v>
      </c>
    </row>
    <row r="121" spans="1:13" x14ac:dyDescent="0.35">
      <c r="A121" s="465" t="s">
        <v>6079</v>
      </c>
      <c r="B121" s="465" t="s">
        <v>4689</v>
      </c>
      <c r="C121" s="465" t="s">
        <v>6079</v>
      </c>
      <c r="D121" s="465" t="s">
        <v>192</v>
      </c>
      <c r="E121" s="465" t="s">
        <v>217</v>
      </c>
      <c r="F121" s="466">
        <v>2001</v>
      </c>
      <c r="G121" s="465" t="s">
        <v>5813</v>
      </c>
      <c r="H121" s="465" t="s">
        <v>5734</v>
      </c>
      <c r="I121" s="465" t="s">
        <v>6080</v>
      </c>
      <c r="J121" s="466">
        <v>22326</v>
      </c>
      <c r="K121" s="469"/>
      <c r="L121" s="404">
        <f t="shared" ca="1" si="1"/>
        <v>970.695652173913</v>
      </c>
      <c r="M121" s="465" t="s">
        <v>143</v>
      </c>
    </row>
    <row r="122" spans="1:13" x14ac:dyDescent="0.35">
      <c r="A122" s="462" t="s">
        <v>7956</v>
      </c>
      <c r="B122" s="462" t="s">
        <v>4705</v>
      </c>
      <c r="C122" s="462" t="s">
        <v>7956</v>
      </c>
      <c r="D122" s="462" t="s">
        <v>192</v>
      </c>
      <c r="E122" s="462" t="s">
        <v>217</v>
      </c>
      <c r="F122" s="463">
        <v>2011</v>
      </c>
      <c r="G122" s="462" t="s">
        <v>5710</v>
      </c>
      <c r="H122" s="462" t="s">
        <v>6006</v>
      </c>
      <c r="I122" s="462" t="s">
        <v>7957</v>
      </c>
      <c r="J122" s="463">
        <v>0</v>
      </c>
      <c r="K122" s="468">
        <v>45028</v>
      </c>
      <c r="L122" s="464">
        <f t="shared" ca="1" si="1"/>
        <v>0</v>
      </c>
      <c r="M122" s="462" t="s">
        <v>143</v>
      </c>
    </row>
    <row r="123" spans="1:13" x14ac:dyDescent="0.35">
      <c r="A123" s="465" t="s">
        <v>10363</v>
      </c>
      <c r="B123" s="465" t="s">
        <v>4745</v>
      </c>
      <c r="C123" s="465" t="s">
        <v>10363</v>
      </c>
      <c r="D123" s="465" t="s">
        <v>192</v>
      </c>
      <c r="E123" s="465" t="s">
        <v>217</v>
      </c>
      <c r="F123" s="466">
        <v>2016</v>
      </c>
      <c r="G123" s="465" t="s">
        <v>5710</v>
      </c>
      <c r="H123" s="465" t="s">
        <v>6139</v>
      </c>
      <c r="I123" s="465" t="s">
        <v>10364</v>
      </c>
      <c r="J123" s="466">
        <v>0</v>
      </c>
      <c r="K123" s="469"/>
      <c r="L123" s="404">
        <f t="shared" ca="1" si="1"/>
        <v>0</v>
      </c>
      <c r="M123" s="465" t="s">
        <v>143</v>
      </c>
    </row>
    <row r="124" spans="1:13" x14ac:dyDescent="0.35">
      <c r="A124" s="462" t="s">
        <v>6189</v>
      </c>
      <c r="B124" s="462" t="s">
        <v>4691</v>
      </c>
      <c r="C124" s="462" t="s">
        <v>6189</v>
      </c>
      <c r="D124" s="462" t="s">
        <v>192</v>
      </c>
      <c r="E124" s="462" t="s">
        <v>217</v>
      </c>
      <c r="F124" s="463">
        <v>2004</v>
      </c>
      <c r="G124" s="462" t="s">
        <v>5710</v>
      </c>
      <c r="H124" s="462" t="s">
        <v>6125</v>
      </c>
      <c r="I124" s="462" t="s">
        <v>6190</v>
      </c>
      <c r="J124" s="463">
        <v>49748</v>
      </c>
      <c r="K124" s="468"/>
      <c r="L124" s="464">
        <f t="shared" ca="1" si="1"/>
        <v>2487.4</v>
      </c>
      <c r="M124" s="462" t="s">
        <v>143</v>
      </c>
    </row>
    <row r="125" spans="1:13" x14ac:dyDescent="0.35">
      <c r="A125" s="465" t="s">
        <v>7646</v>
      </c>
      <c r="B125" s="465" t="s">
        <v>4703</v>
      </c>
      <c r="C125" s="465" t="s">
        <v>7646</v>
      </c>
      <c r="D125" s="465" t="s">
        <v>192</v>
      </c>
      <c r="E125" s="465" t="s">
        <v>217</v>
      </c>
      <c r="F125" s="466">
        <v>2011</v>
      </c>
      <c r="G125" s="465" t="s">
        <v>5710</v>
      </c>
      <c r="H125" s="465" t="s">
        <v>6125</v>
      </c>
      <c r="I125" s="465" t="s">
        <v>7647</v>
      </c>
      <c r="J125" s="466">
        <v>0</v>
      </c>
      <c r="K125" s="469"/>
      <c r="L125" s="404">
        <f t="shared" ca="1" si="1"/>
        <v>0</v>
      </c>
      <c r="M125" s="465" t="s">
        <v>143</v>
      </c>
    </row>
    <row r="126" spans="1:13" x14ac:dyDescent="0.35">
      <c r="A126" s="462" t="s">
        <v>7648</v>
      </c>
      <c r="B126" s="462" t="s">
        <v>4704</v>
      </c>
      <c r="C126" s="462" t="s">
        <v>7648</v>
      </c>
      <c r="D126" s="462" t="s">
        <v>192</v>
      </c>
      <c r="E126" s="462" t="s">
        <v>217</v>
      </c>
      <c r="F126" s="463">
        <v>2011</v>
      </c>
      <c r="G126" s="462" t="s">
        <v>5710</v>
      </c>
      <c r="H126" s="462" t="s">
        <v>6125</v>
      </c>
      <c r="I126" s="462" t="s">
        <v>7649</v>
      </c>
      <c r="J126" s="463">
        <v>0</v>
      </c>
      <c r="K126" s="468"/>
      <c r="L126" s="464">
        <f t="shared" ca="1" si="1"/>
        <v>0</v>
      </c>
      <c r="M126" s="462" t="s">
        <v>143</v>
      </c>
    </row>
    <row r="127" spans="1:13" x14ac:dyDescent="0.35">
      <c r="A127" s="465" t="s">
        <v>9110</v>
      </c>
      <c r="B127" s="465" t="s">
        <v>4723</v>
      </c>
      <c r="C127" s="465" t="s">
        <v>9110</v>
      </c>
      <c r="D127" s="465" t="s">
        <v>192</v>
      </c>
      <c r="E127" s="465" t="s">
        <v>217</v>
      </c>
      <c r="F127" s="466">
        <v>2014</v>
      </c>
      <c r="G127" s="465" t="s">
        <v>5710</v>
      </c>
      <c r="H127" s="465" t="s">
        <v>6139</v>
      </c>
      <c r="I127" s="465" t="s">
        <v>9111</v>
      </c>
      <c r="J127" s="466">
        <v>125549</v>
      </c>
      <c r="K127" s="469">
        <v>45028</v>
      </c>
      <c r="L127" s="404">
        <f t="shared" ca="1" si="1"/>
        <v>12554.9</v>
      </c>
      <c r="M127" s="465" t="s">
        <v>143</v>
      </c>
    </row>
    <row r="128" spans="1:13" x14ac:dyDescent="0.35">
      <c r="A128" s="462" t="s">
        <v>8443</v>
      </c>
      <c r="B128" s="462" t="s">
        <v>4711</v>
      </c>
      <c r="C128" s="462" t="s">
        <v>8443</v>
      </c>
      <c r="D128" s="462" t="s">
        <v>192</v>
      </c>
      <c r="E128" s="462" t="s">
        <v>217</v>
      </c>
      <c r="F128" s="463">
        <v>2013</v>
      </c>
      <c r="G128" s="462" t="s">
        <v>5710</v>
      </c>
      <c r="H128" s="462" t="s">
        <v>5820</v>
      </c>
      <c r="I128" s="462" t="s">
        <v>8444</v>
      </c>
      <c r="J128" s="463">
        <v>0</v>
      </c>
      <c r="K128" s="468"/>
      <c r="L128" s="464">
        <f t="shared" ca="1" si="1"/>
        <v>0</v>
      </c>
      <c r="M128" s="462" t="s">
        <v>143</v>
      </c>
    </row>
    <row r="129" spans="1:13" x14ac:dyDescent="0.35">
      <c r="A129" s="465" t="s">
        <v>9389</v>
      </c>
      <c r="B129" s="465" t="s">
        <v>4731</v>
      </c>
      <c r="C129" s="465" t="s">
        <v>9389</v>
      </c>
      <c r="D129" s="465" t="s">
        <v>192</v>
      </c>
      <c r="E129" s="465" t="s">
        <v>217</v>
      </c>
      <c r="F129" s="466">
        <v>2014</v>
      </c>
      <c r="G129" s="465" t="s">
        <v>5710</v>
      </c>
      <c r="H129" s="465" t="s">
        <v>6006</v>
      </c>
      <c r="I129" s="465" t="s">
        <v>9390</v>
      </c>
      <c r="J129" s="466">
        <v>0</v>
      </c>
      <c r="K129" s="469"/>
      <c r="L129" s="404">
        <f t="shared" ca="1" si="1"/>
        <v>0</v>
      </c>
      <c r="M129" s="465" t="s">
        <v>143</v>
      </c>
    </row>
    <row r="130" spans="1:13" x14ac:dyDescent="0.35">
      <c r="A130" s="462" t="s">
        <v>8547</v>
      </c>
      <c r="B130" s="462" t="s">
        <v>4713</v>
      </c>
      <c r="C130" s="462" t="s">
        <v>8547</v>
      </c>
      <c r="D130" s="462" t="s">
        <v>192</v>
      </c>
      <c r="E130" s="462" t="s">
        <v>217</v>
      </c>
      <c r="F130" s="463">
        <v>2013</v>
      </c>
      <c r="G130" s="462" t="s">
        <v>5710</v>
      </c>
      <c r="H130" s="462" t="s">
        <v>6139</v>
      </c>
      <c r="I130" s="462" t="s">
        <v>8548</v>
      </c>
      <c r="J130" s="463">
        <v>0</v>
      </c>
      <c r="K130" s="468"/>
      <c r="L130" s="464">
        <f t="shared" ref="L130:L193" ca="1" si="2">IFERROR(J130/(YEAR(NOW())-F130),"--")</f>
        <v>0</v>
      </c>
      <c r="M130" s="462" t="s">
        <v>143</v>
      </c>
    </row>
    <row r="131" spans="1:13" x14ac:dyDescent="0.35">
      <c r="A131" s="465" t="s">
        <v>8549</v>
      </c>
      <c r="B131" s="465" t="s">
        <v>4714</v>
      </c>
      <c r="C131" s="465" t="s">
        <v>8549</v>
      </c>
      <c r="D131" s="465" t="s">
        <v>192</v>
      </c>
      <c r="E131" s="465" t="s">
        <v>217</v>
      </c>
      <c r="F131" s="466">
        <v>2013</v>
      </c>
      <c r="G131" s="465" t="s">
        <v>5710</v>
      </c>
      <c r="H131" s="465" t="s">
        <v>6139</v>
      </c>
      <c r="I131" s="465" t="s">
        <v>8550</v>
      </c>
      <c r="J131" s="466">
        <v>0</v>
      </c>
      <c r="K131" s="469"/>
      <c r="L131" s="404">
        <f t="shared" ca="1" si="2"/>
        <v>0</v>
      </c>
      <c r="M131" s="465" t="s">
        <v>143</v>
      </c>
    </row>
    <row r="132" spans="1:13" x14ac:dyDescent="0.35">
      <c r="A132" s="462" t="s">
        <v>8047</v>
      </c>
      <c r="B132" s="462" t="s">
        <v>4707</v>
      </c>
      <c r="C132" s="462" t="s">
        <v>8047</v>
      </c>
      <c r="D132" s="462" t="s">
        <v>192</v>
      </c>
      <c r="E132" s="462" t="s">
        <v>217</v>
      </c>
      <c r="F132" s="463">
        <v>2012</v>
      </c>
      <c r="G132" s="462" t="s">
        <v>5710</v>
      </c>
      <c r="H132" s="462" t="s">
        <v>5820</v>
      </c>
      <c r="I132" s="462" t="s">
        <v>8048</v>
      </c>
      <c r="J132" s="463">
        <v>240639</v>
      </c>
      <c r="K132" s="468">
        <v>44733</v>
      </c>
      <c r="L132" s="464">
        <f t="shared" ca="1" si="2"/>
        <v>20053.25</v>
      </c>
      <c r="M132" s="462" t="s">
        <v>143</v>
      </c>
    </row>
    <row r="133" spans="1:13" x14ac:dyDescent="0.35">
      <c r="A133" s="465" t="s">
        <v>8049</v>
      </c>
      <c r="B133" s="465" t="s">
        <v>4708</v>
      </c>
      <c r="C133" s="465" t="s">
        <v>8049</v>
      </c>
      <c r="D133" s="465" t="s">
        <v>192</v>
      </c>
      <c r="E133" s="465" t="s">
        <v>217</v>
      </c>
      <c r="F133" s="466">
        <v>2012</v>
      </c>
      <c r="G133" s="465" t="s">
        <v>5710</v>
      </c>
      <c r="H133" s="465" t="s">
        <v>5820</v>
      </c>
      <c r="I133" s="465" t="s">
        <v>8050</v>
      </c>
      <c r="J133" s="466">
        <v>175754</v>
      </c>
      <c r="K133" s="469">
        <v>45072</v>
      </c>
      <c r="L133" s="404">
        <f t="shared" ca="1" si="2"/>
        <v>14646.166666666666</v>
      </c>
      <c r="M133" s="465" t="s">
        <v>143</v>
      </c>
    </row>
    <row r="134" spans="1:13" x14ac:dyDescent="0.35">
      <c r="A134" s="462" t="s">
        <v>9112</v>
      </c>
      <c r="B134" s="462" t="s">
        <v>4724</v>
      </c>
      <c r="C134" s="462" t="s">
        <v>9112</v>
      </c>
      <c r="D134" s="462" t="s">
        <v>192</v>
      </c>
      <c r="E134" s="462" t="s">
        <v>217</v>
      </c>
      <c r="F134" s="463">
        <v>2014</v>
      </c>
      <c r="G134" s="462" t="s">
        <v>5710</v>
      </c>
      <c r="H134" s="462" t="s">
        <v>6139</v>
      </c>
      <c r="I134" s="462" t="s">
        <v>9113</v>
      </c>
      <c r="J134" s="463">
        <v>0</v>
      </c>
      <c r="K134" s="468"/>
      <c r="L134" s="464">
        <f t="shared" ca="1" si="2"/>
        <v>0</v>
      </c>
      <c r="M134" s="462" t="s">
        <v>143</v>
      </c>
    </row>
    <row r="135" spans="1:13" x14ac:dyDescent="0.35">
      <c r="A135" s="465" t="s">
        <v>9892</v>
      </c>
      <c r="B135" s="465" t="s">
        <v>4741</v>
      </c>
      <c r="C135" s="465" t="s">
        <v>9892</v>
      </c>
      <c r="D135" s="465" t="s">
        <v>192</v>
      </c>
      <c r="E135" s="465" t="s">
        <v>217</v>
      </c>
      <c r="F135" s="466">
        <v>2015</v>
      </c>
      <c r="G135" s="465" t="s">
        <v>5710</v>
      </c>
      <c r="H135" s="465" t="s">
        <v>9893</v>
      </c>
      <c r="I135" s="465" t="s">
        <v>9894</v>
      </c>
      <c r="J135" s="466">
        <v>0</v>
      </c>
      <c r="K135" s="469"/>
      <c r="L135" s="404">
        <f t="shared" ca="1" si="2"/>
        <v>0</v>
      </c>
      <c r="M135" s="465" t="s">
        <v>143</v>
      </c>
    </row>
    <row r="136" spans="1:13" x14ac:dyDescent="0.35">
      <c r="A136" s="462" t="s">
        <v>10951</v>
      </c>
      <c r="B136" s="462" t="s">
        <v>4750</v>
      </c>
      <c r="C136" s="462" t="s">
        <v>10951</v>
      </c>
      <c r="D136" s="462" t="s">
        <v>192</v>
      </c>
      <c r="E136" s="462" t="s">
        <v>217</v>
      </c>
      <c r="F136" s="463">
        <v>2016</v>
      </c>
      <c r="G136" s="462" t="s">
        <v>5710</v>
      </c>
      <c r="H136" s="462" t="s">
        <v>9893</v>
      </c>
      <c r="I136" s="462" t="s">
        <v>10952</v>
      </c>
      <c r="J136" s="463">
        <v>165501</v>
      </c>
      <c r="K136" s="468"/>
      <c r="L136" s="464">
        <f t="shared" ca="1" si="2"/>
        <v>20687.625</v>
      </c>
      <c r="M136" s="462" t="s">
        <v>143</v>
      </c>
    </row>
    <row r="137" spans="1:13" x14ac:dyDescent="0.35">
      <c r="A137" s="465" t="s">
        <v>8896</v>
      </c>
      <c r="B137" s="465" t="s">
        <v>4716</v>
      </c>
      <c r="C137" s="465" t="s">
        <v>8896</v>
      </c>
      <c r="D137" s="465" t="s">
        <v>192</v>
      </c>
      <c r="E137" s="465" t="s">
        <v>217</v>
      </c>
      <c r="F137" s="466">
        <v>2014</v>
      </c>
      <c r="G137" s="465" t="s">
        <v>5710</v>
      </c>
      <c r="H137" s="465" t="s">
        <v>5820</v>
      </c>
      <c r="I137" s="465" t="s">
        <v>8897</v>
      </c>
      <c r="J137" s="466">
        <v>0</v>
      </c>
      <c r="K137" s="469"/>
      <c r="L137" s="404">
        <f t="shared" ca="1" si="2"/>
        <v>0</v>
      </c>
      <c r="M137" s="465" t="s">
        <v>143</v>
      </c>
    </row>
    <row r="138" spans="1:13" x14ac:dyDescent="0.35">
      <c r="A138" s="462" t="s">
        <v>10357</v>
      </c>
      <c r="B138" s="462" t="s">
        <v>4746</v>
      </c>
      <c r="C138" s="462" t="s">
        <v>10357</v>
      </c>
      <c r="D138" s="462" t="s">
        <v>192</v>
      </c>
      <c r="E138" s="462" t="s">
        <v>217</v>
      </c>
      <c r="F138" s="463">
        <v>2016</v>
      </c>
      <c r="G138" s="462" t="s">
        <v>5710</v>
      </c>
      <c r="H138" s="462" t="s">
        <v>6139</v>
      </c>
      <c r="I138" s="462" t="s">
        <v>10358</v>
      </c>
      <c r="J138" s="463">
        <v>0</v>
      </c>
      <c r="K138" s="468"/>
      <c r="L138" s="464">
        <f t="shared" ca="1" si="2"/>
        <v>0</v>
      </c>
      <c r="M138" s="462" t="s">
        <v>143</v>
      </c>
    </row>
    <row r="139" spans="1:13" x14ac:dyDescent="0.35">
      <c r="A139" s="465" t="s">
        <v>9360</v>
      </c>
      <c r="B139" s="465" t="s">
        <v>4726</v>
      </c>
      <c r="C139" s="465" t="s">
        <v>9360</v>
      </c>
      <c r="D139" s="465" t="s">
        <v>192</v>
      </c>
      <c r="E139" s="465" t="s">
        <v>217</v>
      </c>
      <c r="F139" s="466">
        <v>2014</v>
      </c>
      <c r="G139" s="465" t="s">
        <v>5710</v>
      </c>
      <c r="H139" s="465" t="s">
        <v>6735</v>
      </c>
      <c r="I139" s="465" t="s">
        <v>9361</v>
      </c>
      <c r="J139" s="466">
        <v>0</v>
      </c>
      <c r="K139" s="469"/>
      <c r="L139" s="404">
        <f t="shared" ca="1" si="2"/>
        <v>0</v>
      </c>
      <c r="M139" s="465" t="s">
        <v>143</v>
      </c>
    </row>
    <row r="140" spans="1:13" x14ac:dyDescent="0.35">
      <c r="A140" s="462" t="s">
        <v>9575</v>
      </c>
      <c r="B140" s="462" t="s">
        <v>4734</v>
      </c>
      <c r="C140" s="462" t="s">
        <v>9575</v>
      </c>
      <c r="D140" s="462" t="s">
        <v>192</v>
      </c>
      <c r="E140" s="462" t="s">
        <v>217</v>
      </c>
      <c r="F140" s="463">
        <v>2015</v>
      </c>
      <c r="G140" s="462" t="s">
        <v>5710</v>
      </c>
      <c r="H140" s="462" t="s">
        <v>6139</v>
      </c>
      <c r="I140" s="462" t="s">
        <v>9576</v>
      </c>
      <c r="J140" s="463">
        <v>0</v>
      </c>
      <c r="K140" s="468"/>
      <c r="L140" s="464">
        <f t="shared" ca="1" si="2"/>
        <v>0</v>
      </c>
      <c r="M140" s="462" t="s">
        <v>143</v>
      </c>
    </row>
    <row r="141" spans="1:13" x14ac:dyDescent="0.35">
      <c r="A141" s="465" t="s">
        <v>9577</v>
      </c>
      <c r="B141" s="465" t="s">
        <v>4735</v>
      </c>
      <c r="C141" s="465" t="s">
        <v>9577</v>
      </c>
      <c r="D141" s="465" t="s">
        <v>192</v>
      </c>
      <c r="E141" s="465" t="s">
        <v>217</v>
      </c>
      <c r="F141" s="466">
        <v>2015</v>
      </c>
      <c r="G141" s="465" t="s">
        <v>5710</v>
      </c>
      <c r="H141" s="465" t="s">
        <v>6139</v>
      </c>
      <c r="I141" s="465" t="s">
        <v>9578</v>
      </c>
      <c r="J141" s="466">
        <v>0</v>
      </c>
      <c r="K141" s="469"/>
      <c r="L141" s="404">
        <f t="shared" ca="1" si="2"/>
        <v>0</v>
      </c>
      <c r="M141" s="465" t="s">
        <v>143</v>
      </c>
    </row>
    <row r="142" spans="1:13" x14ac:dyDescent="0.35">
      <c r="A142" s="462" t="s">
        <v>9579</v>
      </c>
      <c r="B142" s="462" t="s">
        <v>4733</v>
      </c>
      <c r="C142" s="462" t="s">
        <v>9579</v>
      </c>
      <c r="D142" s="462" t="s">
        <v>192</v>
      </c>
      <c r="E142" s="462" t="s">
        <v>217</v>
      </c>
      <c r="F142" s="463">
        <v>2015</v>
      </c>
      <c r="G142" s="462" t="s">
        <v>5710</v>
      </c>
      <c r="H142" s="462" t="s">
        <v>6139</v>
      </c>
      <c r="I142" s="462" t="s">
        <v>9580</v>
      </c>
      <c r="J142" s="463">
        <v>0</v>
      </c>
      <c r="K142" s="468"/>
      <c r="L142" s="464">
        <f t="shared" ca="1" si="2"/>
        <v>0</v>
      </c>
      <c r="M142" s="462" t="s">
        <v>143</v>
      </c>
    </row>
    <row r="143" spans="1:13" x14ac:dyDescent="0.35">
      <c r="A143" s="465" t="s">
        <v>8890</v>
      </c>
      <c r="B143" s="465" t="s">
        <v>4717</v>
      </c>
      <c r="C143" s="465" t="s">
        <v>8890</v>
      </c>
      <c r="D143" s="465" t="s">
        <v>192</v>
      </c>
      <c r="E143" s="465" t="s">
        <v>217</v>
      </c>
      <c r="F143" s="466">
        <v>2014</v>
      </c>
      <c r="G143" s="465" t="s">
        <v>5710</v>
      </c>
      <c r="H143" s="465" t="s">
        <v>5820</v>
      </c>
      <c r="I143" s="465" t="s">
        <v>8891</v>
      </c>
      <c r="J143" s="466">
        <v>222522</v>
      </c>
      <c r="K143" s="469">
        <v>44855</v>
      </c>
      <c r="L143" s="404">
        <f t="shared" ca="1" si="2"/>
        <v>22252.2</v>
      </c>
      <c r="M143" s="465" t="s">
        <v>143</v>
      </c>
    </row>
    <row r="144" spans="1:13" x14ac:dyDescent="0.35">
      <c r="A144" s="462" t="s">
        <v>8892</v>
      </c>
      <c r="B144" s="462" t="s">
        <v>4718</v>
      </c>
      <c r="C144" s="462" t="s">
        <v>8892</v>
      </c>
      <c r="D144" s="462" t="s">
        <v>192</v>
      </c>
      <c r="E144" s="462" t="s">
        <v>217</v>
      </c>
      <c r="F144" s="463">
        <v>2014</v>
      </c>
      <c r="G144" s="462" t="s">
        <v>5710</v>
      </c>
      <c r="H144" s="462" t="s">
        <v>5820</v>
      </c>
      <c r="I144" s="462" t="s">
        <v>8893</v>
      </c>
      <c r="J144" s="463">
        <v>0</v>
      </c>
      <c r="K144" s="468"/>
      <c r="L144" s="464">
        <f t="shared" ca="1" si="2"/>
        <v>0</v>
      </c>
      <c r="M144" s="462" t="s">
        <v>143</v>
      </c>
    </row>
    <row r="145" spans="1:13" x14ac:dyDescent="0.35">
      <c r="A145" s="465" t="s">
        <v>8894</v>
      </c>
      <c r="B145" s="465" t="s">
        <v>4719</v>
      </c>
      <c r="C145" s="465" t="s">
        <v>8894</v>
      </c>
      <c r="D145" s="465" t="s">
        <v>192</v>
      </c>
      <c r="E145" s="465" t="s">
        <v>217</v>
      </c>
      <c r="F145" s="466">
        <v>2014</v>
      </c>
      <c r="G145" s="465" t="s">
        <v>5710</v>
      </c>
      <c r="H145" s="465" t="s">
        <v>5820</v>
      </c>
      <c r="I145" s="465" t="s">
        <v>8895</v>
      </c>
      <c r="J145" s="466">
        <v>0</v>
      </c>
      <c r="K145" s="469"/>
      <c r="L145" s="404">
        <f t="shared" ca="1" si="2"/>
        <v>0</v>
      </c>
      <c r="M145" s="465" t="s">
        <v>143</v>
      </c>
    </row>
    <row r="146" spans="1:13" x14ac:dyDescent="0.35">
      <c r="A146" s="462" t="s">
        <v>10953</v>
      </c>
      <c r="B146" s="462" t="s">
        <v>4749</v>
      </c>
      <c r="C146" s="462" t="s">
        <v>10953</v>
      </c>
      <c r="D146" s="462" t="s">
        <v>192</v>
      </c>
      <c r="E146" s="462" t="s">
        <v>217</v>
      </c>
      <c r="F146" s="463">
        <v>2016</v>
      </c>
      <c r="G146" s="462" t="s">
        <v>5710</v>
      </c>
      <c r="H146" s="462" t="s">
        <v>9893</v>
      </c>
      <c r="I146" s="462" t="s">
        <v>10954</v>
      </c>
      <c r="J146" s="463">
        <v>16950</v>
      </c>
      <c r="K146" s="468">
        <v>44949</v>
      </c>
      <c r="L146" s="464">
        <f t="shared" ca="1" si="2"/>
        <v>2118.75</v>
      </c>
      <c r="M146" s="462" t="s">
        <v>143</v>
      </c>
    </row>
    <row r="147" spans="1:13" x14ac:dyDescent="0.35">
      <c r="A147" s="465" t="s">
        <v>10359</v>
      </c>
      <c r="B147" s="465" t="s">
        <v>4743</v>
      </c>
      <c r="C147" s="465" t="s">
        <v>10359</v>
      </c>
      <c r="D147" s="465" t="s">
        <v>192</v>
      </c>
      <c r="E147" s="465" t="s">
        <v>217</v>
      </c>
      <c r="F147" s="466">
        <v>2016</v>
      </c>
      <c r="G147" s="465" t="s">
        <v>5710</v>
      </c>
      <c r="H147" s="465" t="s">
        <v>6139</v>
      </c>
      <c r="I147" s="465" t="s">
        <v>10360</v>
      </c>
      <c r="J147" s="466">
        <v>0</v>
      </c>
      <c r="K147" s="469"/>
      <c r="L147" s="404">
        <f t="shared" ca="1" si="2"/>
        <v>0</v>
      </c>
      <c r="M147" s="465" t="s">
        <v>143</v>
      </c>
    </row>
    <row r="148" spans="1:13" x14ac:dyDescent="0.35">
      <c r="A148" s="462" t="s">
        <v>10361</v>
      </c>
      <c r="B148" s="462" t="s">
        <v>4744</v>
      </c>
      <c r="C148" s="462" t="s">
        <v>10361</v>
      </c>
      <c r="D148" s="462" t="s">
        <v>192</v>
      </c>
      <c r="E148" s="462" t="s">
        <v>217</v>
      </c>
      <c r="F148" s="463">
        <v>2016</v>
      </c>
      <c r="G148" s="462" t="s">
        <v>5710</v>
      </c>
      <c r="H148" s="462" t="s">
        <v>6139</v>
      </c>
      <c r="I148" s="462" t="s">
        <v>10362</v>
      </c>
      <c r="J148" s="463">
        <v>0</v>
      </c>
      <c r="K148" s="468"/>
      <c r="L148" s="464">
        <f t="shared" ca="1" si="2"/>
        <v>0</v>
      </c>
      <c r="M148" s="462" t="s">
        <v>143</v>
      </c>
    </row>
    <row r="149" spans="1:13" x14ac:dyDescent="0.35">
      <c r="A149" s="465" t="s">
        <v>10355</v>
      </c>
      <c r="B149" s="465" t="s">
        <v>4742</v>
      </c>
      <c r="C149" s="465" t="s">
        <v>10355</v>
      </c>
      <c r="D149" s="465" t="s">
        <v>192</v>
      </c>
      <c r="E149" s="465" t="s">
        <v>217</v>
      </c>
      <c r="F149" s="466">
        <v>2016</v>
      </c>
      <c r="G149" s="465" t="s">
        <v>5710</v>
      </c>
      <c r="H149" s="465" t="s">
        <v>6498</v>
      </c>
      <c r="I149" s="465" t="s">
        <v>10356</v>
      </c>
      <c r="J149" s="466">
        <v>0</v>
      </c>
      <c r="K149" s="469"/>
      <c r="L149" s="404">
        <f t="shared" ca="1" si="2"/>
        <v>0</v>
      </c>
      <c r="M149" s="465" t="s">
        <v>143</v>
      </c>
    </row>
    <row r="150" spans="1:13" x14ac:dyDescent="0.35">
      <c r="A150" s="462" t="s">
        <v>11382</v>
      </c>
      <c r="B150" s="462" t="s">
        <v>4752</v>
      </c>
      <c r="C150" s="462" t="s">
        <v>11382</v>
      </c>
      <c r="D150" s="462" t="s">
        <v>192</v>
      </c>
      <c r="E150" s="462" t="s">
        <v>217</v>
      </c>
      <c r="F150" s="463">
        <v>2017</v>
      </c>
      <c r="G150" s="462" t="s">
        <v>5710</v>
      </c>
      <c r="H150" s="462" t="s">
        <v>6139</v>
      </c>
      <c r="I150" s="462" t="s">
        <v>11383</v>
      </c>
      <c r="J150" s="463">
        <v>0</v>
      </c>
      <c r="K150" s="468"/>
      <c r="L150" s="464">
        <f t="shared" ca="1" si="2"/>
        <v>0</v>
      </c>
      <c r="M150" s="462" t="s">
        <v>143</v>
      </c>
    </row>
    <row r="151" spans="1:13" x14ac:dyDescent="0.35">
      <c r="A151" s="465" t="s">
        <v>11677</v>
      </c>
      <c r="B151" s="465" t="s">
        <v>4760</v>
      </c>
      <c r="C151" s="465" t="s">
        <v>11677</v>
      </c>
      <c r="D151" s="465" t="s">
        <v>192</v>
      </c>
      <c r="E151" s="465" t="s">
        <v>217</v>
      </c>
      <c r="F151" s="466">
        <v>2017</v>
      </c>
      <c r="G151" s="465" t="s">
        <v>5710</v>
      </c>
      <c r="H151" s="465" t="s">
        <v>9893</v>
      </c>
      <c r="I151" s="465" t="s">
        <v>11678</v>
      </c>
      <c r="J151" s="466">
        <v>0</v>
      </c>
      <c r="K151" s="469"/>
      <c r="L151" s="404">
        <f t="shared" ca="1" si="2"/>
        <v>0</v>
      </c>
      <c r="M151" s="465" t="s">
        <v>143</v>
      </c>
    </row>
    <row r="152" spans="1:13" x14ac:dyDescent="0.35">
      <c r="A152" s="462" t="s">
        <v>11384</v>
      </c>
      <c r="B152" s="462" t="s">
        <v>4753</v>
      </c>
      <c r="C152" s="462" t="s">
        <v>11384</v>
      </c>
      <c r="D152" s="462" t="s">
        <v>192</v>
      </c>
      <c r="E152" s="462" t="s">
        <v>217</v>
      </c>
      <c r="F152" s="463">
        <v>2017</v>
      </c>
      <c r="G152" s="462" t="s">
        <v>5710</v>
      </c>
      <c r="H152" s="462" t="s">
        <v>6139</v>
      </c>
      <c r="I152" s="462" t="s">
        <v>11385</v>
      </c>
      <c r="J152" s="463">
        <v>0</v>
      </c>
      <c r="K152" s="468"/>
      <c r="L152" s="464">
        <f t="shared" ca="1" si="2"/>
        <v>0</v>
      </c>
      <c r="M152" s="462" t="s">
        <v>143</v>
      </c>
    </row>
    <row r="153" spans="1:13" x14ac:dyDescent="0.35">
      <c r="A153" s="465" t="s">
        <v>11386</v>
      </c>
      <c r="B153" s="465" t="s">
        <v>4754</v>
      </c>
      <c r="C153" s="465" t="s">
        <v>11386</v>
      </c>
      <c r="D153" s="465" t="s">
        <v>192</v>
      </c>
      <c r="E153" s="465" t="s">
        <v>217</v>
      </c>
      <c r="F153" s="466">
        <v>2017</v>
      </c>
      <c r="G153" s="465" t="s">
        <v>5710</v>
      </c>
      <c r="H153" s="465" t="s">
        <v>6139</v>
      </c>
      <c r="I153" s="465" t="s">
        <v>11387</v>
      </c>
      <c r="J153" s="466">
        <v>0</v>
      </c>
      <c r="K153" s="469"/>
      <c r="L153" s="404">
        <f t="shared" ca="1" si="2"/>
        <v>0</v>
      </c>
      <c r="M153" s="465" t="s">
        <v>143</v>
      </c>
    </row>
    <row r="154" spans="1:13" x14ac:dyDescent="0.35">
      <c r="A154" s="462" t="s">
        <v>11671</v>
      </c>
      <c r="B154" s="462" t="s">
        <v>4758</v>
      </c>
      <c r="C154" s="462" t="s">
        <v>11671</v>
      </c>
      <c r="D154" s="462" t="s">
        <v>192</v>
      </c>
      <c r="E154" s="462" t="s">
        <v>217</v>
      </c>
      <c r="F154" s="463">
        <v>2017</v>
      </c>
      <c r="G154" s="462" t="s">
        <v>5710</v>
      </c>
      <c r="H154" s="462" t="s">
        <v>9893</v>
      </c>
      <c r="I154" s="462" t="s">
        <v>11672</v>
      </c>
      <c r="J154" s="463">
        <v>0</v>
      </c>
      <c r="K154" s="468"/>
      <c r="L154" s="464">
        <f t="shared" ca="1" si="2"/>
        <v>0</v>
      </c>
      <c r="M154" s="462" t="s">
        <v>143</v>
      </c>
    </row>
    <row r="155" spans="1:13" x14ac:dyDescent="0.35">
      <c r="A155" s="465" t="s">
        <v>11673</v>
      </c>
      <c r="B155" s="465" t="s">
        <v>4759</v>
      </c>
      <c r="C155" s="465" t="s">
        <v>11673</v>
      </c>
      <c r="D155" s="465" t="s">
        <v>192</v>
      </c>
      <c r="E155" s="465" t="s">
        <v>217</v>
      </c>
      <c r="F155" s="466">
        <v>2017</v>
      </c>
      <c r="G155" s="465" t="s">
        <v>5710</v>
      </c>
      <c r="H155" s="465" t="s">
        <v>9893</v>
      </c>
      <c r="I155" s="465" t="s">
        <v>11674</v>
      </c>
      <c r="J155" s="466">
        <v>0</v>
      </c>
      <c r="K155" s="469"/>
      <c r="L155" s="404">
        <f t="shared" ca="1" si="2"/>
        <v>0</v>
      </c>
      <c r="M155" s="465" t="s">
        <v>143</v>
      </c>
    </row>
    <row r="156" spans="1:13" x14ac:dyDescent="0.35">
      <c r="A156" s="462" t="s">
        <v>12090</v>
      </c>
      <c r="B156" s="462" t="s">
        <v>4761</v>
      </c>
      <c r="C156" s="462" t="s">
        <v>12090</v>
      </c>
      <c r="D156" s="462" t="s">
        <v>192</v>
      </c>
      <c r="E156" s="462" t="s">
        <v>217</v>
      </c>
      <c r="F156" s="463">
        <v>2018</v>
      </c>
      <c r="G156" s="462" t="s">
        <v>5710</v>
      </c>
      <c r="H156" s="462" t="s">
        <v>6139</v>
      </c>
      <c r="I156" s="462" t="s">
        <v>12091</v>
      </c>
      <c r="J156" s="463">
        <v>0</v>
      </c>
      <c r="K156" s="468"/>
      <c r="L156" s="464">
        <f t="shared" ca="1" si="2"/>
        <v>0</v>
      </c>
      <c r="M156" s="462" t="s">
        <v>143</v>
      </c>
    </row>
    <row r="157" spans="1:13" x14ac:dyDescent="0.35">
      <c r="A157" s="465" t="s">
        <v>12092</v>
      </c>
      <c r="B157" s="465" t="s">
        <v>4762</v>
      </c>
      <c r="C157" s="465" t="s">
        <v>12092</v>
      </c>
      <c r="D157" s="465" t="s">
        <v>192</v>
      </c>
      <c r="E157" s="465" t="s">
        <v>217</v>
      </c>
      <c r="F157" s="466">
        <v>2018</v>
      </c>
      <c r="G157" s="465" t="s">
        <v>5710</v>
      </c>
      <c r="H157" s="465" t="s">
        <v>6139</v>
      </c>
      <c r="I157" s="465" t="s">
        <v>12093</v>
      </c>
      <c r="J157" s="466">
        <v>0</v>
      </c>
      <c r="K157" s="469"/>
      <c r="L157" s="404">
        <f t="shared" ca="1" si="2"/>
        <v>0</v>
      </c>
      <c r="M157" s="465" t="s">
        <v>143</v>
      </c>
    </row>
    <row r="158" spans="1:13" x14ac:dyDescent="0.35">
      <c r="A158" s="462" t="s">
        <v>12467</v>
      </c>
      <c r="B158" s="462" t="s">
        <v>4771</v>
      </c>
      <c r="C158" s="462" t="s">
        <v>12467</v>
      </c>
      <c r="D158" s="462" t="s">
        <v>192</v>
      </c>
      <c r="E158" s="462" t="s">
        <v>217</v>
      </c>
      <c r="F158" s="463">
        <v>2018</v>
      </c>
      <c r="G158" s="462" t="s">
        <v>5710</v>
      </c>
      <c r="H158" s="462" t="s">
        <v>11044</v>
      </c>
      <c r="I158" s="462" t="s">
        <v>12468</v>
      </c>
      <c r="J158" s="463">
        <v>0</v>
      </c>
      <c r="K158" s="468"/>
      <c r="L158" s="464">
        <f t="shared" ca="1" si="2"/>
        <v>0</v>
      </c>
      <c r="M158" s="462" t="s">
        <v>143</v>
      </c>
    </row>
    <row r="159" spans="1:13" x14ac:dyDescent="0.35">
      <c r="A159" s="465" t="s">
        <v>12469</v>
      </c>
      <c r="B159" s="465" t="s">
        <v>4772</v>
      </c>
      <c r="C159" s="465" t="s">
        <v>12469</v>
      </c>
      <c r="D159" s="465" t="s">
        <v>192</v>
      </c>
      <c r="E159" s="465" t="s">
        <v>217</v>
      </c>
      <c r="F159" s="466">
        <v>2018</v>
      </c>
      <c r="G159" s="465" t="s">
        <v>5710</v>
      </c>
      <c r="H159" s="465" t="s">
        <v>11044</v>
      </c>
      <c r="I159" s="465" t="s">
        <v>12470</v>
      </c>
      <c r="J159" s="466">
        <v>0</v>
      </c>
      <c r="K159" s="469"/>
      <c r="L159" s="404">
        <f t="shared" ca="1" si="2"/>
        <v>0</v>
      </c>
      <c r="M159" s="465" t="s">
        <v>143</v>
      </c>
    </row>
    <row r="160" spans="1:13" x14ac:dyDescent="0.35">
      <c r="A160" s="462" t="s">
        <v>12471</v>
      </c>
      <c r="B160" s="462" t="s">
        <v>4773</v>
      </c>
      <c r="C160" s="462" t="s">
        <v>12471</v>
      </c>
      <c r="D160" s="462" t="s">
        <v>192</v>
      </c>
      <c r="E160" s="462" t="s">
        <v>217</v>
      </c>
      <c r="F160" s="463">
        <v>2018</v>
      </c>
      <c r="G160" s="462" t="s">
        <v>5710</v>
      </c>
      <c r="H160" s="462" t="s">
        <v>11044</v>
      </c>
      <c r="I160" s="462" t="s">
        <v>12472</v>
      </c>
      <c r="J160" s="463">
        <v>0</v>
      </c>
      <c r="K160" s="468"/>
      <c r="L160" s="464">
        <f t="shared" ca="1" si="2"/>
        <v>0</v>
      </c>
      <c r="M160" s="462" t="s">
        <v>143</v>
      </c>
    </row>
    <row r="161" spans="1:13" x14ac:dyDescent="0.35">
      <c r="A161" s="465" t="s">
        <v>12094</v>
      </c>
      <c r="B161" s="465" t="s">
        <v>4767</v>
      </c>
      <c r="C161" s="465" t="s">
        <v>12094</v>
      </c>
      <c r="D161" s="465" t="s">
        <v>192</v>
      </c>
      <c r="E161" s="465" t="s">
        <v>217</v>
      </c>
      <c r="F161" s="466">
        <v>2018</v>
      </c>
      <c r="G161" s="465" t="s">
        <v>5710</v>
      </c>
      <c r="H161" s="465" t="s">
        <v>6139</v>
      </c>
      <c r="I161" s="465" t="s">
        <v>12095</v>
      </c>
      <c r="J161" s="466">
        <v>0</v>
      </c>
      <c r="K161" s="469"/>
      <c r="L161" s="404">
        <f t="shared" ca="1" si="2"/>
        <v>0</v>
      </c>
      <c r="M161" s="465" t="s">
        <v>143</v>
      </c>
    </row>
    <row r="162" spans="1:13" x14ac:dyDescent="0.35">
      <c r="A162" s="462" t="s">
        <v>12098</v>
      </c>
      <c r="B162" s="462" t="s">
        <v>4766</v>
      </c>
      <c r="C162" s="462" t="s">
        <v>12098</v>
      </c>
      <c r="D162" s="462" t="s">
        <v>192</v>
      </c>
      <c r="E162" s="462" t="s">
        <v>217</v>
      </c>
      <c r="F162" s="463">
        <v>2018</v>
      </c>
      <c r="G162" s="462" t="s">
        <v>5710</v>
      </c>
      <c r="H162" s="462" t="s">
        <v>6139</v>
      </c>
      <c r="I162" s="462" t="s">
        <v>12099</v>
      </c>
      <c r="J162" s="463">
        <v>0</v>
      </c>
      <c r="K162" s="468"/>
      <c r="L162" s="464">
        <f t="shared" ca="1" si="2"/>
        <v>0</v>
      </c>
      <c r="M162" s="462" t="s">
        <v>143</v>
      </c>
    </row>
    <row r="163" spans="1:13" x14ac:dyDescent="0.35">
      <c r="A163" s="465" t="s">
        <v>12096</v>
      </c>
      <c r="B163" s="465" t="s">
        <v>4765</v>
      </c>
      <c r="C163" s="465" t="s">
        <v>12096</v>
      </c>
      <c r="D163" s="465" t="s">
        <v>192</v>
      </c>
      <c r="E163" s="465" t="s">
        <v>217</v>
      </c>
      <c r="F163" s="466">
        <v>2018</v>
      </c>
      <c r="G163" s="465" t="s">
        <v>5710</v>
      </c>
      <c r="H163" s="465" t="s">
        <v>6139</v>
      </c>
      <c r="I163" s="465" t="s">
        <v>12097</v>
      </c>
      <c r="J163" s="466">
        <v>0</v>
      </c>
      <c r="K163" s="469"/>
      <c r="L163" s="404">
        <f t="shared" ca="1" si="2"/>
        <v>0</v>
      </c>
      <c r="M163" s="465" t="s">
        <v>143</v>
      </c>
    </row>
    <row r="164" spans="1:13" x14ac:dyDescent="0.35">
      <c r="A164" s="462" t="s">
        <v>12100</v>
      </c>
      <c r="B164" s="462" t="s">
        <v>4763</v>
      </c>
      <c r="C164" s="462" t="s">
        <v>12100</v>
      </c>
      <c r="D164" s="462" t="s">
        <v>192</v>
      </c>
      <c r="E164" s="462" t="s">
        <v>217</v>
      </c>
      <c r="F164" s="463">
        <v>2018</v>
      </c>
      <c r="G164" s="462" t="s">
        <v>5710</v>
      </c>
      <c r="H164" s="462" t="s">
        <v>6139</v>
      </c>
      <c r="I164" s="462" t="s">
        <v>12101</v>
      </c>
      <c r="J164" s="463">
        <v>0</v>
      </c>
      <c r="K164" s="468"/>
      <c r="L164" s="464">
        <f t="shared" ca="1" si="2"/>
        <v>0</v>
      </c>
      <c r="M164" s="462" t="s">
        <v>143</v>
      </c>
    </row>
    <row r="165" spans="1:13" x14ac:dyDescent="0.35">
      <c r="A165" s="465" t="s">
        <v>12102</v>
      </c>
      <c r="B165" s="465" t="s">
        <v>4764</v>
      </c>
      <c r="C165" s="465" t="s">
        <v>12102</v>
      </c>
      <c r="D165" s="465" t="s">
        <v>192</v>
      </c>
      <c r="E165" s="465" t="s">
        <v>217</v>
      </c>
      <c r="F165" s="466">
        <v>2018</v>
      </c>
      <c r="G165" s="465" t="s">
        <v>5710</v>
      </c>
      <c r="H165" s="465" t="s">
        <v>6139</v>
      </c>
      <c r="I165" s="465" t="s">
        <v>12103</v>
      </c>
      <c r="J165" s="466">
        <v>0</v>
      </c>
      <c r="K165" s="469"/>
      <c r="L165" s="404">
        <f t="shared" ca="1" si="2"/>
        <v>0</v>
      </c>
      <c r="M165" s="465" t="s">
        <v>143</v>
      </c>
    </row>
    <row r="166" spans="1:13" x14ac:dyDescent="0.35">
      <c r="A166" s="462" t="s">
        <v>12370</v>
      </c>
      <c r="B166" s="462" t="s">
        <v>4768</v>
      </c>
      <c r="C166" s="462" t="s">
        <v>12370</v>
      </c>
      <c r="D166" s="462" t="s">
        <v>192</v>
      </c>
      <c r="E166" s="462" t="s">
        <v>217</v>
      </c>
      <c r="F166" s="463">
        <v>2018</v>
      </c>
      <c r="G166" s="462" t="s">
        <v>5710</v>
      </c>
      <c r="H166" s="462" t="s">
        <v>9438</v>
      </c>
      <c r="I166" s="462" t="s">
        <v>12371</v>
      </c>
      <c r="J166" s="463">
        <v>0</v>
      </c>
      <c r="K166" s="468"/>
      <c r="L166" s="464">
        <f t="shared" ca="1" si="2"/>
        <v>0</v>
      </c>
      <c r="M166" s="462" t="s">
        <v>143</v>
      </c>
    </row>
    <row r="167" spans="1:13" x14ac:dyDescent="0.35">
      <c r="A167" s="465" t="s">
        <v>12372</v>
      </c>
      <c r="B167" s="465" t="s">
        <v>4769</v>
      </c>
      <c r="C167" s="465" t="s">
        <v>12372</v>
      </c>
      <c r="D167" s="465" t="s">
        <v>192</v>
      </c>
      <c r="E167" s="465" t="s">
        <v>217</v>
      </c>
      <c r="F167" s="466">
        <v>2018</v>
      </c>
      <c r="G167" s="465" t="s">
        <v>5710</v>
      </c>
      <c r="H167" s="465" t="s">
        <v>9438</v>
      </c>
      <c r="I167" s="465" t="s">
        <v>12373</v>
      </c>
      <c r="J167" s="466">
        <v>0</v>
      </c>
      <c r="K167" s="469"/>
      <c r="L167" s="404">
        <f t="shared" ca="1" si="2"/>
        <v>0</v>
      </c>
      <c r="M167" s="465" t="s">
        <v>143</v>
      </c>
    </row>
    <row r="168" spans="1:13" x14ac:dyDescent="0.35">
      <c r="A168" s="462" t="s">
        <v>14009</v>
      </c>
      <c r="B168" s="462" t="s">
        <v>4784</v>
      </c>
      <c r="C168" s="462" t="s">
        <v>14009</v>
      </c>
      <c r="D168" s="462" t="s">
        <v>192</v>
      </c>
      <c r="E168" s="462" t="s">
        <v>217</v>
      </c>
      <c r="F168" s="463">
        <v>2020</v>
      </c>
      <c r="G168" s="462" t="s">
        <v>5710</v>
      </c>
      <c r="H168" s="462" t="s">
        <v>9893</v>
      </c>
      <c r="I168" s="462" t="s">
        <v>14010</v>
      </c>
      <c r="J168" s="463">
        <v>0</v>
      </c>
      <c r="K168" s="468"/>
      <c r="L168" s="464">
        <f t="shared" ca="1" si="2"/>
        <v>0</v>
      </c>
      <c r="M168" s="462" t="s">
        <v>143</v>
      </c>
    </row>
    <row r="169" spans="1:13" x14ac:dyDescent="0.35">
      <c r="A169" s="465" t="s">
        <v>14007</v>
      </c>
      <c r="B169" s="465" t="s">
        <v>4783</v>
      </c>
      <c r="C169" s="465" t="s">
        <v>14007</v>
      </c>
      <c r="D169" s="465" t="s">
        <v>192</v>
      </c>
      <c r="E169" s="465" t="s">
        <v>217</v>
      </c>
      <c r="F169" s="466">
        <v>2020</v>
      </c>
      <c r="G169" s="465" t="s">
        <v>5710</v>
      </c>
      <c r="H169" s="465" t="s">
        <v>9893</v>
      </c>
      <c r="I169" s="465" t="s">
        <v>14008</v>
      </c>
      <c r="J169" s="466">
        <v>0</v>
      </c>
      <c r="K169" s="469"/>
      <c r="L169" s="404">
        <f t="shared" ca="1" si="2"/>
        <v>0</v>
      </c>
      <c r="M169" s="465" t="s">
        <v>143</v>
      </c>
    </row>
    <row r="170" spans="1:13" x14ac:dyDescent="0.35">
      <c r="A170" s="462" t="s">
        <v>13804</v>
      </c>
      <c r="B170" s="462" t="s">
        <v>4779</v>
      </c>
      <c r="C170" s="462" t="s">
        <v>13804</v>
      </c>
      <c r="D170" s="462" t="s">
        <v>192</v>
      </c>
      <c r="E170" s="462" t="s">
        <v>217</v>
      </c>
      <c r="F170" s="463">
        <v>2020</v>
      </c>
      <c r="G170" s="462" t="s">
        <v>5710</v>
      </c>
      <c r="H170" s="462" t="s">
        <v>6139</v>
      </c>
      <c r="I170" s="462" t="s">
        <v>13805</v>
      </c>
      <c r="J170" s="463">
        <v>0</v>
      </c>
      <c r="K170" s="468"/>
      <c r="L170" s="464">
        <f t="shared" ca="1" si="2"/>
        <v>0</v>
      </c>
      <c r="M170" s="462" t="s">
        <v>143</v>
      </c>
    </row>
    <row r="171" spans="1:13" x14ac:dyDescent="0.35">
      <c r="A171" s="465" t="s">
        <v>13240</v>
      </c>
      <c r="B171" s="465" t="s">
        <v>4778</v>
      </c>
      <c r="C171" s="465" t="s">
        <v>13240</v>
      </c>
      <c r="D171" s="465" t="s">
        <v>192</v>
      </c>
      <c r="E171" s="465" t="s">
        <v>217</v>
      </c>
      <c r="F171" s="466">
        <v>2019</v>
      </c>
      <c r="G171" s="465" t="s">
        <v>5710</v>
      </c>
      <c r="H171" s="465" t="s">
        <v>9893</v>
      </c>
      <c r="I171" s="465" t="s">
        <v>13241</v>
      </c>
      <c r="J171" s="466">
        <v>0</v>
      </c>
      <c r="K171" s="469"/>
      <c r="L171" s="404">
        <f t="shared" ca="1" si="2"/>
        <v>0</v>
      </c>
      <c r="M171" s="465" t="s">
        <v>143</v>
      </c>
    </row>
    <row r="172" spans="1:13" x14ac:dyDescent="0.35">
      <c r="A172" s="462" t="s">
        <v>13238</v>
      </c>
      <c r="B172" s="462" t="s">
        <v>4777</v>
      </c>
      <c r="C172" s="462" t="s">
        <v>13238</v>
      </c>
      <c r="D172" s="462" t="s">
        <v>192</v>
      </c>
      <c r="E172" s="462" t="s">
        <v>217</v>
      </c>
      <c r="F172" s="463">
        <v>2019</v>
      </c>
      <c r="G172" s="462" t="s">
        <v>5710</v>
      </c>
      <c r="H172" s="462" t="s">
        <v>9893</v>
      </c>
      <c r="I172" s="462" t="s">
        <v>13239</v>
      </c>
      <c r="J172" s="463">
        <v>0</v>
      </c>
      <c r="K172" s="468"/>
      <c r="L172" s="464">
        <f t="shared" ca="1" si="2"/>
        <v>0</v>
      </c>
      <c r="M172" s="462" t="s">
        <v>143</v>
      </c>
    </row>
    <row r="173" spans="1:13" x14ac:dyDescent="0.35">
      <c r="A173" s="465" t="s">
        <v>13802</v>
      </c>
      <c r="B173" s="465" t="s">
        <v>4780</v>
      </c>
      <c r="C173" s="465" t="s">
        <v>13802</v>
      </c>
      <c r="D173" s="465" t="s">
        <v>192</v>
      </c>
      <c r="E173" s="465" t="s">
        <v>217</v>
      </c>
      <c r="F173" s="466">
        <v>2020</v>
      </c>
      <c r="G173" s="465" t="s">
        <v>5710</v>
      </c>
      <c r="H173" s="465" t="s">
        <v>6139</v>
      </c>
      <c r="I173" s="465" t="s">
        <v>13803</v>
      </c>
      <c r="J173" s="466">
        <v>0</v>
      </c>
      <c r="K173" s="469"/>
      <c r="L173" s="404">
        <f t="shared" ca="1" si="2"/>
        <v>0</v>
      </c>
      <c r="M173" s="465" t="s">
        <v>143</v>
      </c>
    </row>
    <row r="174" spans="1:13" x14ac:dyDescent="0.35">
      <c r="A174" s="462" t="s">
        <v>12765</v>
      </c>
      <c r="B174" s="462" t="s">
        <v>4776</v>
      </c>
      <c r="C174" s="462" t="s">
        <v>12765</v>
      </c>
      <c r="D174" s="462" t="s">
        <v>192</v>
      </c>
      <c r="E174" s="462" t="s">
        <v>217</v>
      </c>
      <c r="F174" s="463">
        <v>2019</v>
      </c>
      <c r="G174" s="462" t="s">
        <v>5710</v>
      </c>
      <c r="H174" s="462" t="s">
        <v>368</v>
      </c>
      <c r="I174" s="462" t="s">
        <v>12766</v>
      </c>
      <c r="J174" s="463">
        <v>0</v>
      </c>
      <c r="K174" s="468"/>
      <c r="L174" s="464">
        <f t="shared" ca="1" si="2"/>
        <v>0</v>
      </c>
      <c r="M174" s="462" t="s">
        <v>143</v>
      </c>
    </row>
    <row r="175" spans="1:13" x14ac:dyDescent="0.35">
      <c r="A175" s="465" t="s">
        <v>12763</v>
      </c>
      <c r="B175" s="465" t="s">
        <v>4775</v>
      </c>
      <c r="C175" s="465" t="s">
        <v>12763</v>
      </c>
      <c r="D175" s="465" t="s">
        <v>192</v>
      </c>
      <c r="E175" s="465" t="s">
        <v>217</v>
      </c>
      <c r="F175" s="466">
        <v>2019</v>
      </c>
      <c r="G175" s="465" t="s">
        <v>5710</v>
      </c>
      <c r="H175" s="465" t="s">
        <v>368</v>
      </c>
      <c r="I175" s="465" t="s">
        <v>12764</v>
      </c>
      <c r="J175" s="466">
        <v>0</v>
      </c>
      <c r="K175" s="469"/>
      <c r="L175" s="404">
        <f t="shared" ca="1" si="2"/>
        <v>0</v>
      </c>
      <c r="M175" s="465" t="s">
        <v>143</v>
      </c>
    </row>
    <row r="176" spans="1:13" x14ac:dyDescent="0.35">
      <c r="A176" s="462" t="s">
        <v>14003</v>
      </c>
      <c r="B176" s="462" t="s">
        <v>4781</v>
      </c>
      <c r="C176" s="462" t="s">
        <v>14003</v>
      </c>
      <c r="D176" s="462" t="s">
        <v>192</v>
      </c>
      <c r="E176" s="462" t="s">
        <v>217</v>
      </c>
      <c r="F176" s="463">
        <v>2020</v>
      </c>
      <c r="G176" s="462" t="s">
        <v>5710</v>
      </c>
      <c r="H176" s="462" t="s">
        <v>9893</v>
      </c>
      <c r="I176" s="462" t="s">
        <v>14004</v>
      </c>
      <c r="J176" s="463">
        <v>0</v>
      </c>
      <c r="K176" s="468"/>
      <c r="L176" s="464">
        <f t="shared" ca="1" si="2"/>
        <v>0</v>
      </c>
      <c r="M176" s="462" t="s">
        <v>143</v>
      </c>
    </row>
    <row r="177" spans="1:13" x14ac:dyDescent="0.35">
      <c r="A177" s="465" t="s">
        <v>14005</v>
      </c>
      <c r="B177" s="465" t="s">
        <v>4782</v>
      </c>
      <c r="C177" s="465" t="s">
        <v>14005</v>
      </c>
      <c r="D177" s="465" t="s">
        <v>192</v>
      </c>
      <c r="E177" s="465" t="s">
        <v>217</v>
      </c>
      <c r="F177" s="466">
        <v>2020</v>
      </c>
      <c r="G177" s="465" t="s">
        <v>5710</v>
      </c>
      <c r="H177" s="465" t="s">
        <v>9893</v>
      </c>
      <c r="I177" s="465" t="s">
        <v>14006</v>
      </c>
      <c r="J177" s="466">
        <v>0</v>
      </c>
      <c r="K177" s="469"/>
      <c r="L177" s="404">
        <f t="shared" ca="1" si="2"/>
        <v>0</v>
      </c>
      <c r="M177" s="465" t="s">
        <v>143</v>
      </c>
    </row>
    <row r="178" spans="1:13" x14ac:dyDescent="0.35">
      <c r="A178" s="462" t="s">
        <v>17490</v>
      </c>
      <c r="B178" s="462" t="s">
        <v>17491</v>
      </c>
      <c r="C178" s="462" t="s">
        <v>17490</v>
      </c>
      <c r="D178" s="462" t="s">
        <v>192</v>
      </c>
      <c r="E178" s="462" t="s">
        <v>217</v>
      </c>
      <c r="F178" s="463">
        <v>2022</v>
      </c>
      <c r="G178" s="462" t="s">
        <v>5710</v>
      </c>
      <c r="H178" s="462" t="s">
        <v>9893</v>
      </c>
      <c r="I178" s="462" t="s">
        <v>17492</v>
      </c>
      <c r="J178" s="463">
        <v>0</v>
      </c>
      <c r="K178" s="468"/>
      <c r="L178" s="464">
        <f t="shared" ca="1" si="2"/>
        <v>0</v>
      </c>
      <c r="M178" s="462" t="s">
        <v>143</v>
      </c>
    </row>
    <row r="179" spans="1:13" x14ac:dyDescent="0.35">
      <c r="A179" s="465" t="s">
        <v>17493</v>
      </c>
      <c r="B179" s="465" t="s">
        <v>17494</v>
      </c>
      <c r="C179" s="465" t="s">
        <v>17493</v>
      </c>
      <c r="D179" s="465" t="s">
        <v>192</v>
      </c>
      <c r="E179" s="465" t="s">
        <v>217</v>
      </c>
      <c r="F179" s="466">
        <v>2022</v>
      </c>
      <c r="G179" s="465" t="s">
        <v>5710</v>
      </c>
      <c r="H179" s="465" t="s">
        <v>9893</v>
      </c>
      <c r="I179" s="465" t="s">
        <v>17495</v>
      </c>
      <c r="J179" s="466">
        <v>0</v>
      </c>
      <c r="K179" s="469"/>
      <c r="L179" s="404">
        <f t="shared" ca="1" si="2"/>
        <v>0</v>
      </c>
      <c r="M179" s="465" t="s">
        <v>143</v>
      </c>
    </row>
    <row r="180" spans="1:13" x14ac:dyDescent="0.35">
      <c r="A180" s="462" t="s">
        <v>17496</v>
      </c>
      <c r="B180" s="462" t="s">
        <v>17497</v>
      </c>
      <c r="C180" s="462" t="s">
        <v>17496</v>
      </c>
      <c r="D180" s="462" t="s">
        <v>192</v>
      </c>
      <c r="E180" s="462" t="s">
        <v>217</v>
      </c>
      <c r="F180" s="463">
        <v>2022</v>
      </c>
      <c r="G180" s="462" t="s">
        <v>5710</v>
      </c>
      <c r="H180" s="462" t="s">
        <v>9893</v>
      </c>
      <c r="I180" s="462" t="s">
        <v>17498</v>
      </c>
      <c r="J180" s="463">
        <v>0</v>
      </c>
      <c r="K180" s="468"/>
      <c r="L180" s="464">
        <f t="shared" ca="1" si="2"/>
        <v>0</v>
      </c>
      <c r="M180" s="462" t="s">
        <v>143</v>
      </c>
    </row>
    <row r="181" spans="1:13" x14ac:dyDescent="0.35">
      <c r="A181" s="465" t="s">
        <v>17085</v>
      </c>
      <c r="B181" s="465" t="s">
        <v>17086</v>
      </c>
      <c r="C181" s="465" t="s">
        <v>17085</v>
      </c>
      <c r="D181" s="465" t="s">
        <v>192</v>
      </c>
      <c r="E181" s="465" t="s">
        <v>217</v>
      </c>
      <c r="F181" s="466">
        <v>2022</v>
      </c>
      <c r="G181" s="465" t="s">
        <v>5710</v>
      </c>
      <c r="H181" s="465" t="s">
        <v>368</v>
      </c>
      <c r="I181" s="465" t="s">
        <v>17087</v>
      </c>
      <c r="J181" s="466">
        <v>0</v>
      </c>
      <c r="K181" s="469"/>
      <c r="L181" s="404">
        <f t="shared" ca="1" si="2"/>
        <v>0</v>
      </c>
      <c r="M181" s="465" t="s">
        <v>143</v>
      </c>
    </row>
    <row r="182" spans="1:13" x14ac:dyDescent="0.35">
      <c r="A182" s="462" t="s">
        <v>17088</v>
      </c>
      <c r="B182" s="462" t="s">
        <v>17089</v>
      </c>
      <c r="C182" s="462" t="s">
        <v>17088</v>
      </c>
      <c r="D182" s="462" t="s">
        <v>192</v>
      </c>
      <c r="E182" s="462" t="s">
        <v>217</v>
      </c>
      <c r="F182" s="463">
        <v>2022</v>
      </c>
      <c r="G182" s="462" t="s">
        <v>5710</v>
      </c>
      <c r="H182" s="462" t="s">
        <v>368</v>
      </c>
      <c r="I182" s="462" t="s">
        <v>17090</v>
      </c>
      <c r="J182" s="463">
        <v>0</v>
      </c>
      <c r="K182" s="468"/>
      <c r="L182" s="464">
        <f t="shared" ca="1" si="2"/>
        <v>0</v>
      </c>
      <c r="M182" s="462" t="s">
        <v>143</v>
      </c>
    </row>
    <row r="183" spans="1:13" x14ac:dyDescent="0.35">
      <c r="A183" s="465" t="s">
        <v>10949</v>
      </c>
      <c r="B183" s="465" t="s">
        <v>16667</v>
      </c>
      <c r="C183" s="465" t="s">
        <v>10949</v>
      </c>
      <c r="D183" s="465" t="s">
        <v>192</v>
      </c>
      <c r="E183" s="465" t="s">
        <v>217</v>
      </c>
      <c r="F183" s="466">
        <v>2016</v>
      </c>
      <c r="G183" s="465" t="s">
        <v>5710</v>
      </c>
      <c r="H183" s="465" t="s">
        <v>9893</v>
      </c>
      <c r="I183" s="465" t="s">
        <v>10950</v>
      </c>
      <c r="J183" s="466">
        <v>0</v>
      </c>
      <c r="K183" s="469"/>
      <c r="L183" s="404">
        <f t="shared" ca="1" si="2"/>
        <v>0</v>
      </c>
      <c r="M183" s="465" t="s">
        <v>143</v>
      </c>
    </row>
    <row r="184" spans="1:13" x14ac:dyDescent="0.35">
      <c r="A184" s="462" t="s">
        <v>11675</v>
      </c>
      <c r="B184" s="462" t="s">
        <v>16666</v>
      </c>
      <c r="C184" s="462" t="s">
        <v>11675</v>
      </c>
      <c r="D184" s="462" t="s">
        <v>192</v>
      </c>
      <c r="E184" s="462" t="s">
        <v>217</v>
      </c>
      <c r="F184" s="463">
        <v>2017</v>
      </c>
      <c r="G184" s="462" t="s">
        <v>5710</v>
      </c>
      <c r="H184" s="462" t="s">
        <v>9893</v>
      </c>
      <c r="I184" s="462" t="s">
        <v>11676</v>
      </c>
      <c r="J184" s="463">
        <v>0</v>
      </c>
      <c r="K184" s="468"/>
      <c r="L184" s="464">
        <f t="shared" ca="1" si="2"/>
        <v>0</v>
      </c>
      <c r="M184" s="462" t="s">
        <v>143</v>
      </c>
    </row>
    <row r="185" spans="1:13" x14ac:dyDescent="0.35">
      <c r="A185" s="465" t="s">
        <v>12691</v>
      </c>
      <c r="B185" s="465" t="s">
        <v>3844</v>
      </c>
      <c r="C185" s="465" t="s">
        <v>12691</v>
      </c>
      <c r="D185" s="465" t="s">
        <v>207</v>
      </c>
      <c r="E185" s="465" t="s">
        <v>214</v>
      </c>
      <c r="F185" s="466">
        <v>2019</v>
      </c>
      <c r="G185" s="465" t="s">
        <v>5710</v>
      </c>
      <c r="H185" s="465" t="s">
        <v>6139</v>
      </c>
      <c r="I185" s="465" t="s">
        <v>12692</v>
      </c>
      <c r="J185" s="466">
        <v>135852</v>
      </c>
      <c r="K185" s="469"/>
      <c r="L185" s="404">
        <f t="shared" ca="1" si="2"/>
        <v>27170.400000000001</v>
      </c>
      <c r="M185" s="465" t="s">
        <v>115</v>
      </c>
    </row>
    <row r="186" spans="1:13" x14ac:dyDescent="0.35">
      <c r="A186" s="462" t="s">
        <v>12689</v>
      </c>
      <c r="B186" s="462" t="s">
        <v>3843</v>
      </c>
      <c r="C186" s="462" t="s">
        <v>12689</v>
      </c>
      <c r="D186" s="462" t="s">
        <v>207</v>
      </c>
      <c r="E186" s="462" t="s">
        <v>214</v>
      </c>
      <c r="F186" s="463">
        <v>2019</v>
      </c>
      <c r="G186" s="462" t="s">
        <v>5710</v>
      </c>
      <c r="H186" s="462" t="s">
        <v>6139</v>
      </c>
      <c r="I186" s="462" t="s">
        <v>12690</v>
      </c>
      <c r="J186" s="463">
        <v>21157</v>
      </c>
      <c r="K186" s="468"/>
      <c r="L186" s="464">
        <f t="shared" ca="1" si="2"/>
        <v>4231.3999999999996</v>
      </c>
      <c r="M186" s="462" t="s">
        <v>115</v>
      </c>
    </row>
    <row r="187" spans="1:13" x14ac:dyDescent="0.35">
      <c r="A187" s="465" t="s">
        <v>16695</v>
      </c>
      <c r="B187" s="465" t="s">
        <v>16696</v>
      </c>
      <c r="C187" s="465" t="s">
        <v>16695</v>
      </c>
      <c r="D187" s="465" t="s">
        <v>207</v>
      </c>
      <c r="E187" s="465" t="s">
        <v>214</v>
      </c>
      <c r="F187" s="466">
        <v>1952</v>
      </c>
      <c r="G187" s="465" t="s">
        <v>5735</v>
      </c>
      <c r="H187" s="465" t="s">
        <v>5734</v>
      </c>
      <c r="I187" s="465" t="s">
        <v>16697</v>
      </c>
      <c r="J187" s="466">
        <v>49045</v>
      </c>
      <c r="K187" s="469"/>
      <c r="L187" s="404">
        <f t="shared" ca="1" si="2"/>
        <v>681.18055555555554</v>
      </c>
      <c r="M187" s="465" t="s">
        <v>115</v>
      </c>
    </row>
    <row r="188" spans="1:13" x14ac:dyDescent="0.35">
      <c r="A188" s="462" t="s">
        <v>9752</v>
      </c>
      <c r="B188" s="462" t="s">
        <v>3833</v>
      </c>
      <c r="C188" s="462" t="s">
        <v>9752</v>
      </c>
      <c r="D188" s="462" t="s">
        <v>207</v>
      </c>
      <c r="E188" s="462" t="s">
        <v>214</v>
      </c>
      <c r="F188" s="463">
        <v>2015</v>
      </c>
      <c r="G188" s="462" t="s">
        <v>5710</v>
      </c>
      <c r="H188" s="462" t="s">
        <v>913</v>
      </c>
      <c r="I188" s="462" t="s">
        <v>9753</v>
      </c>
      <c r="J188" s="463">
        <v>56240</v>
      </c>
      <c r="K188" s="468"/>
      <c r="L188" s="464">
        <f t="shared" ca="1" si="2"/>
        <v>6248.8888888888887</v>
      </c>
      <c r="M188" s="462" t="s">
        <v>115</v>
      </c>
    </row>
    <row r="189" spans="1:13" x14ac:dyDescent="0.35">
      <c r="A189" s="465" t="s">
        <v>9116</v>
      </c>
      <c r="B189" s="465" t="s">
        <v>3827</v>
      </c>
      <c r="C189" s="465" t="s">
        <v>9116</v>
      </c>
      <c r="D189" s="465" t="s">
        <v>207</v>
      </c>
      <c r="E189" s="465" t="s">
        <v>214</v>
      </c>
      <c r="F189" s="466">
        <v>2014</v>
      </c>
      <c r="G189" s="465" t="s">
        <v>5710</v>
      </c>
      <c r="H189" s="465" t="s">
        <v>6139</v>
      </c>
      <c r="I189" s="465" t="s">
        <v>9117</v>
      </c>
      <c r="J189" s="466">
        <v>138198</v>
      </c>
      <c r="K189" s="469"/>
      <c r="L189" s="404">
        <f t="shared" ca="1" si="2"/>
        <v>13819.8</v>
      </c>
      <c r="M189" s="465" t="s">
        <v>115</v>
      </c>
    </row>
    <row r="190" spans="1:13" x14ac:dyDescent="0.35">
      <c r="A190" s="462" t="s">
        <v>9118</v>
      </c>
      <c r="B190" s="462" t="s">
        <v>3828</v>
      </c>
      <c r="C190" s="462" t="s">
        <v>9118</v>
      </c>
      <c r="D190" s="462" t="s">
        <v>207</v>
      </c>
      <c r="E190" s="462" t="s">
        <v>214</v>
      </c>
      <c r="F190" s="463">
        <v>2014</v>
      </c>
      <c r="G190" s="462" t="s">
        <v>5710</v>
      </c>
      <c r="H190" s="462" t="s">
        <v>6139</v>
      </c>
      <c r="I190" s="462" t="s">
        <v>9119</v>
      </c>
      <c r="J190" s="463">
        <v>160407</v>
      </c>
      <c r="K190" s="468"/>
      <c r="L190" s="464">
        <f t="shared" ca="1" si="2"/>
        <v>16040.7</v>
      </c>
      <c r="M190" s="462" t="s">
        <v>115</v>
      </c>
    </row>
    <row r="191" spans="1:13" x14ac:dyDescent="0.35">
      <c r="A191" s="465" t="s">
        <v>9523</v>
      </c>
      <c r="B191" s="465" t="s">
        <v>3829</v>
      </c>
      <c r="C191" s="465" t="s">
        <v>9523</v>
      </c>
      <c r="D191" s="465" t="s">
        <v>207</v>
      </c>
      <c r="E191" s="465" t="s">
        <v>214</v>
      </c>
      <c r="F191" s="466">
        <v>2015</v>
      </c>
      <c r="G191" s="465" t="s">
        <v>5710</v>
      </c>
      <c r="H191" s="465" t="s">
        <v>6496</v>
      </c>
      <c r="I191" s="465" t="s">
        <v>9524</v>
      </c>
      <c r="J191" s="466">
        <v>81941</v>
      </c>
      <c r="K191" s="469"/>
      <c r="L191" s="404">
        <f t="shared" ca="1" si="2"/>
        <v>9104.5555555555547</v>
      </c>
      <c r="M191" s="465" t="s">
        <v>115</v>
      </c>
    </row>
    <row r="192" spans="1:13" x14ac:dyDescent="0.35">
      <c r="A192" s="462" t="s">
        <v>9525</v>
      </c>
      <c r="B192" s="462" t="s">
        <v>3830</v>
      </c>
      <c r="C192" s="462" t="s">
        <v>9525</v>
      </c>
      <c r="D192" s="462" t="s">
        <v>207</v>
      </c>
      <c r="E192" s="462" t="s">
        <v>214</v>
      </c>
      <c r="F192" s="463">
        <v>2015</v>
      </c>
      <c r="G192" s="462" t="s">
        <v>5710</v>
      </c>
      <c r="H192" s="462" t="s">
        <v>6496</v>
      </c>
      <c r="I192" s="462" t="s">
        <v>9526</v>
      </c>
      <c r="J192" s="463">
        <v>64238</v>
      </c>
      <c r="K192" s="468"/>
      <c r="L192" s="464">
        <f t="shared" ca="1" si="2"/>
        <v>7137.5555555555557</v>
      </c>
      <c r="M192" s="462" t="s">
        <v>115</v>
      </c>
    </row>
    <row r="193" spans="1:13" x14ac:dyDescent="0.35">
      <c r="A193" s="465" t="s">
        <v>9527</v>
      </c>
      <c r="B193" s="465" t="s">
        <v>3831</v>
      </c>
      <c r="C193" s="465" t="s">
        <v>9527</v>
      </c>
      <c r="D193" s="465" t="s">
        <v>207</v>
      </c>
      <c r="E193" s="465" t="s">
        <v>214</v>
      </c>
      <c r="F193" s="466">
        <v>2015</v>
      </c>
      <c r="G193" s="465" t="s">
        <v>5710</v>
      </c>
      <c r="H193" s="465" t="s">
        <v>6496</v>
      </c>
      <c r="I193" s="465" t="s">
        <v>9528</v>
      </c>
      <c r="J193" s="466">
        <v>79211</v>
      </c>
      <c r="K193" s="469"/>
      <c r="L193" s="404">
        <f t="shared" ca="1" si="2"/>
        <v>8801.2222222222226</v>
      </c>
      <c r="M193" s="465" t="s">
        <v>115</v>
      </c>
    </row>
    <row r="194" spans="1:13" x14ac:dyDescent="0.35">
      <c r="A194" s="462" t="s">
        <v>9529</v>
      </c>
      <c r="B194" s="462" t="s">
        <v>3832</v>
      </c>
      <c r="C194" s="462" t="s">
        <v>9529</v>
      </c>
      <c r="D194" s="462" t="s">
        <v>207</v>
      </c>
      <c r="E194" s="462" t="s">
        <v>214</v>
      </c>
      <c r="F194" s="463">
        <v>2015</v>
      </c>
      <c r="G194" s="462" t="s">
        <v>5710</v>
      </c>
      <c r="H194" s="462" t="s">
        <v>6496</v>
      </c>
      <c r="I194" s="462" t="s">
        <v>9530</v>
      </c>
      <c r="J194" s="463">
        <v>65140</v>
      </c>
      <c r="K194" s="468"/>
      <c r="L194" s="464">
        <f t="shared" ref="L194:L257" ca="1" si="3">IFERROR(J194/(YEAR(NOW())-F194),"--")</f>
        <v>7237.7777777777774</v>
      </c>
      <c r="M194" s="462" t="s">
        <v>115</v>
      </c>
    </row>
    <row r="195" spans="1:13" x14ac:dyDescent="0.35">
      <c r="A195" s="465" t="s">
        <v>12160</v>
      </c>
      <c r="B195" s="465" t="s">
        <v>3834</v>
      </c>
      <c r="C195" s="465" t="s">
        <v>12160</v>
      </c>
      <c r="D195" s="465" t="s">
        <v>207</v>
      </c>
      <c r="E195" s="465" t="s">
        <v>214</v>
      </c>
      <c r="F195" s="466">
        <v>2018</v>
      </c>
      <c r="G195" s="465" t="s">
        <v>5710</v>
      </c>
      <c r="H195" s="465" t="s">
        <v>368</v>
      </c>
      <c r="I195" s="465" t="s">
        <v>12161</v>
      </c>
      <c r="J195" s="466">
        <v>107887</v>
      </c>
      <c r="K195" s="469"/>
      <c r="L195" s="404">
        <f t="shared" ca="1" si="3"/>
        <v>17981.166666666668</v>
      </c>
      <c r="M195" s="465" t="s">
        <v>115</v>
      </c>
    </row>
    <row r="196" spans="1:13" x14ac:dyDescent="0.35">
      <c r="A196" s="462" t="s">
        <v>12158</v>
      </c>
      <c r="B196" s="462" t="s">
        <v>3835</v>
      </c>
      <c r="C196" s="462" t="s">
        <v>12158</v>
      </c>
      <c r="D196" s="462" t="s">
        <v>207</v>
      </c>
      <c r="E196" s="462" t="s">
        <v>214</v>
      </c>
      <c r="F196" s="463">
        <v>2018</v>
      </c>
      <c r="G196" s="462" t="s">
        <v>5710</v>
      </c>
      <c r="H196" s="462" t="s">
        <v>368</v>
      </c>
      <c r="I196" s="462" t="s">
        <v>12159</v>
      </c>
      <c r="J196" s="463">
        <v>115528</v>
      </c>
      <c r="K196" s="468"/>
      <c r="L196" s="464">
        <f t="shared" ca="1" si="3"/>
        <v>19254.666666666668</v>
      </c>
      <c r="M196" s="462" t="s">
        <v>115</v>
      </c>
    </row>
    <row r="197" spans="1:13" x14ac:dyDescent="0.35">
      <c r="A197" s="465" t="s">
        <v>12675</v>
      </c>
      <c r="B197" s="465" t="s">
        <v>3836</v>
      </c>
      <c r="C197" s="465" t="s">
        <v>12675</v>
      </c>
      <c r="D197" s="465" t="s">
        <v>207</v>
      </c>
      <c r="E197" s="465" t="s">
        <v>214</v>
      </c>
      <c r="F197" s="466">
        <v>2019</v>
      </c>
      <c r="G197" s="465" t="s">
        <v>5710</v>
      </c>
      <c r="H197" s="465" t="s">
        <v>6139</v>
      </c>
      <c r="I197" s="465" t="s">
        <v>12676</v>
      </c>
      <c r="J197" s="466">
        <v>112706</v>
      </c>
      <c r="K197" s="469"/>
      <c r="L197" s="404">
        <f t="shared" ca="1" si="3"/>
        <v>22541.200000000001</v>
      </c>
      <c r="M197" s="465" t="s">
        <v>115</v>
      </c>
    </row>
    <row r="198" spans="1:13" x14ac:dyDescent="0.35">
      <c r="A198" s="462" t="s">
        <v>12677</v>
      </c>
      <c r="B198" s="462" t="s">
        <v>3837</v>
      </c>
      <c r="C198" s="462" t="s">
        <v>12677</v>
      </c>
      <c r="D198" s="462" t="s">
        <v>207</v>
      </c>
      <c r="E198" s="462" t="s">
        <v>214</v>
      </c>
      <c r="F198" s="463">
        <v>2019</v>
      </c>
      <c r="G198" s="462" t="s">
        <v>5710</v>
      </c>
      <c r="H198" s="462" t="s">
        <v>6139</v>
      </c>
      <c r="I198" s="462" t="s">
        <v>12678</v>
      </c>
      <c r="J198" s="463">
        <v>82089</v>
      </c>
      <c r="K198" s="468"/>
      <c r="L198" s="464">
        <f t="shared" ca="1" si="3"/>
        <v>16417.8</v>
      </c>
      <c r="M198" s="462" t="s">
        <v>115</v>
      </c>
    </row>
    <row r="199" spans="1:13" x14ac:dyDescent="0.35">
      <c r="A199" s="465" t="s">
        <v>12679</v>
      </c>
      <c r="B199" s="465" t="s">
        <v>3838</v>
      </c>
      <c r="C199" s="465" t="s">
        <v>12679</v>
      </c>
      <c r="D199" s="465" t="s">
        <v>207</v>
      </c>
      <c r="E199" s="465" t="s">
        <v>214</v>
      </c>
      <c r="F199" s="466">
        <v>2019</v>
      </c>
      <c r="G199" s="465" t="s">
        <v>5710</v>
      </c>
      <c r="H199" s="465" t="s">
        <v>6139</v>
      </c>
      <c r="I199" s="465" t="s">
        <v>12680</v>
      </c>
      <c r="J199" s="466">
        <v>87823</v>
      </c>
      <c r="K199" s="469"/>
      <c r="L199" s="404">
        <f t="shared" ca="1" si="3"/>
        <v>17564.599999999999</v>
      </c>
      <c r="M199" s="465" t="s">
        <v>115</v>
      </c>
    </row>
    <row r="200" spans="1:13" x14ac:dyDescent="0.35">
      <c r="A200" s="462" t="s">
        <v>12681</v>
      </c>
      <c r="B200" s="462" t="s">
        <v>3839</v>
      </c>
      <c r="C200" s="462" t="s">
        <v>12681</v>
      </c>
      <c r="D200" s="462" t="s">
        <v>207</v>
      </c>
      <c r="E200" s="462" t="s">
        <v>214</v>
      </c>
      <c r="F200" s="463">
        <v>2019</v>
      </c>
      <c r="G200" s="462" t="s">
        <v>5710</v>
      </c>
      <c r="H200" s="462" t="s">
        <v>6139</v>
      </c>
      <c r="I200" s="462" t="s">
        <v>12682</v>
      </c>
      <c r="J200" s="463">
        <v>34994</v>
      </c>
      <c r="K200" s="468"/>
      <c r="L200" s="464">
        <f t="shared" ca="1" si="3"/>
        <v>6998.8</v>
      </c>
      <c r="M200" s="462" t="s">
        <v>115</v>
      </c>
    </row>
    <row r="201" spans="1:13" x14ac:dyDescent="0.35">
      <c r="A201" s="465" t="s">
        <v>12683</v>
      </c>
      <c r="B201" s="465" t="s">
        <v>3840</v>
      </c>
      <c r="C201" s="465" t="s">
        <v>12683</v>
      </c>
      <c r="D201" s="465" t="s">
        <v>207</v>
      </c>
      <c r="E201" s="465" t="s">
        <v>214</v>
      </c>
      <c r="F201" s="466">
        <v>2019</v>
      </c>
      <c r="G201" s="465" t="s">
        <v>5710</v>
      </c>
      <c r="H201" s="465" t="s">
        <v>6139</v>
      </c>
      <c r="I201" s="465" t="s">
        <v>12684</v>
      </c>
      <c r="J201" s="466">
        <v>39528</v>
      </c>
      <c r="K201" s="469"/>
      <c r="L201" s="404">
        <f t="shared" ca="1" si="3"/>
        <v>7905.6</v>
      </c>
      <c r="M201" s="465" t="s">
        <v>115</v>
      </c>
    </row>
    <row r="202" spans="1:13" x14ac:dyDescent="0.35">
      <c r="A202" s="462" t="s">
        <v>12685</v>
      </c>
      <c r="B202" s="462" t="s">
        <v>3841</v>
      </c>
      <c r="C202" s="462" t="s">
        <v>12685</v>
      </c>
      <c r="D202" s="462" t="s">
        <v>207</v>
      </c>
      <c r="E202" s="462" t="s">
        <v>214</v>
      </c>
      <c r="F202" s="463">
        <v>2019</v>
      </c>
      <c r="G202" s="462" t="s">
        <v>5710</v>
      </c>
      <c r="H202" s="462" t="s">
        <v>6139</v>
      </c>
      <c r="I202" s="462" t="s">
        <v>12686</v>
      </c>
      <c r="J202" s="463">
        <v>73245</v>
      </c>
      <c r="K202" s="468"/>
      <c r="L202" s="464">
        <f t="shared" ca="1" si="3"/>
        <v>14649</v>
      </c>
      <c r="M202" s="462" t="s">
        <v>115</v>
      </c>
    </row>
    <row r="203" spans="1:13" x14ac:dyDescent="0.35">
      <c r="A203" s="465" t="s">
        <v>12687</v>
      </c>
      <c r="B203" s="465" t="s">
        <v>3842</v>
      </c>
      <c r="C203" s="465" t="s">
        <v>12687</v>
      </c>
      <c r="D203" s="465" t="s">
        <v>207</v>
      </c>
      <c r="E203" s="465" t="s">
        <v>214</v>
      </c>
      <c r="F203" s="466">
        <v>2019</v>
      </c>
      <c r="G203" s="465" t="s">
        <v>5710</v>
      </c>
      <c r="H203" s="465" t="s">
        <v>6139</v>
      </c>
      <c r="I203" s="465" t="s">
        <v>12688</v>
      </c>
      <c r="J203" s="466">
        <v>63642</v>
      </c>
      <c r="K203" s="469"/>
      <c r="L203" s="404">
        <f t="shared" ca="1" si="3"/>
        <v>12728.4</v>
      </c>
      <c r="M203" s="465" t="s">
        <v>115</v>
      </c>
    </row>
    <row r="204" spans="1:13" x14ac:dyDescent="0.35">
      <c r="A204" s="462" t="s">
        <v>9114</v>
      </c>
      <c r="B204" s="462" t="s">
        <v>3826</v>
      </c>
      <c r="C204" s="462" t="s">
        <v>9114</v>
      </c>
      <c r="D204" s="462" t="s">
        <v>207</v>
      </c>
      <c r="E204" s="462" t="s">
        <v>214</v>
      </c>
      <c r="F204" s="463">
        <v>2014</v>
      </c>
      <c r="G204" s="462" t="s">
        <v>5710</v>
      </c>
      <c r="H204" s="462" t="s">
        <v>6139</v>
      </c>
      <c r="I204" s="462" t="s">
        <v>9115</v>
      </c>
      <c r="J204" s="463">
        <v>120867</v>
      </c>
      <c r="K204" s="468"/>
      <c r="L204" s="464">
        <f t="shared" ca="1" si="3"/>
        <v>12086.7</v>
      </c>
      <c r="M204" s="462" t="s">
        <v>115</v>
      </c>
    </row>
    <row r="205" spans="1:13" x14ac:dyDescent="0.35">
      <c r="A205" s="465" t="s">
        <v>13812</v>
      </c>
      <c r="B205" s="465" t="s">
        <v>3850</v>
      </c>
      <c r="C205" s="465" t="s">
        <v>13812</v>
      </c>
      <c r="D205" s="465" t="s">
        <v>207</v>
      </c>
      <c r="E205" s="465" t="s">
        <v>214</v>
      </c>
      <c r="F205" s="466">
        <v>2020</v>
      </c>
      <c r="G205" s="465" t="s">
        <v>5710</v>
      </c>
      <c r="H205" s="465" t="s">
        <v>6139</v>
      </c>
      <c r="I205" s="465" t="s">
        <v>13813</v>
      </c>
      <c r="J205" s="466">
        <v>82341</v>
      </c>
      <c r="K205" s="469"/>
      <c r="L205" s="404">
        <f t="shared" ca="1" si="3"/>
        <v>20585.25</v>
      </c>
      <c r="M205" s="465" t="s">
        <v>115</v>
      </c>
    </row>
    <row r="206" spans="1:13" x14ac:dyDescent="0.35">
      <c r="A206" s="462" t="s">
        <v>13806</v>
      </c>
      <c r="B206" s="462" t="s">
        <v>3847</v>
      </c>
      <c r="C206" s="462" t="s">
        <v>13806</v>
      </c>
      <c r="D206" s="462" t="s">
        <v>207</v>
      </c>
      <c r="E206" s="462" t="s">
        <v>214</v>
      </c>
      <c r="F206" s="463">
        <v>2020</v>
      </c>
      <c r="G206" s="462" t="s">
        <v>5710</v>
      </c>
      <c r="H206" s="462" t="s">
        <v>6139</v>
      </c>
      <c r="I206" s="462" t="s">
        <v>13807</v>
      </c>
      <c r="J206" s="463">
        <v>50107</v>
      </c>
      <c r="K206" s="468"/>
      <c r="L206" s="464">
        <f t="shared" ca="1" si="3"/>
        <v>12526.75</v>
      </c>
      <c r="M206" s="462" t="s">
        <v>115</v>
      </c>
    </row>
    <row r="207" spans="1:13" x14ac:dyDescent="0.35">
      <c r="A207" s="465" t="s">
        <v>13808</v>
      </c>
      <c r="B207" s="465" t="s">
        <v>3848</v>
      </c>
      <c r="C207" s="465" t="s">
        <v>13808</v>
      </c>
      <c r="D207" s="465" t="s">
        <v>207</v>
      </c>
      <c r="E207" s="465" t="s">
        <v>214</v>
      </c>
      <c r="F207" s="466">
        <v>2020</v>
      </c>
      <c r="G207" s="465" t="s">
        <v>5710</v>
      </c>
      <c r="H207" s="465" t="s">
        <v>6139</v>
      </c>
      <c r="I207" s="465" t="s">
        <v>13809</v>
      </c>
      <c r="J207" s="466">
        <v>43134</v>
      </c>
      <c r="K207" s="469"/>
      <c r="L207" s="404">
        <f t="shared" ca="1" si="3"/>
        <v>10783.5</v>
      </c>
      <c r="M207" s="465" t="s">
        <v>115</v>
      </c>
    </row>
    <row r="208" spans="1:13" x14ac:dyDescent="0.35">
      <c r="A208" s="462" t="s">
        <v>13810</v>
      </c>
      <c r="B208" s="462" t="s">
        <v>3849</v>
      </c>
      <c r="C208" s="462" t="s">
        <v>13810</v>
      </c>
      <c r="D208" s="462" t="s">
        <v>207</v>
      </c>
      <c r="E208" s="462" t="s">
        <v>214</v>
      </c>
      <c r="F208" s="463">
        <v>2020</v>
      </c>
      <c r="G208" s="462" t="s">
        <v>5710</v>
      </c>
      <c r="H208" s="462" t="s">
        <v>6139</v>
      </c>
      <c r="I208" s="462" t="s">
        <v>13811</v>
      </c>
      <c r="J208" s="463">
        <v>26644</v>
      </c>
      <c r="K208" s="468"/>
      <c r="L208" s="464">
        <f t="shared" ca="1" si="3"/>
        <v>6661</v>
      </c>
      <c r="M208" s="462" t="s">
        <v>115</v>
      </c>
    </row>
    <row r="209" spans="1:13" x14ac:dyDescent="0.35">
      <c r="A209" s="465" t="s">
        <v>13614</v>
      </c>
      <c r="B209" s="465" t="s">
        <v>3845</v>
      </c>
      <c r="C209" s="465" t="s">
        <v>13614</v>
      </c>
      <c r="D209" s="465" t="s">
        <v>207</v>
      </c>
      <c r="E209" s="465" t="s">
        <v>214</v>
      </c>
      <c r="F209" s="466">
        <v>2019</v>
      </c>
      <c r="G209" s="465" t="s">
        <v>1283</v>
      </c>
      <c r="H209" s="465" t="s">
        <v>13615</v>
      </c>
      <c r="I209" s="465" t="s">
        <v>13616</v>
      </c>
      <c r="J209" s="466">
        <v>36377</v>
      </c>
      <c r="K209" s="469"/>
      <c r="L209" s="404">
        <f t="shared" ca="1" si="3"/>
        <v>7275.4</v>
      </c>
      <c r="M209" s="465" t="s">
        <v>115</v>
      </c>
    </row>
    <row r="210" spans="1:13" x14ac:dyDescent="0.35">
      <c r="A210" s="462" t="s">
        <v>13617</v>
      </c>
      <c r="B210" s="462" t="s">
        <v>3846</v>
      </c>
      <c r="C210" s="462" t="s">
        <v>13617</v>
      </c>
      <c r="D210" s="462" t="s">
        <v>207</v>
      </c>
      <c r="E210" s="462" t="s">
        <v>214</v>
      </c>
      <c r="F210" s="463">
        <v>2019</v>
      </c>
      <c r="G210" s="462" t="s">
        <v>1283</v>
      </c>
      <c r="H210" s="462" t="s">
        <v>13615</v>
      </c>
      <c r="I210" s="462" t="s">
        <v>13618</v>
      </c>
      <c r="J210" s="463">
        <v>38348</v>
      </c>
      <c r="K210" s="468"/>
      <c r="L210" s="464">
        <f t="shared" ca="1" si="3"/>
        <v>7669.6</v>
      </c>
      <c r="M210" s="462" t="s">
        <v>115</v>
      </c>
    </row>
    <row r="211" spans="1:13" x14ac:dyDescent="0.35">
      <c r="A211" s="465" t="s">
        <v>14065</v>
      </c>
      <c r="B211" s="465" t="s">
        <v>14066</v>
      </c>
      <c r="C211" s="465" t="s">
        <v>14065</v>
      </c>
      <c r="D211" s="465" t="s">
        <v>207</v>
      </c>
      <c r="E211" s="465" t="s">
        <v>214</v>
      </c>
      <c r="F211" s="466">
        <v>2020</v>
      </c>
      <c r="G211" s="465" t="s">
        <v>2052</v>
      </c>
      <c r="H211" s="465" t="s">
        <v>14067</v>
      </c>
      <c r="I211" s="465" t="s">
        <v>14068</v>
      </c>
      <c r="J211" s="466">
        <v>8706</v>
      </c>
      <c r="K211" s="469"/>
      <c r="L211" s="404">
        <f t="shared" ca="1" si="3"/>
        <v>2176.5</v>
      </c>
      <c r="M211" s="465" t="s">
        <v>115</v>
      </c>
    </row>
    <row r="212" spans="1:13" x14ac:dyDescent="0.35">
      <c r="A212" s="462" t="s">
        <v>17714</v>
      </c>
      <c r="B212" s="462" t="s">
        <v>17715</v>
      </c>
      <c r="C212" s="462" t="s">
        <v>17714</v>
      </c>
      <c r="D212" s="462" t="s">
        <v>207</v>
      </c>
      <c r="E212" s="462" t="s">
        <v>214</v>
      </c>
      <c r="F212" s="463">
        <v>2023</v>
      </c>
      <c r="G212" s="462" t="s">
        <v>6165</v>
      </c>
      <c r="H212" s="462" t="s">
        <v>17712</v>
      </c>
      <c r="I212" s="462" t="s">
        <v>17716</v>
      </c>
      <c r="J212" s="463">
        <v>0</v>
      </c>
      <c r="K212" s="468"/>
      <c r="L212" s="464">
        <f t="shared" ca="1" si="3"/>
        <v>0</v>
      </c>
      <c r="M212" s="462" t="s">
        <v>115</v>
      </c>
    </row>
    <row r="213" spans="1:13" x14ac:dyDescent="0.35">
      <c r="A213" s="465" t="s">
        <v>7325</v>
      </c>
      <c r="B213" s="465" t="s">
        <v>2490</v>
      </c>
      <c r="C213" s="465" t="s">
        <v>7325</v>
      </c>
      <c r="D213" s="465" t="s">
        <v>99</v>
      </c>
      <c r="E213" s="465" t="s">
        <v>214</v>
      </c>
      <c r="F213" s="466">
        <v>2009</v>
      </c>
      <c r="G213" s="465" t="s">
        <v>5767</v>
      </c>
      <c r="H213" s="465" t="s">
        <v>5967</v>
      </c>
      <c r="I213" s="465" t="s">
        <v>7326</v>
      </c>
      <c r="J213" s="466">
        <v>6670</v>
      </c>
      <c r="K213" s="469"/>
      <c r="L213" s="404">
        <f t="shared" ca="1" si="3"/>
        <v>444.66666666666669</v>
      </c>
      <c r="M213" s="465" t="s">
        <v>191</v>
      </c>
    </row>
    <row r="214" spans="1:13" x14ac:dyDescent="0.35">
      <c r="A214" s="462" t="s">
        <v>9521</v>
      </c>
      <c r="B214" s="462" t="s">
        <v>2491</v>
      </c>
      <c r="C214" s="462" t="s">
        <v>9521</v>
      </c>
      <c r="D214" s="462" t="s">
        <v>99</v>
      </c>
      <c r="E214" s="462" t="s">
        <v>214</v>
      </c>
      <c r="F214" s="463">
        <v>2015</v>
      </c>
      <c r="G214" s="462" t="s">
        <v>5710</v>
      </c>
      <c r="H214" s="462" t="s">
        <v>5820</v>
      </c>
      <c r="I214" s="462" t="s">
        <v>9522</v>
      </c>
      <c r="J214" s="463">
        <v>109540</v>
      </c>
      <c r="K214" s="468"/>
      <c r="L214" s="464">
        <f t="shared" ca="1" si="3"/>
        <v>12171.111111111111</v>
      </c>
      <c r="M214" s="462" t="s">
        <v>191</v>
      </c>
    </row>
    <row r="215" spans="1:13" x14ac:dyDescent="0.35">
      <c r="A215" s="465" t="s">
        <v>10603</v>
      </c>
      <c r="B215" s="465" t="s">
        <v>2492</v>
      </c>
      <c r="C215" s="465" t="s">
        <v>10603</v>
      </c>
      <c r="D215" s="465" t="s">
        <v>99</v>
      </c>
      <c r="E215" s="465" t="s">
        <v>214</v>
      </c>
      <c r="F215" s="466">
        <v>2016</v>
      </c>
      <c r="G215" s="465" t="s">
        <v>5710</v>
      </c>
      <c r="H215" s="465" t="s">
        <v>913</v>
      </c>
      <c r="I215" s="465" t="s">
        <v>10604</v>
      </c>
      <c r="J215" s="466">
        <v>7443</v>
      </c>
      <c r="K215" s="469"/>
      <c r="L215" s="404">
        <f t="shared" ca="1" si="3"/>
        <v>930.375</v>
      </c>
      <c r="M215" s="465" t="s">
        <v>191</v>
      </c>
    </row>
    <row r="216" spans="1:13" x14ac:dyDescent="0.35">
      <c r="A216" s="462" t="s">
        <v>10955</v>
      </c>
      <c r="B216" s="462" t="s">
        <v>2493</v>
      </c>
      <c r="C216" s="462" t="s">
        <v>10955</v>
      </c>
      <c r="D216" s="462" t="s">
        <v>99</v>
      </c>
      <c r="E216" s="462" t="s">
        <v>214</v>
      </c>
      <c r="F216" s="463">
        <v>2016</v>
      </c>
      <c r="G216" s="462" t="s">
        <v>5710</v>
      </c>
      <c r="H216" s="462" t="s">
        <v>9893</v>
      </c>
      <c r="I216" s="462" t="s">
        <v>10956</v>
      </c>
      <c r="J216" s="463">
        <v>33805</v>
      </c>
      <c r="K216" s="468"/>
      <c r="L216" s="464">
        <f t="shared" ca="1" si="3"/>
        <v>4225.625</v>
      </c>
      <c r="M216" s="462" t="s">
        <v>191</v>
      </c>
    </row>
    <row r="217" spans="1:13" x14ac:dyDescent="0.35">
      <c r="A217" s="465" t="s">
        <v>10957</v>
      </c>
      <c r="B217" s="465" t="s">
        <v>2494</v>
      </c>
      <c r="C217" s="465" t="s">
        <v>10957</v>
      </c>
      <c r="D217" s="465" t="s">
        <v>99</v>
      </c>
      <c r="E217" s="465" t="s">
        <v>214</v>
      </c>
      <c r="F217" s="466">
        <v>2016</v>
      </c>
      <c r="G217" s="465" t="s">
        <v>5710</v>
      </c>
      <c r="H217" s="465" t="s">
        <v>9893</v>
      </c>
      <c r="I217" s="465" t="s">
        <v>10958</v>
      </c>
      <c r="J217" s="466">
        <v>37754</v>
      </c>
      <c r="K217" s="469"/>
      <c r="L217" s="404">
        <f t="shared" ca="1" si="3"/>
        <v>4719.25</v>
      </c>
      <c r="M217" s="465" t="s">
        <v>191</v>
      </c>
    </row>
    <row r="218" spans="1:13" x14ac:dyDescent="0.35">
      <c r="A218" s="462" t="s">
        <v>14370</v>
      </c>
      <c r="B218" s="462" t="s">
        <v>2495</v>
      </c>
      <c r="C218" s="462" t="s">
        <v>14370</v>
      </c>
      <c r="D218" s="462" t="s">
        <v>99</v>
      </c>
      <c r="E218" s="462" t="s">
        <v>214</v>
      </c>
      <c r="F218" s="463">
        <v>2021</v>
      </c>
      <c r="G218" s="462" t="s">
        <v>14371</v>
      </c>
      <c r="H218" s="462" t="s">
        <v>14372</v>
      </c>
      <c r="I218" s="462" t="s">
        <v>14373</v>
      </c>
      <c r="J218" s="463">
        <v>30689</v>
      </c>
      <c r="K218" s="468"/>
      <c r="L218" s="464">
        <f t="shared" ca="1" si="3"/>
        <v>10229.666666666666</v>
      </c>
      <c r="M218" s="462" t="s">
        <v>191</v>
      </c>
    </row>
    <row r="219" spans="1:13" x14ac:dyDescent="0.35">
      <c r="A219" s="465" t="s">
        <v>6314</v>
      </c>
      <c r="B219" s="465" t="s">
        <v>2489</v>
      </c>
      <c r="C219" s="465" t="s">
        <v>6314</v>
      </c>
      <c r="D219" s="465" t="s">
        <v>99</v>
      </c>
      <c r="E219" s="465" t="s">
        <v>214</v>
      </c>
      <c r="F219" s="466">
        <v>2005</v>
      </c>
      <c r="G219" s="465" t="s">
        <v>5710</v>
      </c>
      <c r="H219" s="465" t="s">
        <v>898</v>
      </c>
      <c r="I219" s="465" t="s">
        <v>6315</v>
      </c>
      <c r="J219" s="466">
        <v>23252</v>
      </c>
      <c r="K219" s="469">
        <v>44760</v>
      </c>
      <c r="L219" s="404">
        <f t="shared" ca="1" si="3"/>
        <v>1223.7894736842106</v>
      </c>
      <c r="M219" s="465" t="s">
        <v>109</v>
      </c>
    </row>
    <row r="220" spans="1:13" x14ac:dyDescent="0.35">
      <c r="A220" s="462" t="s">
        <v>11388</v>
      </c>
      <c r="B220" s="462" t="s">
        <v>3851</v>
      </c>
      <c r="C220" s="462" t="s">
        <v>11388</v>
      </c>
      <c r="D220" s="462" t="s">
        <v>102</v>
      </c>
      <c r="E220" s="462" t="s">
        <v>214</v>
      </c>
      <c r="F220" s="463">
        <v>2017</v>
      </c>
      <c r="G220" s="462" t="s">
        <v>5710</v>
      </c>
      <c r="H220" s="462" t="s">
        <v>6139</v>
      </c>
      <c r="I220" s="462" t="s">
        <v>11389</v>
      </c>
      <c r="J220" s="463">
        <v>49506</v>
      </c>
      <c r="K220" s="468"/>
      <c r="L220" s="464">
        <f t="shared" ca="1" si="3"/>
        <v>7072.2857142857147</v>
      </c>
      <c r="M220" s="462" t="s">
        <v>115</v>
      </c>
    </row>
    <row r="221" spans="1:13" x14ac:dyDescent="0.35">
      <c r="A221" s="465" t="s">
        <v>9338</v>
      </c>
      <c r="B221" s="465" t="s">
        <v>2448</v>
      </c>
      <c r="C221" s="465" t="s">
        <v>9338</v>
      </c>
      <c r="D221" s="465" t="s">
        <v>102</v>
      </c>
      <c r="E221" s="465" t="s">
        <v>214</v>
      </c>
      <c r="F221" s="466">
        <v>2014</v>
      </c>
      <c r="G221" s="465" t="s">
        <v>5710</v>
      </c>
      <c r="H221" s="465" t="s">
        <v>5711</v>
      </c>
      <c r="I221" s="465" t="s">
        <v>9339</v>
      </c>
      <c r="J221" s="466">
        <v>25422</v>
      </c>
      <c r="K221" s="469">
        <v>45015</v>
      </c>
      <c r="L221" s="404">
        <f t="shared" ca="1" si="3"/>
        <v>2542.1999999999998</v>
      </c>
      <c r="M221" s="465" t="s">
        <v>115</v>
      </c>
    </row>
    <row r="222" spans="1:13" x14ac:dyDescent="0.35">
      <c r="A222" s="462" t="s">
        <v>9336</v>
      </c>
      <c r="B222" s="462" t="s">
        <v>2447</v>
      </c>
      <c r="C222" s="462" t="s">
        <v>9336</v>
      </c>
      <c r="D222" s="462" t="s">
        <v>102</v>
      </c>
      <c r="E222" s="462" t="s">
        <v>214</v>
      </c>
      <c r="F222" s="463">
        <v>2014</v>
      </c>
      <c r="G222" s="462" t="s">
        <v>5710</v>
      </c>
      <c r="H222" s="462" t="s">
        <v>5711</v>
      </c>
      <c r="I222" s="462" t="s">
        <v>9337</v>
      </c>
      <c r="J222" s="463">
        <v>20760</v>
      </c>
      <c r="K222" s="468"/>
      <c r="L222" s="464">
        <f t="shared" ca="1" si="3"/>
        <v>2076</v>
      </c>
      <c r="M222" s="462" t="s">
        <v>115</v>
      </c>
    </row>
    <row r="223" spans="1:13" x14ac:dyDescent="0.35">
      <c r="A223" s="465" t="s">
        <v>14825</v>
      </c>
      <c r="B223" s="465" t="s">
        <v>14826</v>
      </c>
      <c r="C223" s="465" t="s">
        <v>14825</v>
      </c>
      <c r="D223" s="465" t="s">
        <v>106</v>
      </c>
      <c r="E223" s="465" t="s">
        <v>218</v>
      </c>
      <c r="F223" s="466">
        <v>2021</v>
      </c>
      <c r="G223" s="465" t="s">
        <v>5710</v>
      </c>
      <c r="H223" s="465" t="s">
        <v>368</v>
      </c>
      <c r="I223" s="465" t="s">
        <v>14827</v>
      </c>
      <c r="J223" s="466">
        <v>33306</v>
      </c>
      <c r="K223" s="469"/>
      <c r="L223" s="404">
        <f t="shared" ca="1" si="3"/>
        <v>11102</v>
      </c>
      <c r="M223" s="465" t="s">
        <v>115</v>
      </c>
    </row>
    <row r="224" spans="1:13" x14ac:dyDescent="0.35">
      <c r="A224" s="462" t="s">
        <v>10781</v>
      </c>
      <c r="B224" s="462" t="s">
        <v>4266</v>
      </c>
      <c r="C224" s="462" t="s">
        <v>10781</v>
      </c>
      <c r="D224" s="462" t="s">
        <v>106</v>
      </c>
      <c r="E224" s="462" t="s">
        <v>218</v>
      </c>
      <c r="F224" s="463">
        <v>2016</v>
      </c>
      <c r="G224" s="462" t="s">
        <v>5710</v>
      </c>
      <c r="H224" s="462" t="s">
        <v>6006</v>
      </c>
      <c r="I224" s="462" t="s">
        <v>10782</v>
      </c>
      <c r="J224" s="463">
        <v>76274</v>
      </c>
      <c r="K224" s="468"/>
      <c r="L224" s="464">
        <f t="shared" ca="1" si="3"/>
        <v>9534.25</v>
      </c>
      <c r="M224" s="462" t="s">
        <v>115</v>
      </c>
    </row>
    <row r="225" spans="1:13" x14ac:dyDescent="0.35">
      <c r="A225" s="465" t="s">
        <v>9032</v>
      </c>
      <c r="B225" s="465" t="s">
        <v>3853</v>
      </c>
      <c r="C225" s="465" t="s">
        <v>9032</v>
      </c>
      <c r="D225" s="465" t="s">
        <v>106</v>
      </c>
      <c r="E225" s="465" t="s">
        <v>218</v>
      </c>
      <c r="F225" s="466">
        <v>2014</v>
      </c>
      <c r="G225" s="465" t="s">
        <v>5710</v>
      </c>
      <c r="H225" s="465" t="s">
        <v>6496</v>
      </c>
      <c r="I225" s="465" t="s">
        <v>9033</v>
      </c>
      <c r="J225" s="466">
        <v>58777</v>
      </c>
      <c r="K225" s="469"/>
      <c r="L225" s="404">
        <f t="shared" ca="1" si="3"/>
        <v>5877.7</v>
      </c>
      <c r="M225" s="465" t="s">
        <v>115</v>
      </c>
    </row>
    <row r="226" spans="1:13" x14ac:dyDescent="0.35">
      <c r="A226" s="462" t="s">
        <v>9028</v>
      </c>
      <c r="B226" s="462" t="s">
        <v>3854</v>
      </c>
      <c r="C226" s="462" t="s">
        <v>9028</v>
      </c>
      <c r="D226" s="462" t="s">
        <v>106</v>
      </c>
      <c r="E226" s="462" t="s">
        <v>218</v>
      </c>
      <c r="F226" s="463">
        <v>2014</v>
      </c>
      <c r="G226" s="462" t="s">
        <v>5710</v>
      </c>
      <c r="H226" s="462" t="s">
        <v>6496</v>
      </c>
      <c r="I226" s="462" t="s">
        <v>9029</v>
      </c>
      <c r="J226" s="463">
        <v>58380</v>
      </c>
      <c r="K226" s="468"/>
      <c r="L226" s="464">
        <f t="shared" ca="1" si="3"/>
        <v>5838</v>
      </c>
      <c r="M226" s="462" t="s">
        <v>115</v>
      </c>
    </row>
    <row r="227" spans="1:13" x14ac:dyDescent="0.35">
      <c r="A227" s="465" t="s">
        <v>9030</v>
      </c>
      <c r="B227" s="465" t="s">
        <v>3852</v>
      </c>
      <c r="C227" s="465" t="s">
        <v>9030</v>
      </c>
      <c r="D227" s="465" t="s">
        <v>106</v>
      </c>
      <c r="E227" s="465" t="s">
        <v>218</v>
      </c>
      <c r="F227" s="466">
        <v>2014</v>
      </c>
      <c r="G227" s="465" t="s">
        <v>5710</v>
      </c>
      <c r="H227" s="465" t="s">
        <v>6496</v>
      </c>
      <c r="I227" s="465" t="s">
        <v>9031</v>
      </c>
      <c r="J227" s="466">
        <v>160942</v>
      </c>
      <c r="K227" s="469"/>
      <c r="L227" s="404">
        <f t="shared" ca="1" si="3"/>
        <v>16094.2</v>
      </c>
      <c r="M227" s="465" t="s">
        <v>115</v>
      </c>
    </row>
    <row r="228" spans="1:13" x14ac:dyDescent="0.35">
      <c r="A228" s="462" t="s">
        <v>10313</v>
      </c>
      <c r="B228" s="462" t="s">
        <v>3856</v>
      </c>
      <c r="C228" s="462" t="s">
        <v>10313</v>
      </c>
      <c r="D228" s="462" t="s">
        <v>106</v>
      </c>
      <c r="E228" s="462" t="s">
        <v>218</v>
      </c>
      <c r="F228" s="463">
        <v>2016</v>
      </c>
      <c r="G228" s="462" t="s">
        <v>5710</v>
      </c>
      <c r="H228" s="462" t="s">
        <v>6496</v>
      </c>
      <c r="I228" s="462" t="s">
        <v>10314</v>
      </c>
      <c r="J228" s="463">
        <v>10850</v>
      </c>
      <c r="K228" s="468"/>
      <c r="L228" s="464">
        <f t="shared" ca="1" si="3"/>
        <v>1356.25</v>
      </c>
      <c r="M228" s="462" t="s">
        <v>115</v>
      </c>
    </row>
    <row r="229" spans="1:13" x14ac:dyDescent="0.35">
      <c r="A229" s="465" t="s">
        <v>10315</v>
      </c>
      <c r="B229" s="465" t="s">
        <v>3857</v>
      </c>
      <c r="C229" s="465" t="s">
        <v>10315</v>
      </c>
      <c r="D229" s="465" t="s">
        <v>106</v>
      </c>
      <c r="E229" s="465" t="s">
        <v>218</v>
      </c>
      <c r="F229" s="466">
        <v>2016</v>
      </c>
      <c r="G229" s="465" t="s">
        <v>5710</v>
      </c>
      <c r="H229" s="465" t="s">
        <v>6496</v>
      </c>
      <c r="I229" s="465" t="s">
        <v>10316</v>
      </c>
      <c r="J229" s="466">
        <v>20816</v>
      </c>
      <c r="K229" s="469"/>
      <c r="L229" s="404">
        <f t="shared" ca="1" si="3"/>
        <v>2602</v>
      </c>
      <c r="M229" s="465" t="s">
        <v>115</v>
      </c>
    </row>
    <row r="230" spans="1:13" x14ac:dyDescent="0.35">
      <c r="A230" s="462" t="s">
        <v>13458</v>
      </c>
      <c r="B230" s="462" t="s">
        <v>3858</v>
      </c>
      <c r="C230" s="462" t="s">
        <v>13458</v>
      </c>
      <c r="D230" s="462" t="s">
        <v>106</v>
      </c>
      <c r="E230" s="462" t="s">
        <v>218</v>
      </c>
      <c r="F230" s="463">
        <v>2019</v>
      </c>
      <c r="G230" s="462" t="s">
        <v>6011</v>
      </c>
      <c r="H230" s="462" t="s">
        <v>11087</v>
      </c>
      <c r="I230" s="462" t="s">
        <v>13459</v>
      </c>
      <c r="J230" s="463">
        <v>63358</v>
      </c>
      <c r="K230" s="468"/>
      <c r="L230" s="464">
        <f t="shared" ca="1" si="3"/>
        <v>12671.6</v>
      </c>
      <c r="M230" s="462" t="s">
        <v>115</v>
      </c>
    </row>
    <row r="231" spans="1:13" x14ac:dyDescent="0.35">
      <c r="A231" s="465" t="s">
        <v>17156</v>
      </c>
      <c r="B231" s="465" t="s">
        <v>17157</v>
      </c>
      <c r="C231" s="465" t="s">
        <v>17156</v>
      </c>
      <c r="D231" s="465" t="s">
        <v>106</v>
      </c>
      <c r="E231" s="465" t="s">
        <v>218</v>
      </c>
      <c r="F231" s="466">
        <v>2022</v>
      </c>
      <c r="G231" s="465" t="s">
        <v>5710</v>
      </c>
      <c r="H231" s="465" t="s">
        <v>14778</v>
      </c>
      <c r="I231" s="465" t="s">
        <v>17158</v>
      </c>
      <c r="J231" s="466">
        <v>55</v>
      </c>
      <c r="K231" s="469"/>
      <c r="L231" s="404">
        <f t="shared" ca="1" si="3"/>
        <v>27.5</v>
      </c>
      <c r="M231" s="465" t="s">
        <v>115</v>
      </c>
    </row>
    <row r="232" spans="1:13" x14ac:dyDescent="0.35">
      <c r="A232" s="462" t="s">
        <v>9867</v>
      </c>
      <c r="B232" s="462" t="s">
        <v>3408</v>
      </c>
      <c r="C232" s="462" t="s">
        <v>9867</v>
      </c>
      <c r="D232" s="462" t="s">
        <v>110</v>
      </c>
      <c r="E232" s="462" t="s">
        <v>219</v>
      </c>
      <c r="F232" s="463">
        <v>2015</v>
      </c>
      <c r="G232" s="462" t="s">
        <v>5710</v>
      </c>
      <c r="H232" s="462" t="s">
        <v>9438</v>
      </c>
      <c r="I232" s="462" t="s">
        <v>9868</v>
      </c>
      <c r="J232" s="463">
        <v>106751</v>
      </c>
      <c r="K232" s="468">
        <v>45154</v>
      </c>
      <c r="L232" s="464">
        <f t="shared" ca="1" si="3"/>
        <v>11861.222222222223</v>
      </c>
      <c r="M232" s="462" t="s">
        <v>115</v>
      </c>
    </row>
    <row r="233" spans="1:13" x14ac:dyDescent="0.35">
      <c r="A233" s="465" t="s">
        <v>9531</v>
      </c>
      <c r="B233" s="465" t="s">
        <v>3860</v>
      </c>
      <c r="C233" s="465" t="s">
        <v>9531</v>
      </c>
      <c r="D233" s="465" t="s">
        <v>110</v>
      </c>
      <c r="E233" s="465" t="s">
        <v>219</v>
      </c>
      <c r="F233" s="466">
        <v>2015</v>
      </c>
      <c r="G233" s="465" t="s">
        <v>5710</v>
      </c>
      <c r="H233" s="465" t="s">
        <v>6496</v>
      </c>
      <c r="I233" s="465" t="s">
        <v>9532</v>
      </c>
      <c r="J233" s="466">
        <v>95470</v>
      </c>
      <c r="K233" s="469"/>
      <c r="L233" s="404">
        <f t="shared" ca="1" si="3"/>
        <v>10607.777777777777</v>
      </c>
      <c r="M233" s="465" t="s">
        <v>115</v>
      </c>
    </row>
    <row r="234" spans="1:13" x14ac:dyDescent="0.35">
      <c r="A234" s="462" t="s">
        <v>9533</v>
      </c>
      <c r="B234" s="462" t="s">
        <v>3859</v>
      </c>
      <c r="C234" s="462" t="s">
        <v>9533</v>
      </c>
      <c r="D234" s="462" t="s">
        <v>110</v>
      </c>
      <c r="E234" s="462" t="s">
        <v>219</v>
      </c>
      <c r="F234" s="463">
        <v>2015</v>
      </c>
      <c r="G234" s="462" t="s">
        <v>5710</v>
      </c>
      <c r="H234" s="462" t="s">
        <v>6496</v>
      </c>
      <c r="I234" s="462" t="s">
        <v>9534</v>
      </c>
      <c r="J234" s="463">
        <v>108343</v>
      </c>
      <c r="K234" s="468"/>
      <c r="L234" s="464">
        <f t="shared" ca="1" si="3"/>
        <v>12038.111111111111</v>
      </c>
      <c r="M234" s="462" t="s">
        <v>115</v>
      </c>
    </row>
    <row r="235" spans="1:13" x14ac:dyDescent="0.35">
      <c r="A235" s="465" t="s">
        <v>9535</v>
      </c>
      <c r="B235" s="465" t="s">
        <v>3861</v>
      </c>
      <c r="C235" s="465" t="s">
        <v>9535</v>
      </c>
      <c r="D235" s="465" t="s">
        <v>110</v>
      </c>
      <c r="E235" s="465" t="s">
        <v>219</v>
      </c>
      <c r="F235" s="466">
        <v>2015</v>
      </c>
      <c r="G235" s="465" t="s">
        <v>5710</v>
      </c>
      <c r="H235" s="465" t="s">
        <v>6496</v>
      </c>
      <c r="I235" s="465" t="s">
        <v>9536</v>
      </c>
      <c r="J235" s="466">
        <v>129088</v>
      </c>
      <c r="K235" s="469"/>
      <c r="L235" s="404">
        <f t="shared" ca="1" si="3"/>
        <v>14343.111111111111</v>
      </c>
      <c r="M235" s="465" t="s">
        <v>115</v>
      </c>
    </row>
    <row r="236" spans="1:13" x14ac:dyDescent="0.35">
      <c r="A236" s="462" t="s">
        <v>10369</v>
      </c>
      <c r="B236" s="462" t="s">
        <v>3863</v>
      </c>
      <c r="C236" s="462" t="s">
        <v>10369</v>
      </c>
      <c r="D236" s="462" t="s">
        <v>110</v>
      </c>
      <c r="E236" s="462" t="s">
        <v>219</v>
      </c>
      <c r="F236" s="463">
        <v>2016</v>
      </c>
      <c r="G236" s="462" t="s">
        <v>5710</v>
      </c>
      <c r="H236" s="462" t="s">
        <v>6139</v>
      </c>
      <c r="I236" s="462" t="s">
        <v>10370</v>
      </c>
      <c r="J236" s="463">
        <v>59140</v>
      </c>
      <c r="K236" s="468"/>
      <c r="L236" s="464">
        <f t="shared" ca="1" si="3"/>
        <v>7392.5</v>
      </c>
      <c r="M236" s="462" t="s">
        <v>115</v>
      </c>
    </row>
    <row r="237" spans="1:13" x14ac:dyDescent="0.35">
      <c r="A237" s="465" t="s">
        <v>10263</v>
      </c>
      <c r="B237" s="465" t="s">
        <v>3862</v>
      </c>
      <c r="C237" s="465" t="s">
        <v>10263</v>
      </c>
      <c r="D237" s="465" t="s">
        <v>110</v>
      </c>
      <c r="E237" s="465" t="s">
        <v>219</v>
      </c>
      <c r="F237" s="466">
        <v>2016</v>
      </c>
      <c r="G237" s="465" t="s">
        <v>5767</v>
      </c>
      <c r="H237" s="465" t="s">
        <v>10264</v>
      </c>
      <c r="I237" s="465" t="s">
        <v>10265</v>
      </c>
      <c r="J237" s="466">
        <v>212792</v>
      </c>
      <c r="K237" s="469"/>
      <c r="L237" s="404">
        <f t="shared" ca="1" si="3"/>
        <v>26599</v>
      </c>
      <c r="M237" s="465" t="s">
        <v>115</v>
      </c>
    </row>
    <row r="238" spans="1:13" x14ac:dyDescent="0.35">
      <c r="A238" s="462" t="s">
        <v>13499</v>
      </c>
      <c r="B238" s="462" t="s">
        <v>3865</v>
      </c>
      <c r="C238" s="462" t="s">
        <v>13499</v>
      </c>
      <c r="D238" s="462" t="s">
        <v>110</v>
      </c>
      <c r="E238" s="462" t="s">
        <v>219</v>
      </c>
      <c r="F238" s="463">
        <v>2019</v>
      </c>
      <c r="G238" s="462" t="s">
        <v>6013</v>
      </c>
      <c r="H238" s="462" t="s">
        <v>13497</v>
      </c>
      <c r="I238" s="462" t="s">
        <v>13500</v>
      </c>
      <c r="J238" s="463">
        <v>141228</v>
      </c>
      <c r="K238" s="468"/>
      <c r="L238" s="464">
        <f t="shared" ca="1" si="3"/>
        <v>28245.599999999999</v>
      </c>
      <c r="M238" s="462" t="s">
        <v>115</v>
      </c>
    </row>
    <row r="239" spans="1:13" x14ac:dyDescent="0.35">
      <c r="A239" s="465" t="s">
        <v>13496</v>
      </c>
      <c r="B239" s="465" t="s">
        <v>3864</v>
      </c>
      <c r="C239" s="465" t="s">
        <v>13496</v>
      </c>
      <c r="D239" s="465" t="s">
        <v>110</v>
      </c>
      <c r="E239" s="465" t="s">
        <v>219</v>
      </c>
      <c r="F239" s="466">
        <v>2019</v>
      </c>
      <c r="G239" s="465" t="s">
        <v>6013</v>
      </c>
      <c r="H239" s="465" t="s">
        <v>13497</v>
      </c>
      <c r="I239" s="465" t="s">
        <v>13498</v>
      </c>
      <c r="J239" s="466">
        <v>156360</v>
      </c>
      <c r="K239" s="469"/>
      <c r="L239" s="404">
        <f t="shared" ca="1" si="3"/>
        <v>31272</v>
      </c>
      <c r="M239" s="465" t="s">
        <v>115</v>
      </c>
    </row>
    <row r="240" spans="1:13" x14ac:dyDescent="0.35">
      <c r="A240" s="462" t="s">
        <v>13611</v>
      </c>
      <c r="B240" s="462" t="s">
        <v>3869</v>
      </c>
      <c r="C240" s="462" t="s">
        <v>13611</v>
      </c>
      <c r="D240" s="462" t="s">
        <v>110</v>
      </c>
      <c r="E240" s="462" t="s">
        <v>219</v>
      </c>
      <c r="F240" s="463">
        <v>2019</v>
      </c>
      <c r="G240" s="462" t="s">
        <v>6013</v>
      </c>
      <c r="H240" s="462" t="s">
        <v>13612</v>
      </c>
      <c r="I240" s="462" t="s">
        <v>13613</v>
      </c>
      <c r="J240" s="463">
        <v>74095</v>
      </c>
      <c r="K240" s="468"/>
      <c r="L240" s="464">
        <f t="shared" ca="1" si="3"/>
        <v>14819</v>
      </c>
      <c r="M240" s="462" t="s">
        <v>115</v>
      </c>
    </row>
    <row r="241" spans="1:13" x14ac:dyDescent="0.35">
      <c r="A241" s="465" t="s">
        <v>13501</v>
      </c>
      <c r="B241" s="465" t="s">
        <v>3866</v>
      </c>
      <c r="C241" s="465" t="s">
        <v>13501</v>
      </c>
      <c r="D241" s="465" t="s">
        <v>110</v>
      </c>
      <c r="E241" s="465" t="s">
        <v>219</v>
      </c>
      <c r="F241" s="466">
        <v>2019</v>
      </c>
      <c r="G241" s="465" t="s">
        <v>6013</v>
      </c>
      <c r="H241" s="465" t="s">
        <v>7459</v>
      </c>
      <c r="I241" s="465" t="s">
        <v>13502</v>
      </c>
      <c r="J241" s="466">
        <v>104049</v>
      </c>
      <c r="K241" s="469"/>
      <c r="L241" s="404">
        <f t="shared" ca="1" si="3"/>
        <v>20809.8</v>
      </c>
      <c r="M241" s="465" t="s">
        <v>115</v>
      </c>
    </row>
    <row r="242" spans="1:13" x14ac:dyDescent="0.35">
      <c r="A242" s="462" t="s">
        <v>13503</v>
      </c>
      <c r="B242" s="462" t="s">
        <v>3867</v>
      </c>
      <c r="C242" s="462" t="s">
        <v>13503</v>
      </c>
      <c r="D242" s="462" t="s">
        <v>110</v>
      </c>
      <c r="E242" s="462" t="s">
        <v>219</v>
      </c>
      <c r="F242" s="463">
        <v>2019</v>
      </c>
      <c r="G242" s="462" t="s">
        <v>6013</v>
      </c>
      <c r="H242" s="462" t="s">
        <v>7459</v>
      </c>
      <c r="I242" s="462" t="s">
        <v>13504</v>
      </c>
      <c r="J242" s="463">
        <v>53318</v>
      </c>
      <c r="K242" s="468"/>
      <c r="L242" s="464">
        <f t="shared" ca="1" si="3"/>
        <v>10663.6</v>
      </c>
      <c r="M242" s="462" t="s">
        <v>115</v>
      </c>
    </row>
    <row r="243" spans="1:13" x14ac:dyDescent="0.35">
      <c r="A243" s="465" t="s">
        <v>13505</v>
      </c>
      <c r="B243" s="465" t="s">
        <v>3868</v>
      </c>
      <c r="C243" s="465" t="s">
        <v>13505</v>
      </c>
      <c r="D243" s="465" t="s">
        <v>110</v>
      </c>
      <c r="E243" s="465" t="s">
        <v>219</v>
      </c>
      <c r="F243" s="466">
        <v>2019</v>
      </c>
      <c r="G243" s="465" t="s">
        <v>6013</v>
      </c>
      <c r="H243" s="465" t="s">
        <v>7459</v>
      </c>
      <c r="I243" s="465" t="s">
        <v>13506</v>
      </c>
      <c r="J243" s="466">
        <v>51698</v>
      </c>
      <c r="K243" s="469"/>
      <c r="L243" s="404">
        <f t="shared" ca="1" si="3"/>
        <v>10339.6</v>
      </c>
      <c r="M243" s="465" t="s">
        <v>115</v>
      </c>
    </row>
    <row r="244" spans="1:13" x14ac:dyDescent="0.35">
      <c r="A244" s="462" t="s">
        <v>14158</v>
      </c>
      <c r="B244" s="462" t="s">
        <v>3876</v>
      </c>
      <c r="C244" s="462" t="s">
        <v>14158</v>
      </c>
      <c r="D244" s="462" t="s">
        <v>110</v>
      </c>
      <c r="E244" s="462" t="s">
        <v>219</v>
      </c>
      <c r="F244" s="463">
        <v>2020</v>
      </c>
      <c r="G244" s="462" t="s">
        <v>6165</v>
      </c>
      <c r="H244" s="462" t="s">
        <v>8009</v>
      </c>
      <c r="I244" s="462" t="s">
        <v>14159</v>
      </c>
      <c r="J244" s="463">
        <v>270938</v>
      </c>
      <c r="K244" s="468"/>
      <c r="L244" s="464">
        <f t="shared" ca="1" si="3"/>
        <v>67734.5</v>
      </c>
      <c r="M244" s="462" t="s">
        <v>115</v>
      </c>
    </row>
    <row r="245" spans="1:13" x14ac:dyDescent="0.35">
      <c r="A245" s="465" t="s">
        <v>14156</v>
      </c>
      <c r="B245" s="465" t="s">
        <v>3875</v>
      </c>
      <c r="C245" s="465" t="s">
        <v>14156</v>
      </c>
      <c r="D245" s="465" t="s">
        <v>110</v>
      </c>
      <c r="E245" s="465" t="s">
        <v>219</v>
      </c>
      <c r="F245" s="466">
        <v>2020</v>
      </c>
      <c r="G245" s="465" t="s">
        <v>6165</v>
      </c>
      <c r="H245" s="465" t="s">
        <v>8009</v>
      </c>
      <c r="I245" s="465" t="s">
        <v>14157</v>
      </c>
      <c r="J245" s="466">
        <v>239029</v>
      </c>
      <c r="K245" s="469"/>
      <c r="L245" s="404">
        <f t="shared" ca="1" si="3"/>
        <v>59757.25</v>
      </c>
      <c r="M245" s="465" t="s">
        <v>115</v>
      </c>
    </row>
    <row r="246" spans="1:13" x14ac:dyDescent="0.35">
      <c r="A246" s="462" t="s">
        <v>14152</v>
      </c>
      <c r="B246" s="462" t="s">
        <v>3873</v>
      </c>
      <c r="C246" s="462" t="s">
        <v>14152</v>
      </c>
      <c r="D246" s="462" t="s">
        <v>110</v>
      </c>
      <c r="E246" s="462" t="s">
        <v>219</v>
      </c>
      <c r="F246" s="463">
        <v>2020</v>
      </c>
      <c r="G246" s="462" t="s">
        <v>6165</v>
      </c>
      <c r="H246" s="462" t="s">
        <v>8009</v>
      </c>
      <c r="I246" s="462" t="s">
        <v>14153</v>
      </c>
      <c r="J246" s="463">
        <v>175824</v>
      </c>
      <c r="K246" s="468">
        <v>45057</v>
      </c>
      <c r="L246" s="464">
        <f t="shared" ca="1" si="3"/>
        <v>43956</v>
      </c>
      <c r="M246" s="462" t="s">
        <v>115</v>
      </c>
    </row>
    <row r="247" spans="1:13" x14ac:dyDescent="0.35">
      <c r="A247" s="465" t="s">
        <v>14150</v>
      </c>
      <c r="B247" s="465" t="s">
        <v>3872</v>
      </c>
      <c r="C247" s="465" t="s">
        <v>14150</v>
      </c>
      <c r="D247" s="465" t="s">
        <v>110</v>
      </c>
      <c r="E247" s="465" t="s">
        <v>219</v>
      </c>
      <c r="F247" s="466">
        <v>2020</v>
      </c>
      <c r="G247" s="465" t="s">
        <v>6165</v>
      </c>
      <c r="H247" s="465" t="s">
        <v>8009</v>
      </c>
      <c r="I247" s="465" t="s">
        <v>14151</v>
      </c>
      <c r="J247" s="466">
        <v>119777</v>
      </c>
      <c r="K247" s="469">
        <v>44600</v>
      </c>
      <c r="L247" s="404">
        <f t="shared" ca="1" si="3"/>
        <v>29944.25</v>
      </c>
      <c r="M247" s="465" t="s">
        <v>115</v>
      </c>
    </row>
    <row r="248" spans="1:13" x14ac:dyDescent="0.35">
      <c r="A248" s="462" t="s">
        <v>14148</v>
      </c>
      <c r="B248" s="462" t="s">
        <v>3871</v>
      </c>
      <c r="C248" s="462" t="s">
        <v>14148</v>
      </c>
      <c r="D248" s="462" t="s">
        <v>110</v>
      </c>
      <c r="E248" s="462" t="s">
        <v>219</v>
      </c>
      <c r="F248" s="463">
        <v>2020</v>
      </c>
      <c r="G248" s="462" t="s">
        <v>6165</v>
      </c>
      <c r="H248" s="462" t="s">
        <v>8009</v>
      </c>
      <c r="I248" s="462" t="s">
        <v>14149</v>
      </c>
      <c r="J248" s="463">
        <v>164038</v>
      </c>
      <c r="K248" s="468">
        <v>44929</v>
      </c>
      <c r="L248" s="464">
        <f t="shared" ca="1" si="3"/>
        <v>41009.5</v>
      </c>
      <c r="M248" s="462" t="s">
        <v>115</v>
      </c>
    </row>
    <row r="249" spans="1:13" x14ac:dyDescent="0.35">
      <c r="A249" s="465" t="s">
        <v>14154</v>
      </c>
      <c r="B249" s="465" t="s">
        <v>3874</v>
      </c>
      <c r="C249" s="465" t="s">
        <v>14154</v>
      </c>
      <c r="D249" s="465" t="s">
        <v>110</v>
      </c>
      <c r="E249" s="465" t="s">
        <v>219</v>
      </c>
      <c r="F249" s="466">
        <v>2020</v>
      </c>
      <c r="G249" s="465" t="s">
        <v>6165</v>
      </c>
      <c r="H249" s="465" t="s">
        <v>8009</v>
      </c>
      <c r="I249" s="465" t="s">
        <v>14155</v>
      </c>
      <c r="J249" s="466">
        <v>204096</v>
      </c>
      <c r="K249" s="469"/>
      <c r="L249" s="404">
        <f t="shared" ca="1" si="3"/>
        <v>51024</v>
      </c>
      <c r="M249" s="465" t="s">
        <v>115</v>
      </c>
    </row>
    <row r="250" spans="1:13" x14ac:dyDescent="0.35">
      <c r="A250" s="462" t="s">
        <v>13674</v>
      </c>
      <c r="B250" s="462" t="s">
        <v>3870</v>
      </c>
      <c r="C250" s="462" t="s">
        <v>13674</v>
      </c>
      <c r="D250" s="462" t="s">
        <v>110</v>
      </c>
      <c r="E250" s="462" t="s">
        <v>219</v>
      </c>
      <c r="F250" s="463">
        <v>2020</v>
      </c>
      <c r="G250" s="462" t="s">
        <v>5767</v>
      </c>
      <c r="H250" s="462" t="s">
        <v>6032</v>
      </c>
      <c r="I250" s="462" t="s">
        <v>13675</v>
      </c>
      <c r="J250" s="463">
        <v>32873</v>
      </c>
      <c r="K250" s="468"/>
      <c r="L250" s="464">
        <f t="shared" ca="1" si="3"/>
        <v>8218.25</v>
      </c>
      <c r="M250" s="462" t="s">
        <v>115</v>
      </c>
    </row>
    <row r="251" spans="1:13" x14ac:dyDescent="0.35">
      <c r="A251" s="465" t="s">
        <v>14786</v>
      </c>
      <c r="B251" s="465" t="s">
        <v>14787</v>
      </c>
      <c r="C251" s="465" t="s">
        <v>14786</v>
      </c>
      <c r="D251" s="465" t="s">
        <v>110</v>
      </c>
      <c r="E251" s="465" t="s">
        <v>219</v>
      </c>
      <c r="F251" s="466">
        <v>2021</v>
      </c>
      <c r="G251" s="465" t="s">
        <v>1283</v>
      </c>
      <c r="H251" s="465" t="s">
        <v>11925</v>
      </c>
      <c r="I251" s="465" t="s">
        <v>14788</v>
      </c>
      <c r="J251" s="466">
        <v>39913</v>
      </c>
      <c r="K251" s="469"/>
      <c r="L251" s="404">
        <f t="shared" ca="1" si="3"/>
        <v>13304.333333333334</v>
      </c>
      <c r="M251" s="465" t="s">
        <v>115</v>
      </c>
    </row>
    <row r="252" spans="1:13" x14ac:dyDescent="0.35">
      <c r="A252" s="462" t="s">
        <v>12565</v>
      </c>
      <c r="B252" s="462" t="s">
        <v>14789</v>
      </c>
      <c r="C252" s="462" t="s">
        <v>12565</v>
      </c>
      <c r="D252" s="462" t="s">
        <v>110</v>
      </c>
      <c r="E252" s="462" t="s">
        <v>219</v>
      </c>
      <c r="F252" s="463">
        <v>2018</v>
      </c>
      <c r="G252" s="462" t="s">
        <v>6013</v>
      </c>
      <c r="H252" s="462" t="s">
        <v>7459</v>
      </c>
      <c r="I252" s="462" t="s">
        <v>12566</v>
      </c>
      <c r="J252" s="463">
        <v>86075</v>
      </c>
      <c r="K252" s="468">
        <v>44629</v>
      </c>
      <c r="L252" s="464">
        <f t="shared" ca="1" si="3"/>
        <v>14345.833333333334</v>
      </c>
      <c r="M252" s="462" t="s">
        <v>115</v>
      </c>
    </row>
    <row r="253" spans="1:13" x14ac:dyDescent="0.35">
      <c r="A253" s="465" t="s">
        <v>16859</v>
      </c>
      <c r="B253" s="465" t="s">
        <v>16860</v>
      </c>
      <c r="C253" s="465" t="s">
        <v>16859</v>
      </c>
      <c r="D253" s="465" t="s">
        <v>110</v>
      </c>
      <c r="E253" s="465" t="s">
        <v>219</v>
      </c>
      <c r="F253" s="466">
        <v>2021</v>
      </c>
      <c r="G253" s="465" t="s">
        <v>5767</v>
      </c>
      <c r="H253" s="465" t="s">
        <v>6036</v>
      </c>
      <c r="I253" s="465" t="s">
        <v>16861</v>
      </c>
      <c r="J253" s="466">
        <v>74311</v>
      </c>
      <c r="K253" s="469"/>
      <c r="L253" s="404">
        <f t="shared" ca="1" si="3"/>
        <v>24770.333333333332</v>
      </c>
      <c r="M253" s="465" t="s">
        <v>115</v>
      </c>
    </row>
    <row r="254" spans="1:13" x14ac:dyDescent="0.35">
      <c r="A254" s="462" t="s">
        <v>14173</v>
      </c>
      <c r="B254" s="462" t="s">
        <v>14174</v>
      </c>
      <c r="C254" s="462" t="s">
        <v>14173</v>
      </c>
      <c r="D254" s="462" t="s">
        <v>110</v>
      </c>
      <c r="E254" s="462" t="s">
        <v>219</v>
      </c>
      <c r="F254" s="463">
        <v>2021</v>
      </c>
      <c r="G254" s="462" t="s">
        <v>5767</v>
      </c>
      <c r="H254" s="462" t="s">
        <v>6036</v>
      </c>
      <c r="I254" s="462" t="s">
        <v>14175</v>
      </c>
      <c r="J254" s="463">
        <v>82044</v>
      </c>
      <c r="K254" s="468"/>
      <c r="L254" s="464">
        <f t="shared" ca="1" si="3"/>
        <v>27348</v>
      </c>
      <c r="M254" s="462" t="s">
        <v>115</v>
      </c>
    </row>
    <row r="255" spans="1:13" x14ac:dyDescent="0.35">
      <c r="A255" s="465" t="s">
        <v>14183</v>
      </c>
      <c r="B255" s="465" t="s">
        <v>14184</v>
      </c>
      <c r="C255" s="465" t="s">
        <v>14183</v>
      </c>
      <c r="D255" s="465" t="s">
        <v>110</v>
      </c>
      <c r="E255" s="465" t="s">
        <v>219</v>
      </c>
      <c r="F255" s="466">
        <v>2021</v>
      </c>
      <c r="G255" s="465" t="s">
        <v>5710</v>
      </c>
      <c r="H255" s="465" t="s">
        <v>6496</v>
      </c>
      <c r="I255" s="465" t="s">
        <v>14185</v>
      </c>
      <c r="J255" s="466">
        <v>39166</v>
      </c>
      <c r="K255" s="469">
        <v>45064</v>
      </c>
      <c r="L255" s="404">
        <f t="shared" ca="1" si="3"/>
        <v>13055.333333333334</v>
      </c>
      <c r="M255" s="465" t="s">
        <v>115</v>
      </c>
    </row>
    <row r="256" spans="1:13" x14ac:dyDescent="0.35">
      <c r="A256" s="462" t="s">
        <v>16847</v>
      </c>
      <c r="B256" s="462" t="s">
        <v>16848</v>
      </c>
      <c r="C256" s="462" t="s">
        <v>16847</v>
      </c>
      <c r="D256" s="462" t="s">
        <v>110</v>
      </c>
      <c r="E256" s="462" t="s">
        <v>219</v>
      </c>
      <c r="F256" s="463">
        <v>2021</v>
      </c>
      <c r="G256" s="462" t="s">
        <v>5767</v>
      </c>
      <c r="H256" s="462" t="s">
        <v>6036</v>
      </c>
      <c r="I256" s="462" t="s">
        <v>16849</v>
      </c>
      <c r="J256" s="463">
        <v>66766</v>
      </c>
      <c r="K256" s="468"/>
      <c r="L256" s="464">
        <f t="shared" ca="1" si="3"/>
        <v>22255.333333333332</v>
      </c>
      <c r="M256" s="462" t="s">
        <v>115</v>
      </c>
    </row>
    <row r="257" spans="1:13" x14ac:dyDescent="0.35">
      <c r="A257" s="465" t="s">
        <v>16850</v>
      </c>
      <c r="B257" s="465" t="s">
        <v>16851</v>
      </c>
      <c r="C257" s="465" t="s">
        <v>16850</v>
      </c>
      <c r="D257" s="465" t="s">
        <v>110</v>
      </c>
      <c r="E257" s="465" t="s">
        <v>219</v>
      </c>
      <c r="F257" s="466">
        <v>2021</v>
      </c>
      <c r="G257" s="465" t="s">
        <v>5767</v>
      </c>
      <c r="H257" s="465" t="s">
        <v>6036</v>
      </c>
      <c r="I257" s="465" t="s">
        <v>16852</v>
      </c>
      <c r="J257" s="466">
        <v>71806</v>
      </c>
      <c r="K257" s="469"/>
      <c r="L257" s="404">
        <f t="shared" ca="1" si="3"/>
        <v>23935.333333333332</v>
      </c>
      <c r="M257" s="465" t="s">
        <v>115</v>
      </c>
    </row>
    <row r="258" spans="1:13" x14ac:dyDescent="0.35">
      <c r="A258" s="462" t="s">
        <v>14351</v>
      </c>
      <c r="B258" s="462" t="s">
        <v>14352</v>
      </c>
      <c r="C258" s="462" t="s">
        <v>14351</v>
      </c>
      <c r="D258" s="462" t="s">
        <v>110</v>
      </c>
      <c r="E258" s="462" t="s">
        <v>219</v>
      </c>
      <c r="F258" s="463">
        <v>2021</v>
      </c>
      <c r="G258" s="462" t="s">
        <v>5710</v>
      </c>
      <c r="H258" s="462" t="s">
        <v>9887</v>
      </c>
      <c r="I258" s="462" t="s">
        <v>14353</v>
      </c>
      <c r="J258" s="463">
        <v>58926</v>
      </c>
      <c r="K258" s="468"/>
      <c r="L258" s="464">
        <f t="shared" ref="L258:L321" ca="1" si="4">IFERROR(J258/(YEAR(NOW())-F258),"--")</f>
        <v>19642</v>
      </c>
      <c r="M258" s="462" t="s">
        <v>115</v>
      </c>
    </row>
    <row r="259" spans="1:13" x14ac:dyDescent="0.35">
      <c r="A259" s="465" t="s">
        <v>17367</v>
      </c>
      <c r="B259" s="465" t="s">
        <v>17368</v>
      </c>
      <c r="C259" s="465" t="s">
        <v>17367</v>
      </c>
      <c r="D259" s="465" t="s">
        <v>110</v>
      </c>
      <c r="E259" s="465" t="s">
        <v>219</v>
      </c>
      <c r="F259" s="466">
        <v>2022</v>
      </c>
      <c r="G259" s="465" t="s">
        <v>5710</v>
      </c>
      <c r="H259" s="465" t="s">
        <v>17369</v>
      </c>
      <c r="I259" s="465" t="s">
        <v>17370</v>
      </c>
      <c r="J259" s="466">
        <v>148</v>
      </c>
      <c r="K259" s="469"/>
      <c r="L259" s="404">
        <f t="shared" ca="1" si="4"/>
        <v>74</v>
      </c>
      <c r="M259" s="465" t="s">
        <v>115</v>
      </c>
    </row>
    <row r="260" spans="1:13" x14ac:dyDescent="0.35">
      <c r="A260" s="462" t="s">
        <v>17371</v>
      </c>
      <c r="B260" s="462" t="s">
        <v>17372</v>
      </c>
      <c r="C260" s="462" t="s">
        <v>17371</v>
      </c>
      <c r="D260" s="462" t="s">
        <v>110</v>
      </c>
      <c r="E260" s="462" t="s">
        <v>219</v>
      </c>
      <c r="F260" s="463">
        <v>2022</v>
      </c>
      <c r="G260" s="462" t="s">
        <v>5710</v>
      </c>
      <c r="H260" s="462" t="s">
        <v>17369</v>
      </c>
      <c r="I260" s="462" t="s">
        <v>17373</v>
      </c>
      <c r="J260" s="463">
        <v>150</v>
      </c>
      <c r="K260" s="468"/>
      <c r="L260" s="464">
        <f t="shared" ca="1" si="4"/>
        <v>75</v>
      </c>
      <c r="M260" s="462" t="s">
        <v>115</v>
      </c>
    </row>
    <row r="261" spans="1:13" x14ac:dyDescent="0.35">
      <c r="A261" s="465" t="s">
        <v>13507</v>
      </c>
      <c r="B261" s="465" t="s">
        <v>2428</v>
      </c>
      <c r="C261" s="465" t="s">
        <v>13507</v>
      </c>
      <c r="D261" s="465" t="s">
        <v>91</v>
      </c>
      <c r="E261" s="465" t="s">
        <v>214</v>
      </c>
      <c r="F261" s="466">
        <v>2019</v>
      </c>
      <c r="G261" s="465" t="s">
        <v>6013</v>
      </c>
      <c r="H261" s="465" t="s">
        <v>7459</v>
      </c>
      <c r="I261" s="465" t="s">
        <v>13508</v>
      </c>
      <c r="J261" s="466">
        <v>57250</v>
      </c>
      <c r="K261" s="469"/>
      <c r="L261" s="404">
        <f t="shared" ca="1" si="4"/>
        <v>11450</v>
      </c>
      <c r="M261" s="465" t="s">
        <v>91</v>
      </c>
    </row>
    <row r="262" spans="1:13" x14ac:dyDescent="0.35">
      <c r="A262" s="462" t="s">
        <v>13515</v>
      </c>
      <c r="B262" s="462" t="s">
        <v>2432</v>
      </c>
      <c r="C262" s="462" t="s">
        <v>13515</v>
      </c>
      <c r="D262" s="462" t="s">
        <v>91</v>
      </c>
      <c r="E262" s="462" t="s">
        <v>214</v>
      </c>
      <c r="F262" s="463">
        <v>2019</v>
      </c>
      <c r="G262" s="462" t="s">
        <v>6013</v>
      </c>
      <c r="H262" s="462" t="s">
        <v>7459</v>
      </c>
      <c r="I262" s="462" t="s">
        <v>13516</v>
      </c>
      <c r="J262" s="463">
        <v>25579</v>
      </c>
      <c r="K262" s="468"/>
      <c r="L262" s="464">
        <f t="shared" ca="1" si="4"/>
        <v>5115.8</v>
      </c>
      <c r="M262" s="462" t="s">
        <v>91</v>
      </c>
    </row>
    <row r="263" spans="1:13" x14ac:dyDescent="0.35">
      <c r="A263" s="465" t="s">
        <v>13513</v>
      </c>
      <c r="B263" s="465" t="s">
        <v>2431</v>
      </c>
      <c r="C263" s="465" t="s">
        <v>13513</v>
      </c>
      <c r="D263" s="465" t="s">
        <v>91</v>
      </c>
      <c r="E263" s="465" t="s">
        <v>214</v>
      </c>
      <c r="F263" s="466">
        <v>2019</v>
      </c>
      <c r="G263" s="465" t="s">
        <v>6013</v>
      </c>
      <c r="H263" s="465" t="s">
        <v>7459</v>
      </c>
      <c r="I263" s="465" t="s">
        <v>13514</v>
      </c>
      <c r="J263" s="466">
        <v>40031</v>
      </c>
      <c r="K263" s="469"/>
      <c r="L263" s="404">
        <f t="shared" ca="1" si="4"/>
        <v>8006.2</v>
      </c>
      <c r="M263" s="465" t="s">
        <v>91</v>
      </c>
    </row>
    <row r="264" spans="1:13" x14ac:dyDescent="0.35">
      <c r="A264" s="462" t="s">
        <v>13511</v>
      </c>
      <c r="B264" s="462" t="s">
        <v>2430</v>
      </c>
      <c r="C264" s="462" t="s">
        <v>13511</v>
      </c>
      <c r="D264" s="462" t="s">
        <v>91</v>
      </c>
      <c r="E264" s="462" t="s">
        <v>214</v>
      </c>
      <c r="F264" s="463">
        <v>2019</v>
      </c>
      <c r="G264" s="462" t="s">
        <v>6013</v>
      </c>
      <c r="H264" s="462" t="s">
        <v>7459</v>
      </c>
      <c r="I264" s="462" t="s">
        <v>13512</v>
      </c>
      <c r="J264" s="463">
        <v>24274</v>
      </c>
      <c r="K264" s="468"/>
      <c r="L264" s="464">
        <f t="shared" ca="1" si="4"/>
        <v>4854.8</v>
      </c>
      <c r="M264" s="462" t="s">
        <v>91</v>
      </c>
    </row>
    <row r="265" spans="1:13" x14ac:dyDescent="0.35">
      <c r="A265" s="465" t="s">
        <v>13509</v>
      </c>
      <c r="B265" s="465" t="s">
        <v>2429</v>
      </c>
      <c r="C265" s="465" t="s">
        <v>13509</v>
      </c>
      <c r="D265" s="465" t="s">
        <v>91</v>
      </c>
      <c r="E265" s="465" t="s">
        <v>214</v>
      </c>
      <c r="F265" s="466">
        <v>2019</v>
      </c>
      <c r="G265" s="465" t="s">
        <v>6013</v>
      </c>
      <c r="H265" s="465" t="s">
        <v>7459</v>
      </c>
      <c r="I265" s="465" t="s">
        <v>13510</v>
      </c>
      <c r="J265" s="466">
        <v>39911</v>
      </c>
      <c r="K265" s="469"/>
      <c r="L265" s="404">
        <f t="shared" ca="1" si="4"/>
        <v>7982.2</v>
      </c>
      <c r="M265" s="465" t="s">
        <v>91</v>
      </c>
    </row>
    <row r="266" spans="1:13" x14ac:dyDescent="0.35">
      <c r="A266" s="462" t="s">
        <v>12497</v>
      </c>
      <c r="B266" s="462" t="s">
        <v>2426</v>
      </c>
      <c r="C266" s="462" t="s">
        <v>12497</v>
      </c>
      <c r="D266" s="462" t="s">
        <v>91</v>
      </c>
      <c r="E266" s="462" t="s">
        <v>214</v>
      </c>
      <c r="F266" s="463">
        <v>2018</v>
      </c>
      <c r="G266" s="462" t="s">
        <v>6013</v>
      </c>
      <c r="H266" s="462" t="s">
        <v>7459</v>
      </c>
      <c r="I266" s="462" t="s">
        <v>12498</v>
      </c>
      <c r="J266" s="463">
        <v>47055</v>
      </c>
      <c r="K266" s="468"/>
      <c r="L266" s="464">
        <f t="shared" ca="1" si="4"/>
        <v>7842.5</v>
      </c>
      <c r="M266" s="462" t="s">
        <v>91</v>
      </c>
    </row>
    <row r="267" spans="1:13" x14ac:dyDescent="0.35">
      <c r="A267" s="465" t="s">
        <v>12495</v>
      </c>
      <c r="B267" s="465" t="s">
        <v>2425</v>
      </c>
      <c r="C267" s="465" t="s">
        <v>12495</v>
      </c>
      <c r="D267" s="465" t="s">
        <v>91</v>
      </c>
      <c r="E267" s="465" t="s">
        <v>214</v>
      </c>
      <c r="F267" s="466">
        <v>2018</v>
      </c>
      <c r="G267" s="465" t="s">
        <v>6013</v>
      </c>
      <c r="H267" s="465" t="s">
        <v>7459</v>
      </c>
      <c r="I267" s="465" t="s">
        <v>12496</v>
      </c>
      <c r="J267" s="466">
        <v>34754</v>
      </c>
      <c r="K267" s="469"/>
      <c r="L267" s="404">
        <f t="shared" ca="1" si="4"/>
        <v>5792.333333333333</v>
      </c>
      <c r="M267" s="465" t="s">
        <v>91</v>
      </c>
    </row>
    <row r="268" spans="1:13" x14ac:dyDescent="0.35">
      <c r="A268" s="462" t="s">
        <v>12499</v>
      </c>
      <c r="B268" s="462" t="s">
        <v>2427</v>
      </c>
      <c r="C268" s="462" t="s">
        <v>12499</v>
      </c>
      <c r="D268" s="462" t="s">
        <v>91</v>
      </c>
      <c r="E268" s="462" t="s">
        <v>214</v>
      </c>
      <c r="F268" s="463">
        <v>2018</v>
      </c>
      <c r="G268" s="462" t="s">
        <v>6013</v>
      </c>
      <c r="H268" s="462" t="s">
        <v>7459</v>
      </c>
      <c r="I268" s="462" t="s">
        <v>12500</v>
      </c>
      <c r="J268" s="463">
        <v>50705</v>
      </c>
      <c r="K268" s="468"/>
      <c r="L268" s="464">
        <f t="shared" ca="1" si="4"/>
        <v>8450.8333333333339</v>
      </c>
      <c r="M268" s="462" t="s">
        <v>91</v>
      </c>
    </row>
    <row r="269" spans="1:13" x14ac:dyDescent="0.35">
      <c r="A269" s="465" t="s">
        <v>13529</v>
      </c>
      <c r="B269" s="465" t="s">
        <v>2439</v>
      </c>
      <c r="C269" s="465" t="s">
        <v>13529</v>
      </c>
      <c r="D269" s="465" t="s">
        <v>91</v>
      </c>
      <c r="E269" s="465" t="s">
        <v>214</v>
      </c>
      <c r="F269" s="466">
        <v>2019</v>
      </c>
      <c r="G269" s="465" t="s">
        <v>6013</v>
      </c>
      <c r="H269" s="465" t="s">
        <v>7459</v>
      </c>
      <c r="I269" s="465" t="s">
        <v>13530</v>
      </c>
      <c r="J269" s="466">
        <v>25573</v>
      </c>
      <c r="K269" s="469"/>
      <c r="L269" s="404">
        <f t="shared" ca="1" si="4"/>
        <v>5114.6000000000004</v>
      </c>
      <c r="M269" s="465" t="s">
        <v>91</v>
      </c>
    </row>
    <row r="270" spans="1:13" x14ac:dyDescent="0.35">
      <c r="A270" s="462" t="s">
        <v>13527</v>
      </c>
      <c r="B270" s="462" t="s">
        <v>2438</v>
      </c>
      <c r="C270" s="462" t="s">
        <v>13527</v>
      </c>
      <c r="D270" s="462" t="s">
        <v>91</v>
      </c>
      <c r="E270" s="462" t="s">
        <v>214</v>
      </c>
      <c r="F270" s="463">
        <v>2019</v>
      </c>
      <c r="G270" s="462" t="s">
        <v>6013</v>
      </c>
      <c r="H270" s="462" t="s">
        <v>7459</v>
      </c>
      <c r="I270" s="462" t="s">
        <v>13528</v>
      </c>
      <c r="J270" s="463">
        <v>33566</v>
      </c>
      <c r="K270" s="468"/>
      <c r="L270" s="464">
        <f t="shared" ca="1" si="4"/>
        <v>6713.2</v>
      </c>
      <c r="M270" s="462" t="s">
        <v>91</v>
      </c>
    </row>
    <row r="271" spans="1:13" x14ac:dyDescent="0.35">
      <c r="A271" s="465" t="s">
        <v>13525</v>
      </c>
      <c r="B271" s="465" t="s">
        <v>2437</v>
      </c>
      <c r="C271" s="465" t="s">
        <v>13525</v>
      </c>
      <c r="D271" s="465" t="s">
        <v>91</v>
      </c>
      <c r="E271" s="465" t="s">
        <v>214</v>
      </c>
      <c r="F271" s="466">
        <v>2019</v>
      </c>
      <c r="G271" s="465" t="s">
        <v>6013</v>
      </c>
      <c r="H271" s="465" t="s">
        <v>7459</v>
      </c>
      <c r="I271" s="465" t="s">
        <v>13526</v>
      </c>
      <c r="J271" s="466">
        <v>9429</v>
      </c>
      <c r="K271" s="469"/>
      <c r="L271" s="404">
        <f t="shared" ca="1" si="4"/>
        <v>1885.8</v>
      </c>
      <c r="M271" s="465" t="s">
        <v>91</v>
      </c>
    </row>
    <row r="272" spans="1:13" x14ac:dyDescent="0.35">
      <c r="A272" s="462" t="s">
        <v>13523</v>
      </c>
      <c r="B272" s="462" t="s">
        <v>2436</v>
      </c>
      <c r="C272" s="462" t="s">
        <v>13523</v>
      </c>
      <c r="D272" s="462" t="s">
        <v>91</v>
      </c>
      <c r="E272" s="462" t="s">
        <v>214</v>
      </c>
      <c r="F272" s="463">
        <v>2019</v>
      </c>
      <c r="G272" s="462" t="s">
        <v>6013</v>
      </c>
      <c r="H272" s="462" t="s">
        <v>7459</v>
      </c>
      <c r="I272" s="462" t="s">
        <v>13524</v>
      </c>
      <c r="J272" s="463">
        <v>20338</v>
      </c>
      <c r="K272" s="468"/>
      <c r="L272" s="464">
        <f t="shared" ca="1" si="4"/>
        <v>4067.6</v>
      </c>
      <c r="M272" s="462" t="s">
        <v>91</v>
      </c>
    </row>
    <row r="273" spans="1:13" x14ac:dyDescent="0.35">
      <c r="A273" s="465" t="s">
        <v>13521</v>
      </c>
      <c r="B273" s="465" t="s">
        <v>2435</v>
      </c>
      <c r="C273" s="465" t="s">
        <v>13521</v>
      </c>
      <c r="D273" s="465" t="s">
        <v>91</v>
      </c>
      <c r="E273" s="465" t="s">
        <v>214</v>
      </c>
      <c r="F273" s="466">
        <v>2019</v>
      </c>
      <c r="G273" s="465" t="s">
        <v>6013</v>
      </c>
      <c r="H273" s="465" t="s">
        <v>7459</v>
      </c>
      <c r="I273" s="465" t="s">
        <v>13522</v>
      </c>
      <c r="J273" s="466">
        <v>21729</v>
      </c>
      <c r="K273" s="469"/>
      <c r="L273" s="404">
        <f t="shared" ca="1" si="4"/>
        <v>4345.8</v>
      </c>
      <c r="M273" s="465" t="s">
        <v>91</v>
      </c>
    </row>
    <row r="274" spans="1:13" x14ac:dyDescent="0.35">
      <c r="A274" s="462" t="s">
        <v>13519</v>
      </c>
      <c r="B274" s="462" t="s">
        <v>2434</v>
      </c>
      <c r="C274" s="462" t="s">
        <v>13519</v>
      </c>
      <c r="D274" s="462" t="s">
        <v>91</v>
      </c>
      <c r="E274" s="462" t="s">
        <v>214</v>
      </c>
      <c r="F274" s="463">
        <v>2019</v>
      </c>
      <c r="G274" s="462" t="s">
        <v>6013</v>
      </c>
      <c r="H274" s="462" t="s">
        <v>7459</v>
      </c>
      <c r="I274" s="462" t="s">
        <v>13520</v>
      </c>
      <c r="J274" s="463">
        <v>15068</v>
      </c>
      <c r="K274" s="468"/>
      <c r="L274" s="464">
        <f t="shared" ca="1" si="4"/>
        <v>3013.6</v>
      </c>
      <c r="M274" s="462" t="s">
        <v>91</v>
      </c>
    </row>
    <row r="275" spans="1:13" x14ac:dyDescent="0.35">
      <c r="A275" s="465" t="s">
        <v>13517</v>
      </c>
      <c r="B275" s="465" t="s">
        <v>2433</v>
      </c>
      <c r="C275" s="465" t="s">
        <v>13517</v>
      </c>
      <c r="D275" s="465" t="s">
        <v>91</v>
      </c>
      <c r="E275" s="465" t="s">
        <v>214</v>
      </c>
      <c r="F275" s="466">
        <v>2019</v>
      </c>
      <c r="G275" s="465" t="s">
        <v>6013</v>
      </c>
      <c r="H275" s="465" t="s">
        <v>7459</v>
      </c>
      <c r="I275" s="465" t="s">
        <v>13518</v>
      </c>
      <c r="J275" s="466">
        <v>27392</v>
      </c>
      <c r="K275" s="469"/>
      <c r="L275" s="404">
        <f t="shared" ca="1" si="4"/>
        <v>5478.4</v>
      </c>
      <c r="M275" s="465" t="s">
        <v>91</v>
      </c>
    </row>
    <row r="276" spans="1:13" x14ac:dyDescent="0.35">
      <c r="A276" s="462" t="s">
        <v>17436</v>
      </c>
      <c r="B276" s="462" t="s">
        <v>17437</v>
      </c>
      <c r="C276" s="462" t="s">
        <v>17436</v>
      </c>
      <c r="D276" s="462" t="s">
        <v>91</v>
      </c>
      <c r="E276" s="462" t="s">
        <v>214</v>
      </c>
      <c r="F276" s="463">
        <v>2023</v>
      </c>
      <c r="G276" s="462" t="s">
        <v>6165</v>
      </c>
      <c r="H276" s="462" t="s">
        <v>2039</v>
      </c>
      <c r="I276" s="462" t="s">
        <v>17438</v>
      </c>
      <c r="J276" s="463">
        <v>82</v>
      </c>
      <c r="K276" s="468"/>
      <c r="L276" s="464">
        <f t="shared" ca="1" si="4"/>
        <v>82</v>
      </c>
      <c r="M276" s="462" t="s">
        <v>91</v>
      </c>
    </row>
    <row r="277" spans="1:13" x14ac:dyDescent="0.35">
      <c r="A277" s="465" t="s">
        <v>17439</v>
      </c>
      <c r="B277" s="465" t="s">
        <v>17440</v>
      </c>
      <c r="C277" s="465" t="s">
        <v>17439</v>
      </c>
      <c r="D277" s="465" t="s">
        <v>91</v>
      </c>
      <c r="E277" s="465" t="s">
        <v>214</v>
      </c>
      <c r="F277" s="466">
        <v>2023</v>
      </c>
      <c r="G277" s="465" t="s">
        <v>6165</v>
      </c>
      <c r="H277" s="465" t="s">
        <v>2039</v>
      </c>
      <c r="I277" s="465" t="s">
        <v>17441</v>
      </c>
      <c r="J277" s="466">
        <v>1619</v>
      </c>
      <c r="K277" s="469"/>
      <c r="L277" s="404">
        <f t="shared" ca="1" si="4"/>
        <v>1619</v>
      </c>
      <c r="M277" s="465" t="s">
        <v>91</v>
      </c>
    </row>
    <row r="278" spans="1:13" x14ac:dyDescent="0.35">
      <c r="A278" s="462" t="s">
        <v>17442</v>
      </c>
      <c r="B278" s="462" t="s">
        <v>17443</v>
      </c>
      <c r="C278" s="462" t="s">
        <v>17442</v>
      </c>
      <c r="D278" s="462" t="s">
        <v>91</v>
      </c>
      <c r="E278" s="462" t="s">
        <v>214</v>
      </c>
      <c r="F278" s="463">
        <v>2023</v>
      </c>
      <c r="G278" s="462" t="s">
        <v>6165</v>
      </c>
      <c r="H278" s="462" t="s">
        <v>2039</v>
      </c>
      <c r="I278" s="462" t="s">
        <v>17444</v>
      </c>
      <c r="J278" s="463">
        <v>5491</v>
      </c>
      <c r="K278" s="468"/>
      <c r="L278" s="464">
        <f t="shared" ca="1" si="4"/>
        <v>5491</v>
      </c>
      <c r="M278" s="462" t="s">
        <v>91</v>
      </c>
    </row>
    <row r="279" spans="1:13" x14ac:dyDescent="0.35">
      <c r="A279" s="465" t="s">
        <v>17532</v>
      </c>
      <c r="B279" s="465" t="s">
        <v>17533</v>
      </c>
      <c r="C279" s="465" t="s">
        <v>17532</v>
      </c>
      <c r="D279" s="465" t="s">
        <v>91</v>
      </c>
      <c r="E279" s="465" t="s">
        <v>214</v>
      </c>
      <c r="F279" s="466">
        <v>2023</v>
      </c>
      <c r="G279" s="465" t="s">
        <v>6165</v>
      </c>
      <c r="H279" s="465" t="s">
        <v>6166</v>
      </c>
      <c r="I279" s="465" t="s">
        <v>17534</v>
      </c>
      <c r="J279" s="466">
        <v>603</v>
      </c>
      <c r="K279" s="469"/>
      <c r="L279" s="404">
        <f t="shared" ca="1" si="4"/>
        <v>603</v>
      </c>
      <c r="M279" s="465" t="s">
        <v>91</v>
      </c>
    </row>
    <row r="280" spans="1:13" x14ac:dyDescent="0.35">
      <c r="A280" s="462" t="s">
        <v>17553</v>
      </c>
      <c r="B280" s="462" t="s">
        <v>17554</v>
      </c>
      <c r="C280" s="462" t="s">
        <v>17553</v>
      </c>
      <c r="D280" s="462" t="s">
        <v>91</v>
      </c>
      <c r="E280" s="462" t="s">
        <v>214</v>
      </c>
      <c r="F280" s="463">
        <v>2023</v>
      </c>
      <c r="G280" s="462" t="s">
        <v>6165</v>
      </c>
      <c r="H280" s="462" t="s">
        <v>6166</v>
      </c>
      <c r="I280" s="462" t="s">
        <v>17555</v>
      </c>
      <c r="J280" s="463">
        <v>1381</v>
      </c>
      <c r="K280" s="468"/>
      <c r="L280" s="464">
        <f t="shared" ca="1" si="4"/>
        <v>1381</v>
      </c>
      <c r="M280" s="462" t="s">
        <v>91</v>
      </c>
    </row>
    <row r="281" spans="1:13" x14ac:dyDescent="0.35">
      <c r="A281" s="465" t="s">
        <v>17556</v>
      </c>
      <c r="B281" s="465" t="s">
        <v>17557</v>
      </c>
      <c r="C281" s="465" t="s">
        <v>17556</v>
      </c>
      <c r="D281" s="465" t="s">
        <v>91</v>
      </c>
      <c r="E281" s="465" t="s">
        <v>214</v>
      </c>
      <c r="F281" s="466">
        <v>2023</v>
      </c>
      <c r="G281" s="465" t="s">
        <v>6165</v>
      </c>
      <c r="H281" s="465" t="s">
        <v>6166</v>
      </c>
      <c r="I281" s="465" t="s">
        <v>17558</v>
      </c>
      <c r="J281" s="466">
        <v>516</v>
      </c>
      <c r="K281" s="469"/>
      <c r="L281" s="404">
        <f t="shared" ca="1" si="4"/>
        <v>516</v>
      </c>
      <c r="M281" s="465" t="s">
        <v>91</v>
      </c>
    </row>
    <row r="282" spans="1:13" x14ac:dyDescent="0.35">
      <c r="A282" s="462" t="s">
        <v>17559</v>
      </c>
      <c r="B282" s="462" t="s">
        <v>17560</v>
      </c>
      <c r="C282" s="462" t="s">
        <v>17559</v>
      </c>
      <c r="D282" s="462" t="s">
        <v>91</v>
      </c>
      <c r="E282" s="462" t="s">
        <v>214</v>
      </c>
      <c r="F282" s="463">
        <v>2023</v>
      </c>
      <c r="G282" s="462" t="s">
        <v>6165</v>
      </c>
      <c r="H282" s="462" t="s">
        <v>6166</v>
      </c>
      <c r="I282" s="462" t="s">
        <v>17561</v>
      </c>
      <c r="J282" s="463">
        <v>1556</v>
      </c>
      <c r="K282" s="468"/>
      <c r="L282" s="464">
        <f t="shared" ca="1" si="4"/>
        <v>1556</v>
      </c>
      <c r="M282" s="462" t="s">
        <v>91</v>
      </c>
    </row>
    <row r="283" spans="1:13" x14ac:dyDescent="0.35">
      <c r="A283" s="465" t="s">
        <v>17544</v>
      </c>
      <c r="B283" s="465" t="s">
        <v>17545</v>
      </c>
      <c r="C283" s="465" t="s">
        <v>17544</v>
      </c>
      <c r="D283" s="465" t="s">
        <v>91</v>
      </c>
      <c r="E283" s="465" t="s">
        <v>214</v>
      </c>
      <c r="F283" s="466">
        <v>2023</v>
      </c>
      <c r="G283" s="465" t="s">
        <v>6165</v>
      </c>
      <c r="H283" s="465" t="s">
        <v>6166</v>
      </c>
      <c r="I283" s="465" t="s">
        <v>17546</v>
      </c>
      <c r="J283" s="466">
        <v>1843</v>
      </c>
      <c r="K283" s="469"/>
      <c r="L283" s="404">
        <f t="shared" ca="1" si="4"/>
        <v>1843</v>
      </c>
      <c r="M283" s="465" t="s">
        <v>91</v>
      </c>
    </row>
    <row r="284" spans="1:13" x14ac:dyDescent="0.35">
      <c r="A284" s="462" t="s">
        <v>17547</v>
      </c>
      <c r="B284" s="462" t="s">
        <v>17548</v>
      </c>
      <c r="C284" s="462" t="s">
        <v>17547</v>
      </c>
      <c r="D284" s="462" t="s">
        <v>91</v>
      </c>
      <c r="E284" s="462" t="s">
        <v>214</v>
      </c>
      <c r="F284" s="463">
        <v>2023</v>
      </c>
      <c r="G284" s="462" t="s">
        <v>6165</v>
      </c>
      <c r="H284" s="462" t="s">
        <v>6166</v>
      </c>
      <c r="I284" s="462" t="s">
        <v>17549</v>
      </c>
      <c r="J284" s="463">
        <v>1670</v>
      </c>
      <c r="K284" s="468"/>
      <c r="L284" s="464">
        <f t="shared" ca="1" si="4"/>
        <v>1670</v>
      </c>
      <c r="M284" s="462" t="s">
        <v>91</v>
      </c>
    </row>
    <row r="285" spans="1:13" x14ac:dyDescent="0.35">
      <c r="A285" s="465" t="s">
        <v>17550</v>
      </c>
      <c r="B285" s="465" t="s">
        <v>17551</v>
      </c>
      <c r="C285" s="465" t="s">
        <v>17550</v>
      </c>
      <c r="D285" s="465" t="s">
        <v>91</v>
      </c>
      <c r="E285" s="465" t="s">
        <v>214</v>
      </c>
      <c r="F285" s="466">
        <v>2023</v>
      </c>
      <c r="G285" s="465" t="s">
        <v>6165</v>
      </c>
      <c r="H285" s="465" t="s">
        <v>6166</v>
      </c>
      <c r="I285" s="465" t="s">
        <v>17552</v>
      </c>
      <c r="J285" s="466">
        <v>1210</v>
      </c>
      <c r="K285" s="469"/>
      <c r="L285" s="404">
        <f t="shared" ca="1" si="4"/>
        <v>1210</v>
      </c>
      <c r="M285" s="465" t="s">
        <v>91</v>
      </c>
    </row>
    <row r="286" spans="1:13" x14ac:dyDescent="0.35">
      <c r="A286" s="462" t="s">
        <v>17535</v>
      </c>
      <c r="B286" s="462" t="s">
        <v>17536</v>
      </c>
      <c r="C286" s="462" t="s">
        <v>17535</v>
      </c>
      <c r="D286" s="462" t="s">
        <v>91</v>
      </c>
      <c r="E286" s="462" t="s">
        <v>214</v>
      </c>
      <c r="F286" s="463">
        <v>2023</v>
      </c>
      <c r="G286" s="462" t="s">
        <v>6165</v>
      </c>
      <c r="H286" s="462" t="s">
        <v>6166</v>
      </c>
      <c r="I286" s="462" t="s">
        <v>17537</v>
      </c>
      <c r="J286" s="463">
        <v>188</v>
      </c>
      <c r="K286" s="468"/>
      <c r="L286" s="464">
        <f t="shared" ca="1" si="4"/>
        <v>188</v>
      </c>
      <c r="M286" s="462" t="s">
        <v>91</v>
      </c>
    </row>
    <row r="287" spans="1:13" x14ac:dyDescent="0.35">
      <c r="A287" s="465" t="s">
        <v>17538</v>
      </c>
      <c r="B287" s="465" t="s">
        <v>17539</v>
      </c>
      <c r="C287" s="465" t="s">
        <v>17538</v>
      </c>
      <c r="D287" s="465" t="s">
        <v>91</v>
      </c>
      <c r="E287" s="465" t="s">
        <v>214</v>
      </c>
      <c r="F287" s="466">
        <v>2023</v>
      </c>
      <c r="G287" s="465" t="s">
        <v>6165</v>
      </c>
      <c r="H287" s="465" t="s">
        <v>6166</v>
      </c>
      <c r="I287" s="465" t="s">
        <v>17540</v>
      </c>
      <c r="J287" s="466">
        <v>469</v>
      </c>
      <c r="K287" s="469"/>
      <c r="L287" s="404">
        <f t="shared" ca="1" si="4"/>
        <v>469</v>
      </c>
      <c r="M287" s="465" t="s">
        <v>91</v>
      </c>
    </row>
    <row r="288" spans="1:13" x14ac:dyDescent="0.35">
      <c r="A288" s="462" t="s">
        <v>17541</v>
      </c>
      <c r="B288" s="462" t="s">
        <v>17542</v>
      </c>
      <c r="C288" s="462" t="s">
        <v>17541</v>
      </c>
      <c r="D288" s="462" t="s">
        <v>91</v>
      </c>
      <c r="E288" s="462" t="s">
        <v>214</v>
      </c>
      <c r="F288" s="463">
        <v>2023</v>
      </c>
      <c r="G288" s="462" t="s">
        <v>6165</v>
      </c>
      <c r="H288" s="462" t="s">
        <v>6166</v>
      </c>
      <c r="I288" s="462" t="s">
        <v>17543</v>
      </c>
      <c r="J288" s="463">
        <v>1053</v>
      </c>
      <c r="K288" s="468"/>
      <c r="L288" s="464">
        <f t="shared" ca="1" si="4"/>
        <v>1053</v>
      </c>
      <c r="M288" s="462" t="s">
        <v>91</v>
      </c>
    </row>
    <row r="289" spans="1:13" x14ac:dyDescent="0.35">
      <c r="A289" s="465" t="s">
        <v>17568</v>
      </c>
      <c r="B289" s="465" t="s">
        <v>17569</v>
      </c>
      <c r="C289" s="465" t="s">
        <v>17568</v>
      </c>
      <c r="D289" s="465" t="s">
        <v>91</v>
      </c>
      <c r="E289" s="465" t="s">
        <v>214</v>
      </c>
      <c r="F289" s="466">
        <v>2023</v>
      </c>
      <c r="G289" s="465" t="s">
        <v>6165</v>
      </c>
      <c r="H289" s="465" t="s">
        <v>2039</v>
      </c>
      <c r="I289" s="465" t="s">
        <v>17570</v>
      </c>
      <c r="J289" s="466">
        <v>0</v>
      </c>
      <c r="K289" s="469"/>
      <c r="L289" s="404">
        <f t="shared" ca="1" si="4"/>
        <v>0</v>
      </c>
      <c r="M289" s="465" t="s">
        <v>91</v>
      </c>
    </row>
    <row r="290" spans="1:13" x14ac:dyDescent="0.35">
      <c r="A290" s="462" t="s">
        <v>17562</v>
      </c>
      <c r="B290" s="462" t="s">
        <v>17563</v>
      </c>
      <c r="C290" s="462" t="s">
        <v>17562</v>
      </c>
      <c r="D290" s="462" t="s">
        <v>91</v>
      </c>
      <c r="E290" s="462" t="s">
        <v>214</v>
      </c>
      <c r="F290" s="463">
        <v>2023</v>
      </c>
      <c r="G290" s="462" t="s">
        <v>6165</v>
      </c>
      <c r="H290" s="462" t="s">
        <v>2039</v>
      </c>
      <c r="I290" s="462" t="s">
        <v>17564</v>
      </c>
      <c r="J290" s="463">
        <v>0</v>
      </c>
      <c r="K290" s="468"/>
      <c r="L290" s="464">
        <f t="shared" ca="1" si="4"/>
        <v>0</v>
      </c>
      <c r="M290" s="462" t="s">
        <v>91</v>
      </c>
    </row>
    <row r="291" spans="1:13" x14ac:dyDescent="0.35">
      <c r="A291" s="465" t="s">
        <v>17565</v>
      </c>
      <c r="B291" s="465" t="s">
        <v>17566</v>
      </c>
      <c r="C291" s="465" t="s">
        <v>17565</v>
      </c>
      <c r="D291" s="465" t="s">
        <v>91</v>
      </c>
      <c r="E291" s="465" t="s">
        <v>214</v>
      </c>
      <c r="F291" s="466">
        <v>2023</v>
      </c>
      <c r="G291" s="465" t="s">
        <v>6165</v>
      </c>
      <c r="H291" s="465" t="s">
        <v>2039</v>
      </c>
      <c r="I291" s="465" t="s">
        <v>17567</v>
      </c>
      <c r="J291" s="466">
        <v>0</v>
      </c>
      <c r="K291" s="469"/>
      <c r="L291" s="404">
        <f t="shared" ca="1" si="4"/>
        <v>0</v>
      </c>
      <c r="M291" s="465" t="s">
        <v>91</v>
      </c>
    </row>
    <row r="292" spans="1:13" x14ac:dyDescent="0.35">
      <c r="A292" s="462" t="s">
        <v>17574</v>
      </c>
      <c r="B292" s="462" t="s">
        <v>17575</v>
      </c>
      <c r="C292" s="462" t="s">
        <v>17574</v>
      </c>
      <c r="D292" s="462" t="s">
        <v>91</v>
      </c>
      <c r="E292" s="462" t="s">
        <v>214</v>
      </c>
      <c r="F292" s="463">
        <v>2023</v>
      </c>
      <c r="G292" s="462" t="s">
        <v>6165</v>
      </c>
      <c r="H292" s="462" t="s">
        <v>2039</v>
      </c>
      <c r="I292" s="462" t="s">
        <v>17576</v>
      </c>
      <c r="J292" s="463">
        <v>0</v>
      </c>
      <c r="K292" s="468"/>
      <c r="L292" s="464">
        <f t="shared" ca="1" si="4"/>
        <v>0</v>
      </c>
      <c r="M292" s="462" t="s">
        <v>91</v>
      </c>
    </row>
    <row r="293" spans="1:13" x14ac:dyDescent="0.35">
      <c r="A293" s="465" t="s">
        <v>17571</v>
      </c>
      <c r="B293" s="465" t="s">
        <v>17572</v>
      </c>
      <c r="C293" s="465" t="s">
        <v>17571</v>
      </c>
      <c r="D293" s="465" t="s">
        <v>91</v>
      </c>
      <c r="E293" s="465" t="s">
        <v>214</v>
      </c>
      <c r="F293" s="466">
        <v>2023</v>
      </c>
      <c r="G293" s="465" t="s">
        <v>6165</v>
      </c>
      <c r="H293" s="465" t="s">
        <v>2039</v>
      </c>
      <c r="I293" s="465" t="s">
        <v>17573</v>
      </c>
      <c r="J293" s="466">
        <v>0</v>
      </c>
      <c r="K293" s="469"/>
      <c r="L293" s="404">
        <f t="shared" ca="1" si="4"/>
        <v>0</v>
      </c>
      <c r="M293" s="465" t="s">
        <v>91</v>
      </c>
    </row>
    <row r="294" spans="1:13" x14ac:dyDescent="0.35">
      <c r="A294" s="462" t="s">
        <v>17445</v>
      </c>
      <c r="B294" s="462" t="s">
        <v>17446</v>
      </c>
      <c r="C294" s="462" t="s">
        <v>17445</v>
      </c>
      <c r="D294" s="462" t="s">
        <v>91</v>
      </c>
      <c r="E294" s="462" t="s">
        <v>214</v>
      </c>
      <c r="F294" s="463">
        <v>2023</v>
      </c>
      <c r="G294" s="462" t="s">
        <v>6165</v>
      </c>
      <c r="H294" s="462" t="s">
        <v>2039</v>
      </c>
      <c r="I294" s="462" t="s">
        <v>17447</v>
      </c>
      <c r="J294" s="463">
        <v>4239</v>
      </c>
      <c r="K294" s="468"/>
      <c r="L294" s="464">
        <f t="shared" ca="1" si="4"/>
        <v>4239</v>
      </c>
      <c r="M294" s="462" t="s">
        <v>91</v>
      </c>
    </row>
    <row r="295" spans="1:13" x14ac:dyDescent="0.35">
      <c r="A295" s="465" t="s">
        <v>17448</v>
      </c>
      <c r="B295" s="465" t="s">
        <v>17449</v>
      </c>
      <c r="C295" s="465" t="s">
        <v>17448</v>
      </c>
      <c r="D295" s="465" t="s">
        <v>91</v>
      </c>
      <c r="E295" s="465" t="s">
        <v>214</v>
      </c>
      <c r="F295" s="466">
        <v>2023</v>
      </c>
      <c r="G295" s="465" t="s">
        <v>6165</v>
      </c>
      <c r="H295" s="465" t="s">
        <v>2039</v>
      </c>
      <c r="I295" s="465" t="s">
        <v>17450</v>
      </c>
      <c r="J295" s="466">
        <v>3968</v>
      </c>
      <c r="K295" s="469"/>
      <c r="L295" s="404">
        <f t="shared" ca="1" si="4"/>
        <v>3968</v>
      </c>
      <c r="M295" s="465" t="s">
        <v>91</v>
      </c>
    </row>
    <row r="296" spans="1:13" x14ac:dyDescent="0.35">
      <c r="A296" s="462" t="s">
        <v>17451</v>
      </c>
      <c r="B296" s="462" t="s">
        <v>17452</v>
      </c>
      <c r="C296" s="462" t="s">
        <v>17451</v>
      </c>
      <c r="D296" s="462" t="s">
        <v>91</v>
      </c>
      <c r="E296" s="462" t="s">
        <v>214</v>
      </c>
      <c r="F296" s="463">
        <v>2023</v>
      </c>
      <c r="G296" s="462" t="s">
        <v>6165</v>
      </c>
      <c r="H296" s="462" t="s">
        <v>2039</v>
      </c>
      <c r="I296" s="462" t="s">
        <v>17453</v>
      </c>
      <c r="J296" s="463">
        <v>3588</v>
      </c>
      <c r="K296" s="468"/>
      <c r="L296" s="464">
        <f t="shared" ca="1" si="4"/>
        <v>3588</v>
      </c>
      <c r="M296" s="462" t="s">
        <v>91</v>
      </c>
    </row>
    <row r="297" spans="1:13" x14ac:dyDescent="0.35">
      <c r="A297" s="465" t="s">
        <v>17454</v>
      </c>
      <c r="B297" s="465" t="s">
        <v>17455</v>
      </c>
      <c r="C297" s="465" t="s">
        <v>17454</v>
      </c>
      <c r="D297" s="465" t="s">
        <v>91</v>
      </c>
      <c r="E297" s="465" t="s">
        <v>214</v>
      </c>
      <c r="F297" s="466">
        <v>2023</v>
      </c>
      <c r="G297" s="465" t="s">
        <v>6165</v>
      </c>
      <c r="H297" s="465" t="s">
        <v>2039</v>
      </c>
      <c r="I297" s="465" t="s">
        <v>17456</v>
      </c>
      <c r="J297" s="466">
        <v>4808</v>
      </c>
      <c r="K297" s="469"/>
      <c r="L297" s="404">
        <f t="shared" ca="1" si="4"/>
        <v>4808</v>
      </c>
      <c r="M297" s="465" t="s">
        <v>91</v>
      </c>
    </row>
    <row r="298" spans="1:13" x14ac:dyDescent="0.35">
      <c r="A298" s="462" t="s">
        <v>17457</v>
      </c>
      <c r="B298" s="462" t="s">
        <v>17458</v>
      </c>
      <c r="C298" s="462" t="s">
        <v>17457</v>
      </c>
      <c r="D298" s="462" t="s">
        <v>91</v>
      </c>
      <c r="E298" s="462" t="s">
        <v>214</v>
      </c>
      <c r="F298" s="463">
        <v>2023</v>
      </c>
      <c r="G298" s="462" t="s">
        <v>6165</v>
      </c>
      <c r="H298" s="462" t="s">
        <v>2039</v>
      </c>
      <c r="I298" s="462" t="s">
        <v>17459</v>
      </c>
      <c r="J298" s="463">
        <v>2948</v>
      </c>
      <c r="K298" s="468"/>
      <c r="L298" s="464">
        <f t="shared" ca="1" si="4"/>
        <v>2948</v>
      </c>
      <c r="M298" s="462" t="s">
        <v>91</v>
      </c>
    </row>
    <row r="299" spans="1:13" x14ac:dyDescent="0.35">
      <c r="A299" s="465" t="s">
        <v>17460</v>
      </c>
      <c r="B299" s="465" t="s">
        <v>17461</v>
      </c>
      <c r="C299" s="465" t="s">
        <v>17460</v>
      </c>
      <c r="D299" s="465" t="s">
        <v>91</v>
      </c>
      <c r="E299" s="465" t="s">
        <v>214</v>
      </c>
      <c r="F299" s="466">
        <v>2023</v>
      </c>
      <c r="G299" s="465" t="s">
        <v>6165</v>
      </c>
      <c r="H299" s="465" t="s">
        <v>2039</v>
      </c>
      <c r="I299" s="465" t="s">
        <v>17462</v>
      </c>
      <c r="J299" s="466">
        <v>4300</v>
      </c>
      <c r="K299" s="469"/>
      <c r="L299" s="404">
        <f t="shared" ca="1" si="4"/>
        <v>4300</v>
      </c>
      <c r="M299" s="465" t="s">
        <v>91</v>
      </c>
    </row>
    <row r="300" spans="1:13" x14ac:dyDescent="0.35">
      <c r="A300" s="462" t="s">
        <v>11636</v>
      </c>
      <c r="B300" s="462" t="s">
        <v>2421</v>
      </c>
      <c r="C300" s="462" t="s">
        <v>11636</v>
      </c>
      <c r="D300" s="462" t="s">
        <v>208</v>
      </c>
      <c r="E300" s="462" t="s">
        <v>231</v>
      </c>
      <c r="F300" s="463">
        <v>2017</v>
      </c>
      <c r="G300" s="462" t="s">
        <v>5710</v>
      </c>
      <c r="H300" s="462" t="s">
        <v>9438</v>
      </c>
      <c r="I300" s="462" t="s">
        <v>11637</v>
      </c>
      <c r="J300" s="463">
        <v>6276</v>
      </c>
      <c r="K300" s="468"/>
      <c r="L300" s="464">
        <f t="shared" ca="1" si="4"/>
        <v>896.57142857142856</v>
      </c>
      <c r="M300" s="462" t="s">
        <v>87</v>
      </c>
    </row>
    <row r="301" spans="1:13" x14ac:dyDescent="0.35">
      <c r="A301" s="465" t="s">
        <v>11488</v>
      </c>
      <c r="B301" s="465" t="s">
        <v>2417</v>
      </c>
      <c r="C301" s="465" t="s">
        <v>11488</v>
      </c>
      <c r="D301" s="465" t="s">
        <v>208</v>
      </c>
      <c r="E301" s="465" t="s">
        <v>231</v>
      </c>
      <c r="F301" s="466">
        <v>2017</v>
      </c>
      <c r="G301" s="465" t="s">
        <v>5710</v>
      </c>
      <c r="H301" s="465" t="s">
        <v>898</v>
      </c>
      <c r="I301" s="465" t="s">
        <v>11489</v>
      </c>
      <c r="J301" s="466">
        <v>10669</v>
      </c>
      <c r="K301" s="469"/>
      <c r="L301" s="404">
        <f t="shared" ca="1" si="4"/>
        <v>1524.1428571428571</v>
      </c>
      <c r="M301" s="465" t="s">
        <v>87</v>
      </c>
    </row>
    <row r="302" spans="1:13" x14ac:dyDescent="0.35">
      <c r="A302" s="462" t="s">
        <v>12840</v>
      </c>
      <c r="B302" s="462" t="s">
        <v>2423</v>
      </c>
      <c r="C302" s="462" t="s">
        <v>12840</v>
      </c>
      <c r="D302" s="462" t="s">
        <v>208</v>
      </c>
      <c r="E302" s="462" t="s">
        <v>231</v>
      </c>
      <c r="F302" s="463">
        <v>2019</v>
      </c>
      <c r="G302" s="462" t="s">
        <v>5710</v>
      </c>
      <c r="H302" s="462" t="s">
        <v>898</v>
      </c>
      <c r="I302" s="462" t="s">
        <v>12841</v>
      </c>
      <c r="J302" s="463">
        <v>1495</v>
      </c>
      <c r="K302" s="468"/>
      <c r="L302" s="464">
        <f t="shared" ca="1" si="4"/>
        <v>299</v>
      </c>
      <c r="M302" s="462" t="s">
        <v>87</v>
      </c>
    </row>
    <row r="303" spans="1:13" x14ac:dyDescent="0.35">
      <c r="A303" s="465" t="s">
        <v>11490</v>
      </c>
      <c r="B303" s="465" t="s">
        <v>2418</v>
      </c>
      <c r="C303" s="465" t="s">
        <v>11490</v>
      </c>
      <c r="D303" s="465" t="s">
        <v>208</v>
      </c>
      <c r="E303" s="465" t="s">
        <v>241</v>
      </c>
      <c r="F303" s="466">
        <v>2017</v>
      </c>
      <c r="G303" s="465" t="s">
        <v>5710</v>
      </c>
      <c r="H303" s="465" t="s">
        <v>898</v>
      </c>
      <c r="I303" s="465" t="s">
        <v>11491</v>
      </c>
      <c r="J303" s="466">
        <v>1312.6</v>
      </c>
      <c r="K303" s="469"/>
      <c r="L303" s="404">
        <f t="shared" ca="1" si="4"/>
        <v>187.51428571428571</v>
      </c>
      <c r="M303" s="465" t="s">
        <v>87</v>
      </c>
    </row>
    <row r="304" spans="1:13" x14ac:dyDescent="0.35">
      <c r="A304" s="462" t="s">
        <v>9901</v>
      </c>
      <c r="B304" s="462" t="s">
        <v>2411</v>
      </c>
      <c r="C304" s="462" t="s">
        <v>9901</v>
      </c>
      <c r="D304" s="462" t="s">
        <v>208</v>
      </c>
      <c r="E304" s="462" t="s">
        <v>9902</v>
      </c>
      <c r="F304" s="463">
        <v>2015</v>
      </c>
      <c r="G304" s="462" t="s">
        <v>5710</v>
      </c>
      <c r="H304" s="462" t="s">
        <v>9893</v>
      </c>
      <c r="I304" s="462" t="s">
        <v>9903</v>
      </c>
      <c r="J304" s="463">
        <v>37291</v>
      </c>
      <c r="K304" s="468"/>
      <c r="L304" s="464">
        <f t="shared" ca="1" si="4"/>
        <v>4143.4444444444443</v>
      </c>
      <c r="M304" s="462" t="s">
        <v>87</v>
      </c>
    </row>
    <row r="305" spans="1:13" x14ac:dyDescent="0.35">
      <c r="A305" s="465" t="s">
        <v>11638</v>
      </c>
      <c r="B305" s="465" t="s">
        <v>2422</v>
      </c>
      <c r="C305" s="465" t="s">
        <v>11638</v>
      </c>
      <c r="D305" s="465" t="s">
        <v>208</v>
      </c>
      <c r="E305" s="465" t="s">
        <v>248</v>
      </c>
      <c r="F305" s="466">
        <v>2017</v>
      </c>
      <c r="G305" s="465" t="s">
        <v>5710</v>
      </c>
      <c r="H305" s="465" t="s">
        <v>9438</v>
      </c>
      <c r="I305" s="465" t="s">
        <v>11639</v>
      </c>
      <c r="J305" s="466">
        <v>4466</v>
      </c>
      <c r="K305" s="469"/>
      <c r="L305" s="404">
        <f t="shared" ca="1" si="4"/>
        <v>638</v>
      </c>
      <c r="M305" s="465" t="s">
        <v>87</v>
      </c>
    </row>
    <row r="306" spans="1:13" x14ac:dyDescent="0.35">
      <c r="A306" s="462" t="s">
        <v>7124</v>
      </c>
      <c r="B306" s="462" t="s">
        <v>2401</v>
      </c>
      <c r="C306" s="462" t="s">
        <v>7124</v>
      </c>
      <c r="D306" s="462" t="s">
        <v>208</v>
      </c>
      <c r="E306" s="462" t="s">
        <v>252</v>
      </c>
      <c r="F306" s="463">
        <v>2008</v>
      </c>
      <c r="G306" s="462" t="s">
        <v>5710</v>
      </c>
      <c r="H306" s="462" t="s">
        <v>913</v>
      </c>
      <c r="I306" s="462" t="s">
        <v>7125</v>
      </c>
      <c r="J306" s="463">
        <v>23956</v>
      </c>
      <c r="K306" s="468"/>
      <c r="L306" s="464">
        <f t="shared" ca="1" si="4"/>
        <v>1497.25</v>
      </c>
      <c r="M306" s="462" t="s">
        <v>87</v>
      </c>
    </row>
    <row r="307" spans="1:13" x14ac:dyDescent="0.35">
      <c r="A307" s="465" t="s">
        <v>6453</v>
      </c>
      <c r="B307" s="465" t="s">
        <v>2400</v>
      </c>
      <c r="C307" s="465" t="s">
        <v>6453</v>
      </c>
      <c r="D307" s="465" t="s">
        <v>208</v>
      </c>
      <c r="E307" s="465" t="s">
        <v>252</v>
      </c>
      <c r="F307" s="466">
        <v>2006</v>
      </c>
      <c r="G307" s="465" t="s">
        <v>5710</v>
      </c>
      <c r="H307" s="465" t="s">
        <v>5820</v>
      </c>
      <c r="I307" s="465" t="s">
        <v>6454</v>
      </c>
      <c r="J307" s="466">
        <v>54491</v>
      </c>
      <c r="K307" s="469"/>
      <c r="L307" s="404">
        <f t="shared" ca="1" si="4"/>
        <v>3027.2777777777778</v>
      </c>
      <c r="M307" s="465" t="s">
        <v>87</v>
      </c>
    </row>
    <row r="308" spans="1:13" x14ac:dyDescent="0.35">
      <c r="A308" s="462" t="s">
        <v>8447</v>
      </c>
      <c r="B308" s="462" t="s">
        <v>2404</v>
      </c>
      <c r="C308" s="462" t="s">
        <v>8447</v>
      </c>
      <c r="D308" s="462" t="s">
        <v>208</v>
      </c>
      <c r="E308" s="462" t="s">
        <v>252</v>
      </c>
      <c r="F308" s="463">
        <v>2013</v>
      </c>
      <c r="G308" s="462" t="s">
        <v>5710</v>
      </c>
      <c r="H308" s="462" t="s">
        <v>5820</v>
      </c>
      <c r="I308" s="462" t="s">
        <v>8448</v>
      </c>
      <c r="J308" s="463">
        <v>12834.3</v>
      </c>
      <c r="K308" s="468"/>
      <c r="L308" s="464">
        <f t="shared" ca="1" si="4"/>
        <v>1166.7545454545455</v>
      </c>
      <c r="M308" s="462" t="s">
        <v>87</v>
      </c>
    </row>
    <row r="309" spans="1:13" x14ac:dyDescent="0.35">
      <c r="A309" s="465" t="s">
        <v>9320</v>
      </c>
      <c r="B309" s="465" t="s">
        <v>2406</v>
      </c>
      <c r="C309" s="465" t="s">
        <v>9320</v>
      </c>
      <c r="D309" s="465" t="s">
        <v>208</v>
      </c>
      <c r="E309" s="465" t="s">
        <v>252</v>
      </c>
      <c r="F309" s="466">
        <v>2014</v>
      </c>
      <c r="G309" s="465" t="s">
        <v>5710</v>
      </c>
      <c r="H309" s="465" t="s">
        <v>913</v>
      </c>
      <c r="I309" s="465" t="s">
        <v>9321</v>
      </c>
      <c r="J309" s="466">
        <v>53030</v>
      </c>
      <c r="K309" s="469"/>
      <c r="L309" s="404">
        <f t="shared" ca="1" si="4"/>
        <v>5303</v>
      </c>
      <c r="M309" s="465" t="s">
        <v>87</v>
      </c>
    </row>
    <row r="310" spans="1:13" x14ac:dyDescent="0.35">
      <c r="A310" s="462" t="s">
        <v>9327</v>
      </c>
      <c r="B310" s="462" t="s">
        <v>2407</v>
      </c>
      <c r="C310" s="462" t="s">
        <v>9327</v>
      </c>
      <c r="D310" s="462" t="s">
        <v>208</v>
      </c>
      <c r="E310" s="462" t="s">
        <v>252</v>
      </c>
      <c r="F310" s="463">
        <v>2014</v>
      </c>
      <c r="G310" s="462" t="s">
        <v>5710</v>
      </c>
      <c r="H310" s="462" t="s">
        <v>897</v>
      </c>
      <c r="I310" s="462" t="s">
        <v>9328</v>
      </c>
      <c r="J310" s="463">
        <v>28110</v>
      </c>
      <c r="K310" s="468"/>
      <c r="L310" s="464">
        <f t="shared" ca="1" si="4"/>
        <v>2811</v>
      </c>
      <c r="M310" s="462" t="s">
        <v>87</v>
      </c>
    </row>
    <row r="311" spans="1:13" x14ac:dyDescent="0.35">
      <c r="A311" s="465" t="s">
        <v>9318</v>
      </c>
      <c r="B311" s="465" t="s">
        <v>2405</v>
      </c>
      <c r="C311" s="465" t="s">
        <v>9318</v>
      </c>
      <c r="D311" s="465" t="s">
        <v>208</v>
      </c>
      <c r="E311" s="465" t="s">
        <v>252</v>
      </c>
      <c r="F311" s="466">
        <v>2014</v>
      </c>
      <c r="G311" s="465" t="s">
        <v>5710</v>
      </c>
      <c r="H311" s="465" t="s">
        <v>913</v>
      </c>
      <c r="I311" s="465" t="s">
        <v>9319</v>
      </c>
      <c r="J311" s="466">
        <v>58007</v>
      </c>
      <c r="K311" s="469"/>
      <c r="L311" s="404">
        <f t="shared" ca="1" si="4"/>
        <v>5800.7</v>
      </c>
      <c r="M311" s="465" t="s">
        <v>87</v>
      </c>
    </row>
    <row r="312" spans="1:13" x14ac:dyDescent="0.35">
      <c r="A312" s="462" t="s">
        <v>9897</v>
      </c>
      <c r="B312" s="462" t="s">
        <v>2409</v>
      </c>
      <c r="C312" s="462" t="s">
        <v>9897</v>
      </c>
      <c r="D312" s="462" t="s">
        <v>208</v>
      </c>
      <c r="E312" s="462" t="s">
        <v>252</v>
      </c>
      <c r="F312" s="463">
        <v>2015</v>
      </c>
      <c r="G312" s="462" t="s">
        <v>5710</v>
      </c>
      <c r="H312" s="462" t="s">
        <v>9893</v>
      </c>
      <c r="I312" s="462" t="s">
        <v>9898</v>
      </c>
      <c r="J312" s="463">
        <v>46207.3</v>
      </c>
      <c r="K312" s="468"/>
      <c r="L312" s="464">
        <f t="shared" ca="1" si="4"/>
        <v>5134.1444444444451</v>
      </c>
      <c r="M312" s="462" t="s">
        <v>87</v>
      </c>
    </row>
    <row r="313" spans="1:13" x14ac:dyDescent="0.35">
      <c r="A313" s="465" t="s">
        <v>9899</v>
      </c>
      <c r="B313" s="465" t="s">
        <v>2410</v>
      </c>
      <c r="C313" s="465" t="s">
        <v>9899</v>
      </c>
      <c r="D313" s="465" t="s">
        <v>208</v>
      </c>
      <c r="E313" s="465" t="s">
        <v>252</v>
      </c>
      <c r="F313" s="466">
        <v>2015</v>
      </c>
      <c r="G313" s="465" t="s">
        <v>5710</v>
      </c>
      <c r="H313" s="465" t="s">
        <v>9893</v>
      </c>
      <c r="I313" s="465" t="s">
        <v>9900</v>
      </c>
      <c r="J313" s="466">
        <v>40302</v>
      </c>
      <c r="K313" s="469"/>
      <c r="L313" s="404">
        <f t="shared" ca="1" si="4"/>
        <v>4478</v>
      </c>
      <c r="M313" s="465" t="s">
        <v>87</v>
      </c>
    </row>
    <row r="314" spans="1:13" x14ac:dyDescent="0.35">
      <c r="A314" s="462" t="s">
        <v>9895</v>
      </c>
      <c r="B314" s="462" t="s">
        <v>2408</v>
      </c>
      <c r="C314" s="462" t="s">
        <v>9895</v>
      </c>
      <c r="D314" s="462" t="s">
        <v>208</v>
      </c>
      <c r="E314" s="462" t="s">
        <v>252</v>
      </c>
      <c r="F314" s="463">
        <v>2015</v>
      </c>
      <c r="G314" s="462" t="s">
        <v>5710</v>
      </c>
      <c r="H314" s="462" t="s">
        <v>9893</v>
      </c>
      <c r="I314" s="462" t="s">
        <v>9896</v>
      </c>
      <c r="J314" s="463">
        <v>56136.5</v>
      </c>
      <c r="K314" s="468"/>
      <c r="L314" s="464">
        <f t="shared" ca="1" si="4"/>
        <v>6237.3888888888887</v>
      </c>
      <c r="M314" s="462" t="s">
        <v>87</v>
      </c>
    </row>
    <row r="315" spans="1:13" x14ac:dyDescent="0.35">
      <c r="A315" s="465" t="s">
        <v>10247</v>
      </c>
      <c r="B315" s="465" t="s">
        <v>2414</v>
      </c>
      <c r="C315" s="465" t="s">
        <v>10247</v>
      </c>
      <c r="D315" s="465" t="s">
        <v>208</v>
      </c>
      <c r="E315" s="465" t="s">
        <v>252</v>
      </c>
      <c r="F315" s="466">
        <v>2016</v>
      </c>
      <c r="G315" s="465" t="s">
        <v>5767</v>
      </c>
      <c r="H315" s="465" t="s">
        <v>6032</v>
      </c>
      <c r="I315" s="465" t="s">
        <v>10248</v>
      </c>
      <c r="J315" s="466">
        <v>26283.7</v>
      </c>
      <c r="K315" s="469"/>
      <c r="L315" s="404">
        <f t="shared" ca="1" si="4"/>
        <v>3285.4625000000001</v>
      </c>
      <c r="M315" s="465" t="s">
        <v>87</v>
      </c>
    </row>
    <row r="316" spans="1:13" x14ac:dyDescent="0.35">
      <c r="A316" s="462" t="s">
        <v>11570</v>
      </c>
      <c r="B316" s="462" t="s">
        <v>2419</v>
      </c>
      <c r="C316" s="462" t="s">
        <v>11570</v>
      </c>
      <c r="D316" s="462" t="s">
        <v>208</v>
      </c>
      <c r="E316" s="462" t="s">
        <v>252</v>
      </c>
      <c r="F316" s="463">
        <v>2017</v>
      </c>
      <c r="G316" s="462" t="s">
        <v>5710</v>
      </c>
      <c r="H316" s="462" t="s">
        <v>11571</v>
      </c>
      <c r="I316" s="462" t="s">
        <v>11572</v>
      </c>
      <c r="J316" s="463">
        <v>15480.4</v>
      </c>
      <c r="K316" s="468"/>
      <c r="L316" s="464">
        <f t="shared" ca="1" si="4"/>
        <v>2211.485714285714</v>
      </c>
      <c r="M316" s="462" t="s">
        <v>87</v>
      </c>
    </row>
    <row r="317" spans="1:13" x14ac:dyDescent="0.35">
      <c r="A317" s="465" t="s">
        <v>11573</v>
      </c>
      <c r="B317" s="465" t="s">
        <v>2420</v>
      </c>
      <c r="C317" s="465" t="s">
        <v>11573</v>
      </c>
      <c r="D317" s="465" t="s">
        <v>208</v>
      </c>
      <c r="E317" s="465" t="s">
        <v>252</v>
      </c>
      <c r="F317" s="466">
        <v>2017</v>
      </c>
      <c r="G317" s="465" t="s">
        <v>5710</v>
      </c>
      <c r="H317" s="465" t="s">
        <v>11571</v>
      </c>
      <c r="I317" s="465" t="s">
        <v>11574</v>
      </c>
      <c r="J317" s="466">
        <v>26154.5</v>
      </c>
      <c r="K317" s="469"/>
      <c r="L317" s="404">
        <f t="shared" ca="1" si="4"/>
        <v>3736.3571428571427</v>
      </c>
      <c r="M317" s="465" t="s">
        <v>87</v>
      </c>
    </row>
    <row r="318" spans="1:13" x14ac:dyDescent="0.35">
      <c r="A318" s="462" t="s">
        <v>12880</v>
      </c>
      <c r="B318" s="462" t="s">
        <v>2424</v>
      </c>
      <c r="C318" s="462" t="s">
        <v>12880</v>
      </c>
      <c r="D318" s="462" t="s">
        <v>208</v>
      </c>
      <c r="E318" s="462" t="s">
        <v>252</v>
      </c>
      <c r="F318" s="463">
        <v>2019</v>
      </c>
      <c r="G318" s="462" t="s">
        <v>5710</v>
      </c>
      <c r="H318" s="462" t="s">
        <v>913</v>
      </c>
      <c r="I318" s="462" t="s">
        <v>12881</v>
      </c>
      <c r="J318" s="463">
        <v>9518</v>
      </c>
      <c r="K318" s="468"/>
      <c r="L318" s="464">
        <f t="shared" ca="1" si="4"/>
        <v>1903.6</v>
      </c>
      <c r="M318" s="462" t="s">
        <v>87</v>
      </c>
    </row>
    <row r="319" spans="1:13" x14ac:dyDescent="0.35">
      <c r="A319" s="465" t="s">
        <v>14367</v>
      </c>
      <c r="B319" s="465" t="s">
        <v>14368</v>
      </c>
      <c r="C319" s="465" t="s">
        <v>14367</v>
      </c>
      <c r="D319" s="465" t="s">
        <v>208</v>
      </c>
      <c r="E319" s="465" t="s">
        <v>252</v>
      </c>
      <c r="F319" s="466">
        <v>2021</v>
      </c>
      <c r="G319" s="465" t="s">
        <v>2071</v>
      </c>
      <c r="H319" s="465" t="s">
        <v>5734</v>
      </c>
      <c r="I319" s="465" t="s">
        <v>14369</v>
      </c>
      <c r="J319" s="466">
        <v>831</v>
      </c>
      <c r="K319" s="469"/>
      <c r="L319" s="404">
        <f t="shared" ca="1" si="4"/>
        <v>277</v>
      </c>
      <c r="M319" s="465" t="s">
        <v>87</v>
      </c>
    </row>
    <row r="320" spans="1:13" x14ac:dyDescent="0.35">
      <c r="A320" s="462" t="s">
        <v>9585</v>
      </c>
      <c r="B320" s="462" t="s">
        <v>2941</v>
      </c>
      <c r="C320" s="462" t="s">
        <v>9585</v>
      </c>
      <c r="D320" s="462" t="s">
        <v>128</v>
      </c>
      <c r="E320" s="462" t="s">
        <v>8000</v>
      </c>
      <c r="F320" s="463">
        <v>2015</v>
      </c>
      <c r="G320" s="462" t="s">
        <v>5710</v>
      </c>
      <c r="H320" s="462" t="s">
        <v>6139</v>
      </c>
      <c r="I320" s="462" t="s">
        <v>9586</v>
      </c>
      <c r="J320" s="463">
        <v>40438</v>
      </c>
      <c r="K320" s="468"/>
      <c r="L320" s="464">
        <f t="shared" ca="1" si="4"/>
        <v>4493.1111111111113</v>
      </c>
      <c r="M320" s="462" t="s">
        <v>112</v>
      </c>
    </row>
    <row r="321" spans="1:13" x14ac:dyDescent="0.35">
      <c r="A321" s="465" t="s">
        <v>11344</v>
      </c>
      <c r="B321" s="465" t="s">
        <v>3109</v>
      </c>
      <c r="C321" s="465" t="s">
        <v>11344</v>
      </c>
      <c r="D321" s="465" t="s">
        <v>128</v>
      </c>
      <c r="E321" s="465" t="s">
        <v>220</v>
      </c>
      <c r="F321" s="466">
        <v>2017</v>
      </c>
      <c r="G321" s="465" t="s">
        <v>5710</v>
      </c>
      <c r="H321" s="465" t="s">
        <v>6496</v>
      </c>
      <c r="I321" s="465" t="s">
        <v>11345</v>
      </c>
      <c r="J321" s="466">
        <v>24345</v>
      </c>
      <c r="K321" s="469"/>
      <c r="L321" s="404">
        <f t="shared" ca="1" si="4"/>
        <v>3477.8571428571427</v>
      </c>
      <c r="M321" s="465" t="s">
        <v>112</v>
      </c>
    </row>
    <row r="322" spans="1:13" x14ac:dyDescent="0.35">
      <c r="A322" s="462" t="s">
        <v>7130</v>
      </c>
      <c r="B322" s="462" t="s">
        <v>2774</v>
      </c>
      <c r="C322" s="462" t="s">
        <v>7130</v>
      </c>
      <c r="D322" s="462" t="s">
        <v>128</v>
      </c>
      <c r="E322" s="462" t="s">
        <v>232</v>
      </c>
      <c r="F322" s="463">
        <v>2008</v>
      </c>
      <c r="G322" s="462" t="s">
        <v>5710</v>
      </c>
      <c r="H322" s="462" t="s">
        <v>913</v>
      </c>
      <c r="I322" s="462" t="s">
        <v>7131</v>
      </c>
      <c r="J322" s="463">
        <v>59455</v>
      </c>
      <c r="K322" s="468"/>
      <c r="L322" s="464">
        <f t="shared" ref="L322:L385" ca="1" si="5">IFERROR(J322/(YEAR(NOW())-F322),"--")</f>
        <v>3715.9375</v>
      </c>
      <c r="M322" s="462" t="s">
        <v>112</v>
      </c>
    </row>
    <row r="323" spans="1:13" x14ac:dyDescent="0.35">
      <c r="A323" s="465" t="s">
        <v>6379</v>
      </c>
      <c r="B323" s="465" t="s">
        <v>2702</v>
      </c>
      <c r="C323" s="465" t="s">
        <v>6379</v>
      </c>
      <c r="D323" s="465" t="s">
        <v>128</v>
      </c>
      <c r="E323" s="465" t="s">
        <v>232</v>
      </c>
      <c r="F323" s="466">
        <v>2005</v>
      </c>
      <c r="G323" s="465" t="s">
        <v>2052</v>
      </c>
      <c r="H323" s="465" t="s">
        <v>5734</v>
      </c>
      <c r="I323" s="465" t="s">
        <v>6380</v>
      </c>
      <c r="J323" s="466">
        <v>55360</v>
      </c>
      <c r="K323" s="469"/>
      <c r="L323" s="404">
        <f t="shared" ca="1" si="5"/>
        <v>2913.6842105263158</v>
      </c>
      <c r="M323" s="465" t="s">
        <v>112</v>
      </c>
    </row>
    <row r="324" spans="1:13" x14ac:dyDescent="0.35">
      <c r="A324" s="462" t="s">
        <v>8898</v>
      </c>
      <c r="B324" s="462" t="s">
        <v>2889</v>
      </c>
      <c r="C324" s="462" t="s">
        <v>8898</v>
      </c>
      <c r="D324" s="462" t="s">
        <v>128</v>
      </c>
      <c r="E324" s="462" t="s">
        <v>232</v>
      </c>
      <c r="F324" s="463">
        <v>2014</v>
      </c>
      <c r="G324" s="462" t="s">
        <v>5710</v>
      </c>
      <c r="H324" s="462" t="s">
        <v>5820</v>
      </c>
      <c r="I324" s="462" t="s">
        <v>8899</v>
      </c>
      <c r="J324" s="463">
        <v>67334</v>
      </c>
      <c r="K324" s="468"/>
      <c r="L324" s="464">
        <f t="shared" ca="1" si="5"/>
        <v>6733.4</v>
      </c>
      <c r="M324" s="462" t="s">
        <v>112</v>
      </c>
    </row>
    <row r="325" spans="1:13" x14ac:dyDescent="0.35">
      <c r="A325" s="465" t="s">
        <v>11602</v>
      </c>
      <c r="B325" s="465" t="s">
        <v>3138</v>
      </c>
      <c r="C325" s="465" t="s">
        <v>11602</v>
      </c>
      <c r="D325" s="465" t="s">
        <v>128</v>
      </c>
      <c r="E325" s="465" t="s">
        <v>232</v>
      </c>
      <c r="F325" s="466">
        <v>2017</v>
      </c>
      <c r="G325" s="465" t="s">
        <v>5710</v>
      </c>
      <c r="H325" s="465" t="s">
        <v>6004</v>
      </c>
      <c r="I325" s="465" t="s">
        <v>11603</v>
      </c>
      <c r="J325" s="466">
        <v>2106</v>
      </c>
      <c r="K325" s="469"/>
      <c r="L325" s="404">
        <f t="shared" ca="1" si="5"/>
        <v>300.85714285714283</v>
      </c>
      <c r="M325" s="465" t="s">
        <v>112</v>
      </c>
    </row>
    <row r="326" spans="1:13" x14ac:dyDescent="0.35">
      <c r="A326" s="462" t="s">
        <v>10371</v>
      </c>
      <c r="B326" s="462" t="s">
        <v>3011</v>
      </c>
      <c r="C326" s="462" t="s">
        <v>10371</v>
      </c>
      <c r="D326" s="462" t="s">
        <v>128</v>
      </c>
      <c r="E326" s="462" t="s">
        <v>232</v>
      </c>
      <c r="F326" s="463">
        <v>2016</v>
      </c>
      <c r="G326" s="462" t="s">
        <v>5710</v>
      </c>
      <c r="H326" s="462" t="s">
        <v>6139</v>
      </c>
      <c r="I326" s="462" t="s">
        <v>10372</v>
      </c>
      <c r="J326" s="463">
        <v>107411</v>
      </c>
      <c r="K326" s="468"/>
      <c r="L326" s="464">
        <f t="shared" ca="1" si="5"/>
        <v>13426.375</v>
      </c>
      <c r="M326" s="462" t="s">
        <v>112</v>
      </c>
    </row>
    <row r="327" spans="1:13" x14ac:dyDescent="0.35">
      <c r="A327" s="465" t="s">
        <v>7242</v>
      </c>
      <c r="B327" s="465" t="s">
        <v>2793</v>
      </c>
      <c r="C327" s="465" t="s">
        <v>7242</v>
      </c>
      <c r="D327" s="465" t="s">
        <v>128</v>
      </c>
      <c r="E327" s="465" t="s">
        <v>242</v>
      </c>
      <c r="F327" s="466">
        <v>2008</v>
      </c>
      <c r="G327" s="465" t="s">
        <v>5710</v>
      </c>
      <c r="H327" s="465" t="s">
        <v>5917</v>
      </c>
      <c r="I327" s="465" t="s">
        <v>7243</v>
      </c>
      <c r="J327" s="466">
        <v>72236</v>
      </c>
      <c r="K327" s="469">
        <v>45190</v>
      </c>
      <c r="L327" s="404">
        <f t="shared" ca="1" si="5"/>
        <v>4514.75</v>
      </c>
      <c r="M327" s="465" t="s">
        <v>112</v>
      </c>
    </row>
    <row r="328" spans="1:13" x14ac:dyDescent="0.35">
      <c r="A328" s="462" t="s">
        <v>6320</v>
      </c>
      <c r="B328" s="462" t="s">
        <v>2687</v>
      </c>
      <c r="C328" s="462" t="s">
        <v>6320</v>
      </c>
      <c r="D328" s="462" t="s">
        <v>128</v>
      </c>
      <c r="E328" s="462" t="s">
        <v>242</v>
      </c>
      <c r="F328" s="463">
        <v>2005</v>
      </c>
      <c r="G328" s="462" t="s">
        <v>5710</v>
      </c>
      <c r="H328" s="462" t="s">
        <v>898</v>
      </c>
      <c r="I328" s="462" t="s">
        <v>6321</v>
      </c>
      <c r="J328" s="463">
        <v>102199</v>
      </c>
      <c r="K328" s="468">
        <v>45190</v>
      </c>
      <c r="L328" s="464">
        <f t="shared" ca="1" si="5"/>
        <v>5378.894736842105</v>
      </c>
      <c r="M328" s="462" t="s">
        <v>112</v>
      </c>
    </row>
    <row r="329" spans="1:13" x14ac:dyDescent="0.35">
      <c r="A329" s="465" t="s">
        <v>5987</v>
      </c>
      <c r="B329" s="465" t="s">
        <v>2663</v>
      </c>
      <c r="C329" s="465" t="s">
        <v>5987</v>
      </c>
      <c r="D329" s="465" t="s">
        <v>128</v>
      </c>
      <c r="E329" s="465" t="s">
        <v>242</v>
      </c>
      <c r="F329" s="466">
        <v>1999</v>
      </c>
      <c r="G329" s="465" t="s">
        <v>5741</v>
      </c>
      <c r="H329" s="465" t="s">
        <v>5734</v>
      </c>
      <c r="I329" s="465" t="s">
        <v>5988</v>
      </c>
      <c r="J329" s="466">
        <v>183110</v>
      </c>
      <c r="K329" s="469"/>
      <c r="L329" s="404">
        <f t="shared" ca="1" si="5"/>
        <v>7324.4</v>
      </c>
      <c r="M329" s="465" t="s">
        <v>112</v>
      </c>
    </row>
    <row r="330" spans="1:13" x14ac:dyDescent="0.35">
      <c r="A330" s="462" t="s">
        <v>8178</v>
      </c>
      <c r="B330" s="462" t="s">
        <v>2836</v>
      </c>
      <c r="C330" s="462" t="s">
        <v>8178</v>
      </c>
      <c r="D330" s="462" t="s">
        <v>128</v>
      </c>
      <c r="E330" s="462" t="s">
        <v>242</v>
      </c>
      <c r="F330" s="463">
        <v>2012</v>
      </c>
      <c r="G330" s="462" t="s">
        <v>5710</v>
      </c>
      <c r="H330" s="462" t="s">
        <v>368</v>
      </c>
      <c r="I330" s="462" t="s">
        <v>8179</v>
      </c>
      <c r="J330" s="463">
        <v>196415</v>
      </c>
      <c r="K330" s="468"/>
      <c r="L330" s="464">
        <f t="shared" ca="1" si="5"/>
        <v>16367.916666666666</v>
      </c>
      <c r="M330" s="462" t="s">
        <v>112</v>
      </c>
    </row>
    <row r="331" spans="1:13" x14ac:dyDescent="0.35">
      <c r="A331" s="465" t="s">
        <v>8710</v>
      </c>
      <c r="B331" s="465" t="s">
        <v>2880</v>
      </c>
      <c r="C331" s="465" t="s">
        <v>8710</v>
      </c>
      <c r="D331" s="465" t="s">
        <v>128</v>
      </c>
      <c r="E331" s="465" t="s">
        <v>242</v>
      </c>
      <c r="F331" s="466">
        <v>2013</v>
      </c>
      <c r="G331" s="465" t="s">
        <v>5710</v>
      </c>
      <c r="H331" s="465" t="s">
        <v>913</v>
      </c>
      <c r="I331" s="465" t="s">
        <v>8711</v>
      </c>
      <c r="J331" s="466">
        <v>55867</v>
      </c>
      <c r="K331" s="469"/>
      <c r="L331" s="404">
        <f t="shared" ca="1" si="5"/>
        <v>5078.818181818182</v>
      </c>
      <c r="M331" s="465" t="s">
        <v>112</v>
      </c>
    </row>
    <row r="332" spans="1:13" x14ac:dyDescent="0.35">
      <c r="A332" s="462" t="s">
        <v>10959</v>
      </c>
      <c r="B332" s="462" t="s">
        <v>3097</v>
      </c>
      <c r="C332" s="462" t="s">
        <v>10959</v>
      </c>
      <c r="D332" s="462" t="s">
        <v>128</v>
      </c>
      <c r="E332" s="462" t="s">
        <v>242</v>
      </c>
      <c r="F332" s="463">
        <v>2016</v>
      </c>
      <c r="G332" s="462" t="s">
        <v>5710</v>
      </c>
      <c r="H332" s="462" t="s">
        <v>9893</v>
      </c>
      <c r="I332" s="462" t="s">
        <v>10960</v>
      </c>
      <c r="J332" s="463">
        <v>85691</v>
      </c>
      <c r="K332" s="468"/>
      <c r="L332" s="464">
        <f t="shared" ca="1" si="5"/>
        <v>10711.375</v>
      </c>
      <c r="M332" s="462" t="s">
        <v>112</v>
      </c>
    </row>
    <row r="333" spans="1:13" x14ac:dyDescent="0.35">
      <c r="A333" s="465" t="s">
        <v>10961</v>
      </c>
      <c r="B333" s="465" t="s">
        <v>3098</v>
      </c>
      <c r="C333" s="465" t="s">
        <v>10961</v>
      </c>
      <c r="D333" s="465" t="s">
        <v>128</v>
      </c>
      <c r="E333" s="465" t="s">
        <v>242</v>
      </c>
      <c r="F333" s="466">
        <v>2016</v>
      </c>
      <c r="G333" s="465" t="s">
        <v>5710</v>
      </c>
      <c r="H333" s="465" t="s">
        <v>9893</v>
      </c>
      <c r="I333" s="465" t="s">
        <v>10962</v>
      </c>
      <c r="J333" s="466">
        <v>89320</v>
      </c>
      <c r="K333" s="469"/>
      <c r="L333" s="404">
        <f t="shared" ca="1" si="5"/>
        <v>11165</v>
      </c>
      <c r="M333" s="465" t="s">
        <v>112</v>
      </c>
    </row>
    <row r="334" spans="1:13" x14ac:dyDescent="0.35">
      <c r="A334" s="462" t="s">
        <v>10963</v>
      </c>
      <c r="B334" s="462" t="s">
        <v>3099</v>
      </c>
      <c r="C334" s="462" t="s">
        <v>10963</v>
      </c>
      <c r="D334" s="462" t="s">
        <v>128</v>
      </c>
      <c r="E334" s="462" t="s">
        <v>242</v>
      </c>
      <c r="F334" s="463">
        <v>2016</v>
      </c>
      <c r="G334" s="462" t="s">
        <v>5710</v>
      </c>
      <c r="H334" s="462" t="s">
        <v>9893</v>
      </c>
      <c r="I334" s="462" t="s">
        <v>10964</v>
      </c>
      <c r="J334" s="463">
        <v>38039</v>
      </c>
      <c r="K334" s="468"/>
      <c r="L334" s="464">
        <f t="shared" ca="1" si="5"/>
        <v>4754.875</v>
      </c>
      <c r="M334" s="462" t="s">
        <v>112</v>
      </c>
    </row>
    <row r="335" spans="1:13" x14ac:dyDescent="0.35">
      <c r="A335" s="465" t="s">
        <v>10965</v>
      </c>
      <c r="B335" s="465" t="s">
        <v>3100</v>
      </c>
      <c r="C335" s="465" t="s">
        <v>10965</v>
      </c>
      <c r="D335" s="465" t="s">
        <v>128</v>
      </c>
      <c r="E335" s="465" t="s">
        <v>242</v>
      </c>
      <c r="F335" s="466">
        <v>2016</v>
      </c>
      <c r="G335" s="465" t="s">
        <v>5710</v>
      </c>
      <c r="H335" s="465" t="s">
        <v>9893</v>
      </c>
      <c r="I335" s="465" t="s">
        <v>10966</v>
      </c>
      <c r="J335" s="466">
        <v>63481</v>
      </c>
      <c r="K335" s="469"/>
      <c r="L335" s="404">
        <f t="shared" ca="1" si="5"/>
        <v>7935.125</v>
      </c>
      <c r="M335" s="465" t="s">
        <v>112</v>
      </c>
    </row>
    <row r="336" spans="1:13" x14ac:dyDescent="0.35">
      <c r="A336" s="462" t="s">
        <v>9629</v>
      </c>
      <c r="B336" s="462" t="s">
        <v>2952</v>
      </c>
      <c r="C336" s="462" t="s">
        <v>9629</v>
      </c>
      <c r="D336" s="462" t="s">
        <v>128</v>
      </c>
      <c r="E336" s="462" t="s">
        <v>242</v>
      </c>
      <c r="F336" s="463">
        <v>2015</v>
      </c>
      <c r="G336" s="462" t="s">
        <v>5710</v>
      </c>
      <c r="H336" s="462" t="s">
        <v>368</v>
      </c>
      <c r="I336" s="462" t="s">
        <v>9630</v>
      </c>
      <c r="J336" s="463">
        <v>65165</v>
      </c>
      <c r="K336" s="468"/>
      <c r="L336" s="464">
        <f t="shared" ca="1" si="5"/>
        <v>7240.5555555555557</v>
      </c>
      <c r="M336" s="462" t="s">
        <v>112</v>
      </c>
    </row>
    <row r="337" spans="1:13" x14ac:dyDescent="0.35">
      <c r="A337" s="465" t="s">
        <v>10613</v>
      </c>
      <c r="B337" s="465" t="s">
        <v>3063</v>
      </c>
      <c r="C337" s="465" t="s">
        <v>10613</v>
      </c>
      <c r="D337" s="465" t="s">
        <v>128</v>
      </c>
      <c r="E337" s="465" t="s">
        <v>242</v>
      </c>
      <c r="F337" s="466">
        <v>2016</v>
      </c>
      <c r="G337" s="465" t="s">
        <v>5710</v>
      </c>
      <c r="H337" s="465" t="s">
        <v>913</v>
      </c>
      <c r="I337" s="465" t="s">
        <v>10614</v>
      </c>
      <c r="J337" s="466">
        <v>34304</v>
      </c>
      <c r="K337" s="469"/>
      <c r="L337" s="404">
        <f t="shared" ca="1" si="5"/>
        <v>4288</v>
      </c>
      <c r="M337" s="465" t="s">
        <v>112</v>
      </c>
    </row>
    <row r="338" spans="1:13" x14ac:dyDescent="0.35">
      <c r="A338" s="462" t="s">
        <v>9583</v>
      </c>
      <c r="B338" s="462" t="s">
        <v>2940</v>
      </c>
      <c r="C338" s="462" t="s">
        <v>9583</v>
      </c>
      <c r="D338" s="462" t="s">
        <v>128</v>
      </c>
      <c r="E338" s="462" t="s">
        <v>242</v>
      </c>
      <c r="F338" s="463">
        <v>2015</v>
      </c>
      <c r="G338" s="462" t="s">
        <v>5710</v>
      </c>
      <c r="H338" s="462" t="s">
        <v>6139</v>
      </c>
      <c r="I338" s="462" t="s">
        <v>9584</v>
      </c>
      <c r="J338" s="463">
        <v>40729</v>
      </c>
      <c r="K338" s="468"/>
      <c r="L338" s="464">
        <f t="shared" ca="1" si="5"/>
        <v>4525.4444444444443</v>
      </c>
      <c r="M338" s="462" t="s">
        <v>112</v>
      </c>
    </row>
    <row r="339" spans="1:13" x14ac:dyDescent="0.35">
      <c r="A339" s="465" t="s">
        <v>10321</v>
      </c>
      <c r="B339" s="465" t="s">
        <v>3005</v>
      </c>
      <c r="C339" s="465" t="s">
        <v>10321</v>
      </c>
      <c r="D339" s="465" t="s">
        <v>128</v>
      </c>
      <c r="E339" s="465" t="s">
        <v>242</v>
      </c>
      <c r="F339" s="466">
        <v>2016</v>
      </c>
      <c r="G339" s="465" t="s">
        <v>5710</v>
      </c>
      <c r="H339" s="465" t="s">
        <v>6496</v>
      </c>
      <c r="I339" s="465" t="s">
        <v>10322</v>
      </c>
      <c r="J339" s="466">
        <v>56250</v>
      </c>
      <c r="K339" s="469"/>
      <c r="L339" s="404">
        <f t="shared" ca="1" si="5"/>
        <v>7031.25</v>
      </c>
      <c r="M339" s="465" t="s">
        <v>112</v>
      </c>
    </row>
    <row r="340" spans="1:13" x14ac:dyDescent="0.35">
      <c r="A340" s="462" t="s">
        <v>11689</v>
      </c>
      <c r="B340" s="462" t="s">
        <v>3149</v>
      </c>
      <c r="C340" s="462" t="s">
        <v>11689</v>
      </c>
      <c r="D340" s="462" t="s">
        <v>128</v>
      </c>
      <c r="E340" s="462" t="s">
        <v>242</v>
      </c>
      <c r="F340" s="463">
        <v>2017</v>
      </c>
      <c r="G340" s="462" t="s">
        <v>5710</v>
      </c>
      <c r="H340" s="462" t="s">
        <v>9893</v>
      </c>
      <c r="I340" s="462" t="s">
        <v>11690</v>
      </c>
      <c r="J340" s="463">
        <v>12950</v>
      </c>
      <c r="K340" s="468"/>
      <c r="L340" s="464">
        <f t="shared" ca="1" si="5"/>
        <v>1850</v>
      </c>
      <c r="M340" s="462" t="s">
        <v>112</v>
      </c>
    </row>
    <row r="341" spans="1:13" x14ac:dyDescent="0.35">
      <c r="A341" s="465" t="s">
        <v>11691</v>
      </c>
      <c r="B341" s="465" t="s">
        <v>3150</v>
      </c>
      <c r="C341" s="465" t="s">
        <v>11691</v>
      </c>
      <c r="D341" s="465" t="s">
        <v>128</v>
      </c>
      <c r="E341" s="465" t="s">
        <v>242</v>
      </c>
      <c r="F341" s="466">
        <v>2017</v>
      </c>
      <c r="G341" s="465" t="s">
        <v>5710</v>
      </c>
      <c r="H341" s="465" t="s">
        <v>9893</v>
      </c>
      <c r="I341" s="465" t="s">
        <v>11692</v>
      </c>
      <c r="J341" s="466">
        <v>13598</v>
      </c>
      <c r="K341" s="469"/>
      <c r="L341" s="404">
        <f t="shared" ca="1" si="5"/>
        <v>1942.5714285714287</v>
      </c>
      <c r="M341" s="465" t="s">
        <v>112</v>
      </c>
    </row>
    <row r="342" spans="1:13" x14ac:dyDescent="0.35">
      <c r="A342" s="462" t="s">
        <v>11693</v>
      </c>
      <c r="B342" s="462" t="s">
        <v>3151</v>
      </c>
      <c r="C342" s="462" t="s">
        <v>11693</v>
      </c>
      <c r="D342" s="462" t="s">
        <v>128</v>
      </c>
      <c r="E342" s="462" t="s">
        <v>242</v>
      </c>
      <c r="F342" s="463">
        <v>2017</v>
      </c>
      <c r="G342" s="462" t="s">
        <v>5710</v>
      </c>
      <c r="H342" s="462" t="s">
        <v>9893</v>
      </c>
      <c r="I342" s="462" t="s">
        <v>11694</v>
      </c>
      <c r="J342" s="463">
        <v>99999</v>
      </c>
      <c r="K342" s="468"/>
      <c r="L342" s="464">
        <f t="shared" ca="1" si="5"/>
        <v>14285.571428571429</v>
      </c>
      <c r="M342" s="462" t="s">
        <v>112</v>
      </c>
    </row>
    <row r="343" spans="1:13" x14ac:dyDescent="0.35">
      <c r="A343" s="465" t="s">
        <v>11695</v>
      </c>
      <c r="B343" s="465" t="s">
        <v>3152</v>
      </c>
      <c r="C343" s="465" t="s">
        <v>11695</v>
      </c>
      <c r="D343" s="465" t="s">
        <v>128</v>
      </c>
      <c r="E343" s="465" t="s">
        <v>242</v>
      </c>
      <c r="F343" s="466">
        <v>2017</v>
      </c>
      <c r="G343" s="465" t="s">
        <v>5710</v>
      </c>
      <c r="H343" s="465" t="s">
        <v>9893</v>
      </c>
      <c r="I343" s="465" t="s">
        <v>11696</v>
      </c>
      <c r="J343" s="466">
        <v>35009</v>
      </c>
      <c r="K343" s="469"/>
      <c r="L343" s="404">
        <f t="shared" ca="1" si="5"/>
        <v>5001.2857142857147</v>
      </c>
      <c r="M343" s="465" t="s">
        <v>112</v>
      </c>
    </row>
    <row r="344" spans="1:13" x14ac:dyDescent="0.35">
      <c r="A344" s="462" t="s">
        <v>11697</v>
      </c>
      <c r="B344" s="462" t="s">
        <v>3153</v>
      </c>
      <c r="C344" s="462" t="s">
        <v>11697</v>
      </c>
      <c r="D344" s="462" t="s">
        <v>128</v>
      </c>
      <c r="E344" s="462" t="s">
        <v>242</v>
      </c>
      <c r="F344" s="463">
        <v>2017</v>
      </c>
      <c r="G344" s="462" t="s">
        <v>5710</v>
      </c>
      <c r="H344" s="462" t="s">
        <v>9893</v>
      </c>
      <c r="I344" s="462" t="s">
        <v>11698</v>
      </c>
      <c r="J344" s="463">
        <v>39045</v>
      </c>
      <c r="K344" s="468"/>
      <c r="L344" s="464">
        <f t="shared" ca="1" si="5"/>
        <v>5577.8571428571431</v>
      </c>
      <c r="M344" s="462" t="s">
        <v>112</v>
      </c>
    </row>
    <row r="345" spans="1:13" x14ac:dyDescent="0.35">
      <c r="A345" s="465" t="s">
        <v>11713</v>
      </c>
      <c r="B345" s="465" t="s">
        <v>3161</v>
      </c>
      <c r="C345" s="465" t="s">
        <v>11713</v>
      </c>
      <c r="D345" s="465" t="s">
        <v>128</v>
      </c>
      <c r="E345" s="465" t="s">
        <v>242</v>
      </c>
      <c r="F345" s="466">
        <v>2017</v>
      </c>
      <c r="G345" s="465" t="s">
        <v>5710</v>
      </c>
      <c r="H345" s="465" t="s">
        <v>9893</v>
      </c>
      <c r="I345" s="465" t="s">
        <v>11714</v>
      </c>
      <c r="J345" s="466">
        <v>16020</v>
      </c>
      <c r="K345" s="469"/>
      <c r="L345" s="404">
        <f t="shared" ca="1" si="5"/>
        <v>2288.5714285714284</v>
      </c>
      <c r="M345" s="465" t="s">
        <v>112</v>
      </c>
    </row>
    <row r="346" spans="1:13" x14ac:dyDescent="0.35">
      <c r="A346" s="462" t="s">
        <v>11816</v>
      </c>
      <c r="B346" s="462" t="s">
        <v>3164</v>
      </c>
      <c r="C346" s="462" t="s">
        <v>11816</v>
      </c>
      <c r="D346" s="462" t="s">
        <v>128</v>
      </c>
      <c r="E346" s="462" t="s">
        <v>242</v>
      </c>
      <c r="F346" s="463">
        <v>2017</v>
      </c>
      <c r="G346" s="462" t="s">
        <v>5741</v>
      </c>
      <c r="H346" s="462" t="s">
        <v>6231</v>
      </c>
      <c r="I346" s="462" t="s">
        <v>11817</v>
      </c>
      <c r="J346" s="463">
        <v>15461</v>
      </c>
      <c r="K346" s="468"/>
      <c r="L346" s="464">
        <f t="shared" ca="1" si="5"/>
        <v>2208.7142857142858</v>
      </c>
      <c r="M346" s="462" t="s">
        <v>112</v>
      </c>
    </row>
    <row r="347" spans="1:13" x14ac:dyDescent="0.35">
      <c r="A347" s="465" t="s">
        <v>12286</v>
      </c>
      <c r="B347" s="465" t="s">
        <v>3233</v>
      </c>
      <c r="C347" s="465" t="s">
        <v>12286</v>
      </c>
      <c r="D347" s="465" t="s">
        <v>128</v>
      </c>
      <c r="E347" s="465" t="s">
        <v>242</v>
      </c>
      <c r="F347" s="466">
        <v>2018</v>
      </c>
      <c r="G347" s="465" t="s">
        <v>5710</v>
      </c>
      <c r="H347" s="465" t="s">
        <v>913</v>
      </c>
      <c r="I347" s="465" t="s">
        <v>12287</v>
      </c>
      <c r="J347" s="466">
        <v>26782</v>
      </c>
      <c r="K347" s="469"/>
      <c r="L347" s="404">
        <f t="shared" ca="1" si="5"/>
        <v>4463.666666666667</v>
      </c>
      <c r="M347" s="465" t="s">
        <v>112</v>
      </c>
    </row>
    <row r="348" spans="1:13" x14ac:dyDescent="0.35">
      <c r="A348" s="462" t="s">
        <v>12515</v>
      </c>
      <c r="B348" s="462" t="s">
        <v>3263</v>
      </c>
      <c r="C348" s="462" t="s">
        <v>12515</v>
      </c>
      <c r="D348" s="462" t="s">
        <v>128</v>
      </c>
      <c r="E348" s="462" t="s">
        <v>242</v>
      </c>
      <c r="F348" s="463">
        <v>2018</v>
      </c>
      <c r="G348" s="462" t="s">
        <v>6013</v>
      </c>
      <c r="H348" s="462" t="s">
        <v>7459</v>
      </c>
      <c r="I348" s="462" t="s">
        <v>12516</v>
      </c>
      <c r="J348" s="463">
        <v>23179</v>
      </c>
      <c r="K348" s="468"/>
      <c r="L348" s="464">
        <f t="shared" ca="1" si="5"/>
        <v>3863.1666666666665</v>
      </c>
      <c r="M348" s="462" t="s">
        <v>112</v>
      </c>
    </row>
    <row r="349" spans="1:13" x14ac:dyDescent="0.35">
      <c r="A349" s="465" t="s">
        <v>12910</v>
      </c>
      <c r="B349" s="465" t="s">
        <v>3305</v>
      </c>
      <c r="C349" s="465" t="s">
        <v>12910</v>
      </c>
      <c r="D349" s="465" t="s">
        <v>128</v>
      </c>
      <c r="E349" s="465" t="s">
        <v>242</v>
      </c>
      <c r="F349" s="466">
        <v>2019</v>
      </c>
      <c r="G349" s="465" t="s">
        <v>5710</v>
      </c>
      <c r="H349" s="465" t="s">
        <v>913</v>
      </c>
      <c r="I349" s="465" t="s">
        <v>12911</v>
      </c>
      <c r="J349" s="466">
        <v>9839</v>
      </c>
      <c r="K349" s="469"/>
      <c r="L349" s="404">
        <f t="shared" ca="1" si="5"/>
        <v>1967.8</v>
      </c>
      <c r="M349" s="465" t="s">
        <v>112</v>
      </c>
    </row>
    <row r="350" spans="1:13" x14ac:dyDescent="0.35">
      <c r="A350" s="462" t="s">
        <v>12985</v>
      </c>
      <c r="B350" s="462" t="s">
        <v>3324</v>
      </c>
      <c r="C350" s="462" t="s">
        <v>12985</v>
      </c>
      <c r="D350" s="462" t="s">
        <v>128</v>
      </c>
      <c r="E350" s="462" t="s">
        <v>242</v>
      </c>
      <c r="F350" s="463">
        <v>2019</v>
      </c>
      <c r="G350" s="462" t="s">
        <v>5710</v>
      </c>
      <c r="H350" s="462" t="s">
        <v>6004</v>
      </c>
      <c r="I350" s="462" t="s">
        <v>12986</v>
      </c>
      <c r="J350" s="463">
        <v>34054</v>
      </c>
      <c r="K350" s="468"/>
      <c r="L350" s="464">
        <f t="shared" ca="1" si="5"/>
        <v>6810.8</v>
      </c>
      <c r="M350" s="462" t="s">
        <v>112</v>
      </c>
    </row>
    <row r="351" spans="1:13" x14ac:dyDescent="0.35">
      <c r="A351" s="465" t="s">
        <v>13018</v>
      </c>
      <c r="B351" s="465" t="s">
        <v>13019</v>
      </c>
      <c r="C351" s="465" t="s">
        <v>13018</v>
      </c>
      <c r="D351" s="465" t="s">
        <v>128</v>
      </c>
      <c r="E351" s="465" t="s">
        <v>242</v>
      </c>
      <c r="F351" s="466">
        <v>2019</v>
      </c>
      <c r="G351" s="465" t="s">
        <v>5710</v>
      </c>
      <c r="H351" s="465" t="s">
        <v>13020</v>
      </c>
      <c r="I351" s="465" t="s">
        <v>13021</v>
      </c>
      <c r="J351" s="466">
        <v>5192</v>
      </c>
      <c r="K351" s="469"/>
      <c r="L351" s="404">
        <f t="shared" ca="1" si="5"/>
        <v>1038.4000000000001</v>
      </c>
      <c r="M351" s="465" t="s">
        <v>112</v>
      </c>
    </row>
    <row r="352" spans="1:13" x14ac:dyDescent="0.35">
      <c r="A352" s="462" t="s">
        <v>13022</v>
      </c>
      <c r="B352" s="462" t="s">
        <v>13023</v>
      </c>
      <c r="C352" s="462" t="s">
        <v>13022</v>
      </c>
      <c r="D352" s="462" t="s">
        <v>128</v>
      </c>
      <c r="E352" s="462" t="s">
        <v>242</v>
      </c>
      <c r="F352" s="463">
        <v>2019</v>
      </c>
      <c r="G352" s="462" t="s">
        <v>5710</v>
      </c>
      <c r="H352" s="462" t="s">
        <v>13020</v>
      </c>
      <c r="I352" s="462" t="s">
        <v>13024</v>
      </c>
      <c r="J352" s="463">
        <v>8331</v>
      </c>
      <c r="K352" s="468"/>
      <c r="L352" s="464">
        <f t="shared" ca="1" si="5"/>
        <v>1666.2</v>
      </c>
      <c r="M352" s="462" t="s">
        <v>112</v>
      </c>
    </row>
    <row r="353" spans="1:13" x14ac:dyDescent="0.35">
      <c r="A353" s="465" t="s">
        <v>13567</v>
      </c>
      <c r="B353" s="465" t="s">
        <v>3357</v>
      </c>
      <c r="C353" s="465" t="s">
        <v>13567</v>
      </c>
      <c r="D353" s="465" t="s">
        <v>128</v>
      </c>
      <c r="E353" s="465" t="s">
        <v>249</v>
      </c>
      <c r="F353" s="466">
        <v>2019</v>
      </c>
      <c r="G353" s="465" t="s">
        <v>6013</v>
      </c>
      <c r="H353" s="465" t="s">
        <v>7459</v>
      </c>
      <c r="I353" s="465" t="s">
        <v>13568</v>
      </c>
      <c r="J353" s="466">
        <v>10580</v>
      </c>
      <c r="K353" s="469"/>
      <c r="L353" s="404">
        <f t="shared" ca="1" si="5"/>
        <v>2116</v>
      </c>
      <c r="M353" s="465" t="s">
        <v>112</v>
      </c>
    </row>
    <row r="354" spans="1:13" x14ac:dyDescent="0.35">
      <c r="A354" s="462" t="s">
        <v>13551</v>
      </c>
      <c r="B354" s="462" t="s">
        <v>3349</v>
      </c>
      <c r="C354" s="462" t="s">
        <v>13551</v>
      </c>
      <c r="D354" s="462" t="s">
        <v>128</v>
      </c>
      <c r="E354" s="462" t="s">
        <v>249</v>
      </c>
      <c r="F354" s="463">
        <v>2019</v>
      </c>
      <c r="G354" s="462" t="s">
        <v>6013</v>
      </c>
      <c r="H354" s="462" t="s">
        <v>7459</v>
      </c>
      <c r="I354" s="462" t="s">
        <v>13552</v>
      </c>
      <c r="J354" s="463">
        <v>8323</v>
      </c>
      <c r="K354" s="468"/>
      <c r="L354" s="464">
        <f t="shared" ca="1" si="5"/>
        <v>1664.6</v>
      </c>
      <c r="M354" s="462" t="s">
        <v>112</v>
      </c>
    </row>
    <row r="355" spans="1:13" x14ac:dyDescent="0.35">
      <c r="A355" s="465" t="s">
        <v>16676</v>
      </c>
      <c r="B355" s="465" t="s">
        <v>16677</v>
      </c>
      <c r="C355" s="465" t="s">
        <v>16676</v>
      </c>
      <c r="D355" s="465" t="s">
        <v>128</v>
      </c>
      <c r="E355" s="465" t="s">
        <v>253</v>
      </c>
      <c r="F355" s="466">
        <v>2007</v>
      </c>
      <c r="G355" s="465" t="s">
        <v>6017</v>
      </c>
      <c r="H355" s="465" t="s">
        <v>5734</v>
      </c>
      <c r="I355" s="465" t="s">
        <v>16678</v>
      </c>
      <c r="J355" s="466">
        <v>20965</v>
      </c>
      <c r="K355" s="469"/>
      <c r="L355" s="404">
        <f t="shared" ca="1" si="5"/>
        <v>1233.2352941176471</v>
      </c>
      <c r="M355" s="465" t="s">
        <v>112</v>
      </c>
    </row>
    <row r="356" spans="1:13" x14ac:dyDescent="0.35">
      <c r="A356" s="462" t="s">
        <v>16679</v>
      </c>
      <c r="B356" s="462" t="s">
        <v>16680</v>
      </c>
      <c r="C356" s="462" t="s">
        <v>16679</v>
      </c>
      <c r="D356" s="462" t="s">
        <v>128</v>
      </c>
      <c r="E356" s="462" t="s">
        <v>253</v>
      </c>
      <c r="F356" s="463">
        <v>2007</v>
      </c>
      <c r="G356" s="462" t="s">
        <v>6017</v>
      </c>
      <c r="H356" s="462" t="s">
        <v>5734</v>
      </c>
      <c r="I356" s="462" t="s">
        <v>16681</v>
      </c>
      <c r="J356" s="463">
        <v>95538</v>
      </c>
      <c r="K356" s="468"/>
      <c r="L356" s="464">
        <f t="shared" ca="1" si="5"/>
        <v>5619.8823529411766</v>
      </c>
      <c r="M356" s="462" t="s">
        <v>112</v>
      </c>
    </row>
    <row r="357" spans="1:13" x14ac:dyDescent="0.35">
      <c r="A357" s="465" t="s">
        <v>6749</v>
      </c>
      <c r="B357" s="465" t="s">
        <v>2734</v>
      </c>
      <c r="C357" s="465" t="s">
        <v>6749</v>
      </c>
      <c r="D357" s="465" t="s">
        <v>128</v>
      </c>
      <c r="E357" s="465" t="s">
        <v>253</v>
      </c>
      <c r="F357" s="466">
        <v>2007</v>
      </c>
      <c r="G357" s="465" t="s">
        <v>5710</v>
      </c>
      <c r="H357" s="465" t="s">
        <v>5917</v>
      </c>
      <c r="I357" s="465" t="s">
        <v>6750</v>
      </c>
      <c r="J357" s="466">
        <v>78575</v>
      </c>
      <c r="K357" s="469"/>
      <c r="L357" s="404">
        <f t="shared" ca="1" si="5"/>
        <v>4622.0588235294117</v>
      </c>
      <c r="M357" s="465" t="s">
        <v>112</v>
      </c>
    </row>
    <row r="358" spans="1:13" x14ac:dyDescent="0.35">
      <c r="A358" s="462" t="s">
        <v>7238</v>
      </c>
      <c r="B358" s="462" t="s">
        <v>2791</v>
      </c>
      <c r="C358" s="462" t="s">
        <v>7238</v>
      </c>
      <c r="D358" s="462" t="s">
        <v>128</v>
      </c>
      <c r="E358" s="462" t="s">
        <v>253</v>
      </c>
      <c r="F358" s="463">
        <v>2008</v>
      </c>
      <c r="G358" s="462" t="s">
        <v>5710</v>
      </c>
      <c r="H358" s="462" t="s">
        <v>5917</v>
      </c>
      <c r="I358" s="462" t="s">
        <v>7239</v>
      </c>
      <c r="J358" s="463">
        <v>112591</v>
      </c>
      <c r="K358" s="468"/>
      <c r="L358" s="464">
        <f t="shared" ca="1" si="5"/>
        <v>7036.9375</v>
      </c>
      <c r="M358" s="462" t="s">
        <v>112</v>
      </c>
    </row>
    <row r="359" spans="1:13" x14ac:dyDescent="0.35">
      <c r="A359" s="465" t="s">
        <v>7240</v>
      </c>
      <c r="B359" s="465" t="s">
        <v>2792</v>
      </c>
      <c r="C359" s="465" t="s">
        <v>7240</v>
      </c>
      <c r="D359" s="465" t="s">
        <v>128</v>
      </c>
      <c r="E359" s="465" t="s">
        <v>253</v>
      </c>
      <c r="F359" s="466">
        <v>2008</v>
      </c>
      <c r="G359" s="465" t="s">
        <v>5710</v>
      </c>
      <c r="H359" s="465" t="s">
        <v>5917</v>
      </c>
      <c r="I359" s="465" t="s">
        <v>7241</v>
      </c>
      <c r="J359" s="466">
        <v>97769</v>
      </c>
      <c r="K359" s="469"/>
      <c r="L359" s="404">
        <f t="shared" ca="1" si="5"/>
        <v>6110.5625</v>
      </c>
      <c r="M359" s="465" t="s">
        <v>112</v>
      </c>
    </row>
    <row r="360" spans="1:13" x14ac:dyDescent="0.35">
      <c r="A360" s="462" t="s">
        <v>8787</v>
      </c>
      <c r="B360" s="462" t="s">
        <v>2883</v>
      </c>
      <c r="C360" s="462" t="s">
        <v>8787</v>
      </c>
      <c r="D360" s="462" t="s">
        <v>128</v>
      </c>
      <c r="E360" s="462" t="s">
        <v>253</v>
      </c>
      <c r="F360" s="463">
        <v>2013</v>
      </c>
      <c r="G360" s="462" t="s">
        <v>5813</v>
      </c>
      <c r="H360" s="462" t="s">
        <v>5734</v>
      </c>
      <c r="I360" s="462" t="s">
        <v>8788</v>
      </c>
      <c r="J360" s="463">
        <v>19523</v>
      </c>
      <c r="K360" s="468"/>
      <c r="L360" s="464">
        <f t="shared" ca="1" si="5"/>
        <v>1774.8181818181818</v>
      </c>
      <c r="M360" s="462" t="s">
        <v>112</v>
      </c>
    </row>
    <row r="361" spans="1:13" x14ac:dyDescent="0.35">
      <c r="A361" s="465" t="s">
        <v>8791</v>
      </c>
      <c r="B361" s="465" t="s">
        <v>2885</v>
      </c>
      <c r="C361" s="465" t="s">
        <v>8791</v>
      </c>
      <c r="D361" s="465" t="s">
        <v>128</v>
      </c>
      <c r="E361" s="465" t="s">
        <v>253</v>
      </c>
      <c r="F361" s="466">
        <v>2013</v>
      </c>
      <c r="G361" s="465" t="s">
        <v>5813</v>
      </c>
      <c r="H361" s="465" t="s">
        <v>5734</v>
      </c>
      <c r="I361" s="465" t="s">
        <v>8792</v>
      </c>
      <c r="J361" s="466">
        <v>21849</v>
      </c>
      <c r="K361" s="469"/>
      <c r="L361" s="404">
        <f t="shared" ca="1" si="5"/>
        <v>1986.2727272727273</v>
      </c>
      <c r="M361" s="465" t="s">
        <v>112</v>
      </c>
    </row>
    <row r="362" spans="1:13" x14ac:dyDescent="0.35">
      <c r="A362" s="462" t="s">
        <v>5983</v>
      </c>
      <c r="B362" s="462" t="s">
        <v>2662</v>
      </c>
      <c r="C362" s="462" t="s">
        <v>5983</v>
      </c>
      <c r="D362" s="462" t="s">
        <v>128</v>
      </c>
      <c r="E362" s="462" t="s">
        <v>253</v>
      </c>
      <c r="F362" s="463">
        <v>1999</v>
      </c>
      <c r="G362" s="462" t="s">
        <v>5741</v>
      </c>
      <c r="H362" s="462" t="s">
        <v>5734</v>
      </c>
      <c r="I362" s="462" t="s">
        <v>5984</v>
      </c>
      <c r="J362" s="463">
        <v>67120</v>
      </c>
      <c r="K362" s="468"/>
      <c r="L362" s="464">
        <f t="shared" ca="1" si="5"/>
        <v>2684.8</v>
      </c>
      <c r="M362" s="462" t="s">
        <v>112</v>
      </c>
    </row>
    <row r="363" spans="1:13" x14ac:dyDescent="0.35">
      <c r="A363" s="465" t="s">
        <v>6339</v>
      </c>
      <c r="B363" s="465" t="s">
        <v>2694</v>
      </c>
      <c r="C363" s="465" t="s">
        <v>6339</v>
      </c>
      <c r="D363" s="465" t="s">
        <v>128</v>
      </c>
      <c r="E363" s="465" t="s">
        <v>253</v>
      </c>
      <c r="F363" s="466">
        <v>2005</v>
      </c>
      <c r="G363" s="465" t="s">
        <v>5710</v>
      </c>
      <c r="H363" s="465" t="s">
        <v>913</v>
      </c>
      <c r="I363" s="465" t="s">
        <v>6340</v>
      </c>
      <c r="J363" s="466">
        <v>73598</v>
      </c>
      <c r="K363" s="469">
        <v>44805</v>
      </c>
      <c r="L363" s="404">
        <f t="shared" ca="1" si="5"/>
        <v>3873.5789473684213</v>
      </c>
      <c r="M363" s="465" t="s">
        <v>112</v>
      </c>
    </row>
    <row r="364" spans="1:13" x14ac:dyDescent="0.35">
      <c r="A364" s="462" t="s">
        <v>6341</v>
      </c>
      <c r="B364" s="462" t="s">
        <v>2695</v>
      </c>
      <c r="C364" s="462" t="s">
        <v>6341</v>
      </c>
      <c r="D364" s="462" t="s">
        <v>128</v>
      </c>
      <c r="E364" s="462" t="s">
        <v>253</v>
      </c>
      <c r="F364" s="463">
        <v>2005</v>
      </c>
      <c r="G364" s="462" t="s">
        <v>5710</v>
      </c>
      <c r="H364" s="462" t="s">
        <v>913</v>
      </c>
      <c r="I364" s="462" t="s">
        <v>6342</v>
      </c>
      <c r="J364" s="463">
        <v>54026</v>
      </c>
      <c r="K364" s="468">
        <v>45131</v>
      </c>
      <c r="L364" s="464">
        <f t="shared" ca="1" si="5"/>
        <v>2843.4736842105262</v>
      </c>
      <c r="M364" s="462" t="s">
        <v>112</v>
      </c>
    </row>
    <row r="365" spans="1:13" x14ac:dyDescent="0.35">
      <c r="A365" s="465" t="s">
        <v>6513</v>
      </c>
      <c r="B365" s="465" t="s">
        <v>2709</v>
      </c>
      <c r="C365" s="465" t="s">
        <v>6513</v>
      </c>
      <c r="D365" s="465" t="s">
        <v>128</v>
      </c>
      <c r="E365" s="465" t="s">
        <v>253</v>
      </c>
      <c r="F365" s="466">
        <v>2006</v>
      </c>
      <c r="G365" s="465" t="s">
        <v>5710</v>
      </c>
      <c r="H365" s="465" t="s">
        <v>913</v>
      </c>
      <c r="I365" s="465" t="s">
        <v>6514</v>
      </c>
      <c r="J365" s="466">
        <v>89734</v>
      </c>
      <c r="K365" s="469"/>
      <c r="L365" s="404">
        <f t="shared" ca="1" si="5"/>
        <v>4985.2222222222226</v>
      </c>
      <c r="M365" s="465" t="s">
        <v>112</v>
      </c>
    </row>
    <row r="366" spans="1:13" x14ac:dyDescent="0.35">
      <c r="A366" s="462" t="s">
        <v>5985</v>
      </c>
      <c r="B366" s="462" t="s">
        <v>2664</v>
      </c>
      <c r="C366" s="462" t="s">
        <v>5985</v>
      </c>
      <c r="D366" s="462" t="s">
        <v>128</v>
      </c>
      <c r="E366" s="462" t="s">
        <v>253</v>
      </c>
      <c r="F366" s="463">
        <v>1999</v>
      </c>
      <c r="G366" s="462" t="s">
        <v>5741</v>
      </c>
      <c r="H366" s="462" t="s">
        <v>5734</v>
      </c>
      <c r="I366" s="462" t="s">
        <v>5986</v>
      </c>
      <c r="J366" s="463">
        <v>111111</v>
      </c>
      <c r="K366" s="468"/>
      <c r="L366" s="464">
        <f t="shared" ca="1" si="5"/>
        <v>4444.4399999999996</v>
      </c>
      <c r="M366" s="462" t="s">
        <v>112</v>
      </c>
    </row>
    <row r="367" spans="1:13" x14ac:dyDescent="0.35">
      <c r="A367" s="465" t="s">
        <v>8783</v>
      </c>
      <c r="B367" s="465" t="s">
        <v>2886</v>
      </c>
      <c r="C367" s="465" t="s">
        <v>8783</v>
      </c>
      <c r="D367" s="465" t="s">
        <v>128</v>
      </c>
      <c r="E367" s="465" t="s">
        <v>253</v>
      </c>
      <c r="F367" s="466">
        <v>2013</v>
      </c>
      <c r="G367" s="465" t="s">
        <v>5813</v>
      </c>
      <c r="H367" s="465" t="s">
        <v>5734</v>
      </c>
      <c r="I367" s="465" t="s">
        <v>8784</v>
      </c>
      <c r="J367" s="466">
        <v>19695</v>
      </c>
      <c r="K367" s="469"/>
      <c r="L367" s="404">
        <f t="shared" ca="1" si="5"/>
        <v>1790.4545454545455</v>
      </c>
      <c r="M367" s="465" t="s">
        <v>112</v>
      </c>
    </row>
    <row r="368" spans="1:13" x14ac:dyDescent="0.35">
      <c r="A368" s="462" t="s">
        <v>5884</v>
      </c>
      <c r="B368" s="462" t="s">
        <v>2648</v>
      </c>
      <c r="C368" s="462" t="s">
        <v>5884</v>
      </c>
      <c r="D368" s="462" t="s">
        <v>128</v>
      </c>
      <c r="E368" s="462" t="s">
        <v>253</v>
      </c>
      <c r="F368" s="463">
        <v>1994</v>
      </c>
      <c r="G368" s="462" t="s">
        <v>5741</v>
      </c>
      <c r="H368" s="462" t="s">
        <v>5734</v>
      </c>
      <c r="I368" s="462" t="s">
        <v>5885</v>
      </c>
      <c r="J368" s="463">
        <v>105346</v>
      </c>
      <c r="K368" s="468">
        <v>44804</v>
      </c>
      <c r="L368" s="464">
        <f t="shared" ca="1" si="5"/>
        <v>3511.5333333333333</v>
      </c>
      <c r="M368" s="462" t="s">
        <v>112</v>
      </c>
    </row>
    <row r="369" spans="1:13" x14ac:dyDescent="0.35">
      <c r="A369" s="465" t="s">
        <v>6244</v>
      </c>
      <c r="B369" s="465" t="s">
        <v>2676</v>
      </c>
      <c r="C369" s="465" t="s">
        <v>6244</v>
      </c>
      <c r="D369" s="465" t="s">
        <v>128</v>
      </c>
      <c r="E369" s="465" t="s">
        <v>253</v>
      </c>
      <c r="F369" s="466">
        <v>2005</v>
      </c>
      <c r="G369" s="465" t="s">
        <v>5767</v>
      </c>
      <c r="H369" s="465" t="s">
        <v>5860</v>
      </c>
      <c r="I369" s="465" t="s">
        <v>6245</v>
      </c>
      <c r="J369" s="466">
        <v>49787</v>
      </c>
      <c r="K369" s="469"/>
      <c r="L369" s="404">
        <f t="shared" ca="1" si="5"/>
        <v>2620.3684210526317</v>
      </c>
      <c r="M369" s="465" t="s">
        <v>112</v>
      </c>
    </row>
    <row r="370" spans="1:13" x14ac:dyDescent="0.35">
      <c r="A370" s="462" t="s">
        <v>5857</v>
      </c>
      <c r="B370" s="462" t="s">
        <v>2640</v>
      </c>
      <c r="C370" s="462" t="s">
        <v>5857</v>
      </c>
      <c r="D370" s="462" t="s">
        <v>128</v>
      </c>
      <c r="E370" s="462" t="s">
        <v>253</v>
      </c>
      <c r="F370" s="463">
        <v>1992</v>
      </c>
      <c r="G370" s="462" t="s">
        <v>5741</v>
      </c>
      <c r="H370" s="462" t="s">
        <v>5734</v>
      </c>
      <c r="I370" s="462" t="s">
        <v>5858</v>
      </c>
      <c r="J370" s="463">
        <v>123456</v>
      </c>
      <c r="K370" s="468"/>
      <c r="L370" s="464">
        <f t="shared" ca="1" si="5"/>
        <v>3858</v>
      </c>
      <c r="M370" s="462" t="s">
        <v>112</v>
      </c>
    </row>
    <row r="371" spans="1:13" x14ac:dyDescent="0.35">
      <c r="A371" s="465" t="s">
        <v>6246</v>
      </c>
      <c r="B371" s="465" t="s">
        <v>2678</v>
      </c>
      <c r="C371" s="465" t="s">
        <v>6246</v>
      </c>
      <c r="D371" s="465" t="s">
        <v>128</v>
      </c>
      <c r="E371" s="465" t="s">
        <v>253</v>
      </c>
      <c r="F371" s="466">
        <v>2005</v>
      </c>
      <c r="G371" s="465" t="s">
        <v>5767</v>
      </c>
      <c r="H371" s="465" t="s">
        <v>5860</v>
      </c>
      <c r="I371" s="465" t="s">
        <v>6247</v>
      </c>
      <c r="J371" s="466">
        <v>21238</v>
      </c>
      <c r="K371" s="469"/>
      <c r="L371" s="404">
        <f t="shared" ca="1" si="5"/>
        <v>1117.7894736842106</v>
      </c>
      <c r="M371" s="465" t="s">
        <v>112</v>
      </c>
    </row>
    <row r="372" spans="1:13" x14ac:dyDescent="0.35">
      <c r="A372" s="462" t="s">
        <v>6248</v>
      </c>
      <c r="B372" s="462" t="s">
        <v>2677</v>
      </c>
      <c r="C372" s="462" t="s">
        <v>6248</v>
      </c>
      <c r="D372" s="462" t="s">
        <v>128</v>
      </c>
      <c r="E372" s="462" t="s">
        <v>253</v>
      </c>
      <c r="F372" s="463">
        <v>2005</v>
      </c>
      <c r="G372" s="462" t="s">
        <v>5767</v>
      </c>
      <c r="H372" s="462" t="s">
        <v>5860</v>
      </c>
      <c r="I372" s="462" t="s">
        <v>6249</v>
      </c>
      <c r="J372" s="463">
        <v>80666</v>
      </c>
      <c r="K372" s="468"/>
      <c r="L372" s="464">
        <f t="shared" ca="1" si="5"/>
        <v>4245.5789473684208</v>
      </c>
      <c r="M372" s="462" t="s">
        <v>112</v>
      </c>
    </row>
    <row r="373" spans="1:13" x14ac:dyDescent="0.35">
      <c r="A373" s="465" t="s">
        <v>7524</v>
      </c>
      <c r="B373" s="465" t="s">
        <v>2806</v>
      </c>
      <c r="C373" s="465" t="s">
        <v>7524</v>
      </c>
      <c r="D373" s="465" t="s">
        <v>128</v>
      </c>
      <c r="E373" s="465" t="s">
        <v>253</v>
      </c>
      <c r="F373" s="466">
        <v>2010</v>
      </c>
      <c r="G373" s="465" t="s">
        <v>5710</v>
      </c>
      <c r="H373" s="465" t="s">
        <v>5820</v>
      </c>
      <c r="I373" s="465" t="s">
        <v>7525</v>
      </c>
      <c r="J373" s="466">
        <v>79381</v>
      </c>
      <c r="K373" s="469">
        <v>44580</v>
      </c>
      <c r="L373" s="404">
        <f t="shared" ca="1" si="5"/>
        <v>5670.0714285714284</v>
      </c>
      <c r="M373" s="465" t="s">
        <v>112</v>
      </c>
    </row>
    <row r="374" spans="1:13" x14ac:dyDescent="0.35">
      <c r="A374" s="462" t="s">
        <v>6375</v>
      </c>
      <c r="B374" s="462" t="s">
        <v>2701</v>
      </c>
      <c r="C374" s="462" t="s">
        <v>6375</v>
      </c>
      <c r="D374" s="462" t="s">
        <v>128</v>
      </c>
      <c r="E374" s="462" t="s">
        <v>253</v>
      </c>
      <c r="F374" s="463">
        <v>2005</v>
      </c>
      <c r="G374" s="462" t="s">
        <v>5741</v>
      </c>
      <c r="H374" s="462" t="s">
        <v>5734</v>
      </c>
      <c r="I374" s="462" t="s">
        <v>6376</v>
      </c>
      <c r="J374" s="463">
        <v>50811</v>
      </c>
      <c r="K374" s="468">
        <v>45113</v>
      </c>
      <c r="L374" s="464">
        <f t="shared" ca="1" si="5"/>
        <v>2674.2631578947367</v>
      </c>
      <c r="M374" s="462" t="s">
        <v>112</v>
      </c>
    </row>
    <row r="375" spans="1:13" x14ac:dyDescent="0.35">
      <c r="A375" s="465" t="s">
        <v>8298</v>
      </c>
      <c r="B375" s="465" t="s">
        <v>2856</v>
      </c>
      <c r="C375" s="465" t="s">
        <v>8298</v>
      </c>
      <c r="D375" s="465" t="s">
        <v>128</v>
      </c>
      <c r="E375" s="465" t="s">
        <v>253</v>
      </c>
      <c r="F375" s="466">
        <v>2012</v>
      </c>
      <c r="G375" s="465" t="s">
        <v>5710</v>
      </c>
      <c r="H375" s="465" t="s">
        <v>913</v>
      </c>
      <c r="I375" s="465" t="s">
        <v>8299</v>
      </c>
      <c r="J375" s="466">
        <v>48265</v>
      </c>
      <c r="K375" s="469"/>
      <c r="L375" s="404">
        <f t="shared" ca="1" si="5"/>
        <v>4022.0833333333335</v>
      </c>
      <c r="M375" s="465" t="s">
        <v>112</v>
      </c>
    </row>
    <row r="376" spans="1:13" x14ac:dyDescent="0.35">
      <c r="A376" s="462" t="s">
        <v>8300</v>
      </c>
      <c r="B376" s="462" t="s">
        <v>2857</v>
      </c>
      <c r="C376" s="462" t="s">
        <v>8300</v>
      </c>
      <c r="D376" s="462" t="s">
        <v>128</v>
      </c>
      <c r="E376" s="462" t="s">
        <v>253</v>
      </c>
      <c r="F376" s="463">
        <v>2012</v>
      </c>
      <c r="G376" s="462" t="s">
        <v>5710</v>
      </c>
      <c r="H376" s="462" t="s">
        <v>913</v>
      </c>
      <c r="I376" s="462" t="s">
        <v>8301</v>
      </c>
      <c r="J376" s="463">
        <v>246785</v>
      </c>
      <c r="K376" s="468"/>
      <c r="L376" s="464">
        <f t="shared" ca="1" si="5"/>
        <v>20565.416666666668</v>
      </c>
      <c r="M376" s="462" t="s">
        <v>112</v>
      </c>
    </row>
    <row r="377" spans="1:13" x14ac:dyDescent="0.35">
      <c r="A377" s="465" t="s">
        <v>8308</v>
      </c>
      <c r="B377" s="465" t="s">
        <v>2860</v>
      </c>
      <c r="C377" s="465" t="s">
        <v>8308</v>
      </c>
      <c r="D377" s="465" t="s">
        <v>128</v>
      </c>
      <c r="E377" s="465" t="s">
        <v>253</v>
      </c>
      <c r="F377" s="466">
        <v>2012</v>
      </c>
      <c r="G377" s="465" t="s">
        <v>5710</v>
      </c>
      <c r="H377" s="465" t="s">
        <v>913</v>
      </c>
      <c r="I377" s="465" t="s">
        <v>8309</v>
      </c>
      <c r="J377" s="466">
        <v>77000</v>
      </c>
      <c r="K377" s="469"/>
      <c r="L377" s="404">
        <f t="shared" ca="1" si="5"/>
        <v>6416.666666666667</v>
      </c>
      <c r="M377" s="465" t="s">
        <v>112</v>
      </c>
    </row>
    <row r="378" spans="1:13" x14ac:dyDescent="0.35">
      <c r="A378" s="462" t="s">
        <v>8310</v>
      </c>
      <c r="B378" s="462" t="s">
        <v>2861</v>
      </c>
      <c r="C378" s="462" t="s">
        <v>8310</v>
      </c>
      <c r="D378" s="462" t="s">
        <v>128</v>
      </c>
      <c r="E378" s="462" t="s">
        <v>253</v>
      </c>
      <c r="F378" s="463">
        <v>2012</v>
      </c>
      <c r="G378" s="462" t="s">
        <v>5710</v>
      </c>
      <c r="H378" s="462" t="s">
        <v>913</v>
      </c>
      <c r="I378" s="462" t="s">
        <v>8311</v>
      </c>
      <c r="J378" s="463">
        <v>79320</v>
      </c>
      <c r="K378" s="468"/>
      <c r="L378" s="464">
        <f t="shared" ca="1" si="5"/>
        <v>6610</v>
      </c>
      <c r="M378" s="462" t="s">
        <v>112</v>
      </c>
    </row>
    <row r="379" spans="1:13" x14ac:dyDescent="0.35">
      <c r="A379" s="465" t="s">
        <v>8795</v>
      </c>
      <c r="B379" s="465" t="s">
        <v>2887</v>
      </c>
      <c r="C379" s="465" t="s">
        <v>8795</v>
      </c>
      <c r="D379" s="465" t="s">
        <v>128</v>
      </c>
      <c r="E379" s="465" t="s">
        <v>253</v>
      </c>
      <c r="F379" s="466">
        <v>2013</v>
      </c>
      <c r="G379" s="465" t="s">
        <v>5813</v>
      </c>
      <c r="H379" s="465" t="s">
        <v>5734</v>
      </c>
      <c r="I379" s="465" t="s">
        <v>8796</v>
      </c>
      <c r="J379" s="466">
        <v>51279</v>
      </c>
      <c r="K379" s="469"/>
      <c r="L379" s="404">
        <f t="shared" ca="1" si="5"/>
        <v>4661.727272727273</v>
      </c>
      <c r="M379" s="465" t="s">
        <v>112</v>
      </c>
    </row>
    <row r="380" spans="1:13" x14ac:dyDescent="0.35">
      <c r="A380" s="462" t="s">
        <v>8204</v>
      </c>
      <c r="B380" s="462" t="s">
        <v>2849</v>
      </c>
      <c r="C380" s="462" t="s">
        <v>8204</v>
      </c>
      <c r="D380" s="462" t="s">
        <v>128</v>
      </c>
      <c r="E380" s="462" t="s">
        <v>253</v>
      </c>
      <c r="F380" s="463">
        <v>2012</v>
      </c>
      <c r="G380" s="462" t="s">
        <v>5710</v>
      </c>
      <c r="H380" s="462" t="s">
        <v>368</v>
      </c>
      <c r="I380" s="462" t="s">
        <v>8205</v>
      </c>
      <c r="J380" s="463">
        <v>157146</v>
      </c>
      <c r="K380" s="468"/>
      <c r="L380" s="464">
        <f t="shared" ca="1" si="5"/>
        <v>13095.5</v>
      </c>
      <c r="M380" s="462" t="s">
        <v>112</v>
      </c>
    </row>
    <row r="381" spans="1:13" x14ac:dyDescent="0.35">
      <c r="A381" s="465" t="s">
        <v>8288</v>
      </c>
      <c r="B381" s="465" t="s">
        <v>2852</v>
      </c>
      <c r="C381" s="465" t="s">
        <v>8288</v>
      </c>
      <c r="D381" s="465" t="s">
        <v>128</v>
      </c>
      <c r="E381" s="465" t="s">
        <v>253</v>
      </c>
      <c r="F381" s="466">
        <v>2012</v>
      </c>
      <c r="G381" s="465" t="s">
        <v>5710</v>
      </c>
      <c r="H381" s="465" t="s">
        <v>913</v>
      </c>
      <c r="I381" s="465" t="s">
        <v>8289</v>
      </c>
      <c r="J381" s="466">
        <v>38177</v>
      </c>
      <c r="K381" s="469">
        <v>44733</v>
      </c>
      <c r="L381" s="404">
        <f t="shared" ca="1" si="5"/>
        <v>3181.4166666666665</v>
      </c>
      <c r="M381" s="465" t="s">
        <v>112</v>
      </c>
    </row>
    <row r="382" spans="1:13" x14ac:dyDescent="0.35">
      <c r="A382" s="462" t="s">
        <v>9792</v>
      </c>
      <c r="B382" s="462" t="s">
        <v>2983</v>
      </c>
      <c r="C382" s="462" t="s">
        <v>9792</v>
      </c>
      <c r="D382" s="462" t="s">
        <v>128</v>
      </c>
      <c r="E382" s="462" t="s">
        <v>253</v>
      </c>
      <c r="F382" s="463">
        <v>2015</v>
      </c>
      <c r="G382" s="462" t="s">
        <v>5710</v>
      </c>
      <c r="H382" s="462" t="s">
        <v>897</v>
      </c>
      <c r="I382" s="462" t="s">
        <v>9793</v>
      </c>
      <c r="J382" s="463">
        <v>41004</v>
      </c>
      <c r="K382" s="468"/>
      <c r="L382" s="464">
        <f t="shared" ca="1" si="5"/>
        <v>4556</v>
      </c>
      <c r="M382" s="462" t="s">
        <v>112</v>
      </c>
    </row>
    <row r="383" spans="1:13" x14ac:dyDescent="0.35">
      <c r="A383" s="465" t="s">
        <v>9240</v>
      </c>
      <c r="B383" s="465" t="s">
        <v>2914</v>
      </c>
      <c r="C383" s="465" t="s">
        <v>9240</v>
      </c>
      <c r="D383" s="465" t="s">
        <v>128</v>
      </c>
      <c r="E383" s="465" t="s">
        <v>253</v>
      </c>
      <c r="F383" s="466">
        <v>2014</v>
      </c>
      <c r="G383" s="465" t="s">
        <v>5710</v>
      </c>
      <c r="H383" s="465" t="s">
        <v>368</v>
      </c>
      <c r="I383" s="465" t="s">
        <v>9241</v>
      </c>
      <c r="J383" s="466">
        <v>137624</v>
      </c>
      <c r="K383" s="469">
        <v>45198</v>
      </c>
      <c r="L383" s="404">
        <f t="shared" ca="1" si="5"/>
        <v>13762.4</v>
      </c>
      <c r="M383" s="465" t="s">
        <v>112</v>
      </c>
    </row>
    <row r="384" spans="1:13" x14ac:dyDescent="0.35">
      <c r="A384" s="462" t="s">
        <v>9244</v>
      </c>
      <c r="B384" s="462" t="s">
        <v>2916</v>
      </c>
      <c r="C384" s="462" t="s">
        <v>9244</v>
      </c>
      <c r="D384" s="462" t="s">
        <v>128</v>
      </c>
      <c r="E384" s="462" t="s">
        <v>253</v>
      </c>
      <c r="F384" s="463">
        <v>2014</v>
      </c>
      <c r="G384" s="462" t="s">
        <v>5710</v>
      </c>
      <c r="H384" s="462" t="s">
        <v>368</v>
      </c>
      <c r="I384" s="462" t="s">
        <v>9245</v>
      </c>
      <c r="J384" s="463">
        <v>110287</v>
      </c>
      <c r="K384" s="468"/>
      <c r="L384" s="464">
        <f t="shared" ca="1" si="5"/>
        <v>11028.7</v>
      </c>
      <c r="M384" s="462" t="s">
        <v>112</v>
      </c>
    </row>
    <row r="385" spans="1:13" x14ac:dyDescent="0.35">
      <c r="A385" s="465" t="s">
        <v>9794</v>
      </c>
      <c r="B385" s="465" t="s">
        <v>2985</v>
      </c>
      <c r="C385" s="465" t="s">
        <v>9794</v>
      </c>
      <c r="D385" s="465" t="s">
        <v>128</v>
      </c>
      <c r="E385" s="465" t="s">
        <v>253</v>
      </c>
      <c r="F385" s="466">
        <v>2015</v>
      </c>
      <c r="G385" s="465" t="s">
        <v>5710</v>
      </c>
      <c r="H385" s="465" t="s">
        <v>897</v>
      </c>
      <c r="I385" s="465" t="s">
        <v>9795</v>
      </c>
      <c r="J385" s="466">
        <v>49243</v>
      </c>
      <c r="K385" s="469"/>
      <c r="L385" s="404">
        <f t="shared" ca="1" si="5"/>
        <v>5471.4444444444443</v>
      </c>
      <c r="M385" s="465" t="s">
        <v>112</v>
      </c>
    </row>
    <row r="386" spans="1:13" x14ac:dyDescent="0.35">
      <c r="A386" s="462" t="s">
        <v>9212</v>
      </c>
      <c r="B386" s="462" t="s">
        <v>2907</v>
      </c>
      <c r="C386" s="462" t="s">
        <v>9212</v>
      </c>
      <c r="D386" s="462" t="s">
        <v>128</v>
      </c>
      <c r="E386" s="462" t="s">
        <v>253</v>
      </c>
      <c r="F386" s="463">
        <v>2014</v>
      </c>
      <c r="G386" s="462" t="s">
        <v>5710</v>
      </c>
      <c r="H386" s="462" t="s">
        <v>368</v>
      </c>
      <c r="I386" s="462" t="s">
        <v>9213</v>
      </c>
      <c r="J386" s="463">
        <v>96657</v>
      </c>
      <c r="K386" s="468"/>
      <c r="L386" s="464">
        <f t="shared" ref="L386:L449" ca="1" si="6">IFERROR(J386/(YEAR(NOW())-F386),"--")</f>
        <v>9665.7000000000007</v>
      </c>
      <c r="M386" s="462" t="s">
        <v>112</v>
      </c>
    </row>
    <row r="387" spans="1:13" x14ac:dyDescent="0.35">
      <c r="A387" s="465" t="s">
        <v>9216</v>
      </c>
      <c r="B387" s="465" t="s">
        <v>2909</v>
      </c>
      <c r="C387" s="465" t="s">
        <v>9216</v>
      </c>
      <c r="D387" s="465" t="s">
        <v>128</v>
      </c>
      <c r="E387" s="465" t="s">
        <v>253</v>
      </c>
      <c r="F387" s="466">
        <v>2014</v>
      </c>
      <c r="G387" s="465" t="s">
        <v>5710</v>
      </c>
      <c r="H387" s="465" t="s">
        <v>368</v>
      </c>
      <c r="I387" s="465" t="s">
        <v>9217</v>
      </c>
      <c r="J387" s="466">
        <v>44011</v>
      </c>
      <c r="K387" s="469"/>
      <c r="L387" s="404">
        <f t="shared" ca="1" si="6"/>
        <v>4401.1000000000004</v>
      </c>
      <c r="M387" s="465" t="s">
        <v>112</v>
      </c>
    </row>
    <row r="388" spans="1:13" x14ac:dyDescent="0.35">
      <c r="A388" s="462" t="s">
        <v>9715</v>
      </c>
      <c r="B388" s="462" t="s">
        <v>2975</v>
      </c>
      <c r="C388" s="462" t="s">
        <v>9715</v>
      </c>
      <c r="D388" s="462" t="s">
        <v>128</v>
      </c>
      <c r="E388" s="462" t="s">
        <v>253</v>
      </c>
      <c r="F388" s="463">
        <v>2015</v>
      </c>
      <c r="G388" s="462" t="s">
        <v>5710</v>
      </c>
      <c r="H388" s="462" t="s">
        <v>898</v>
      </c>
      <c r="I388" s="462" t="s">
        <v>9716</v>
      </c>
      <c r="J388" s="463">
        <v>42060</v>
      </c>
      <c r="K388" s="468"/>
      <c r="L388" s="464">
        <f t="shared" ca="1" si="6"/>
        <v>4673.333333333333</v>
      </c>
      <c r="M388" s="462" t="s">
        <v>112</v>
      </c>
    </row>
    <row r="389" spans="1:13" x14ac:dyDescent="0.35">
      <c r="A389" s="465" t="s">
        <v>8647</v>
      </c>
      <c r="B389" s="465" t="s">
        <v>2870</v>
      </c>
      <c r="C389" s="465" t="s">
        <v>8647</v>
      </c>
      <c r="D389" s="465" t="s">
        <v>128</v>
      </c>
      <c r="E389" s="465" t="s">
        <v>253</v>
      </c>
      <c r="F389" s="466">
        <v>2013</v>
      </c>
      <c r="G389" s="465" t="s">
        <v>5710</v>
      </c>
      <c r="H389" s="465" t="s">
        <v>368</v>
      </c>
      <c r="I389" s="465" t="s">
        <v>8648</v>
      </c>
      <c r="J389" s="466">
        <v>65876</v>
      </c>
      <c r="K389" s="469"/>
      <c r="L389" s="404">
        <f t="shared" ca="1" si="6"/>
        <v>5988.727272727273</v>
      </c>
      <c r="M389" s="465" t="s">
        <v>112</v>
      </c>
    </row>
    <row r="390" spans="1:13" x14ac:dyDescent="0.35">
      <c r="A390" s="462" t="s">
        <v>9810</v>
      </c>
      <c r="B390" s="462" t="s">
        <v>2990</v>
      </c>
      <c r="C390" s="462" t="s">
        <v>9810</v>
      </c>
      <c r="D390" s="462" t="s">
        <v>128</v>
      </c>
      <c r="E390" s="462" t="s">
        <v>253</v>
      </c>
      <c r="F390" s="463">
        <v>2015</v>
      </c>
      <c r="G390" s="462" t="s">
        <v>5710</v>
      </c>
      <c r="H390" s="462" t="s">
        <v>6004</v>
      </c>
      <c r="I390" s="462" t="s">
        <v>9811</v>
      </c>
      <c r="J390" s="463">
        <v>42055</v>
      </c>
      <c r="K390" s="468"/>
      <c r="L390" s="464">
        <f t="shared" ca="1" si="6"/>
        <v>4672.7777777777774</v>
      </c>
      <c r="M390" s="462" t="s">
        <v>112</v>
      </c>
    </row>
    <row r="391" spans="1:13" x14ac:dyDescent="0.35">
      <c r="A391" s="465" t="s">
        <v>9912</v>
      </c>
      <c r="B391" s="465" t="s">
        <v>2995</v>
      </c>
      <c r="C391" s="465" t="s">
        <v>9912</v>
      </c>
      <c r="D391" s="465" t="s">
        <v>128</v>
      </c>
      <c r="E391" s="465" t="s">
        <v>253</v>
      </c>
      <c r="F391" s="466">
        <v>2015</v>
      </c>
      <c r="G391" s="465" t="s">
        <v>5813</v>
      </c>
      <c r="H391" s="465" t="s">
        <v>5734</v>
      </c>
      <c r="I391" s="465" t="s">
        <v>9913</v>
      </c>
      <c r="J391" s="466">
        <v>16976</v>
      </c>
      <c r="K391" s="469"/>
      <c r="L391" s="404">
        <f t="shared" ca="1" si="6"/>
        <v>1886.2222222222222</v>
      </c>
      <c r="M391" s="465" t="s">
        <v>112</v>
      </c>
    </row>
    <row r="392" spans="1:13" x14ac:dyDescent="0.35">
      <c r="A392" s="462" t="s">
        <v>9920</v>
      </c>
      <c r="B392" s="462" t="s">
        <v>2999</v>
      </c>
      <c r="C392" s="462" t="s">
        <v>9920</v>
      </c>
      <c r="D392" s="462" t="s">
        <v>128</v>
      </c>
      <c r="E392" s="462" t="s">
        <v>253</v>
      </c>
      <c r="F392" s="463">
        <v>2015</v>
      </c>
      <c r="G392" s="462" t="s">
        <v>5813</v>
      </c>
      <c r="H392" s="462" t="s">
        <v>5734</v>
      </c>
      <c r="I392" s="462" t="s">
        <v>9921</v>
      </c>
      <c r="J392" s="463">
        <v>11898</v>
      </c>
      <c r="K392" s="468"/>
      <c r="L392" s="464">
        <f t="shared" ca="1" si="6"/>
        <v>1322</v>
      </c>
      <c r="M392" s="462" t="s">
        <v>112</v>
      </c>
    </row>
    <row r="393" spans="1:13" x14ac:dyDescent="0.35">
      <c r="A393" s="465" t="s">
        <v>9922</v>
      </c>
      <c r="B393" s="465" t="s">
        <v>3000</v>
      </c>
      <c r="C393" s="465" t="s">
        <v>9922</v>
      </c>
      <c r="D393" s="465" t="s">
        <v>128</v>
      </c>
      <c r="E393" s="465" t="s">
        <v>253</v>
      </c>
      <c r="F393" s="466">
        <v>2015</v>
      </c>
      <c r="G393" s="465" t="s">
        <v>5813</v>
      </c>
      <c r="H393" s="465" t="s">
        <v>5734</v>
      </c>
      <c r="I393" s="465" t="s">
        <v>9923</v>
      </c>
      <c r="J393" s="466">
        <v>11298</v>
      </c>
      <c r="K393" s="469"/>
      <c r="L393" s="404">
        <f t="shared" ca="1" si="6"/>
        <v>1255.3333333333333</v>
      </c>
      <c r="M393" s="465" t="s">
        <v>112</v>
      </c>
    </row>
    <row r="394" spans="1:13" x14ac:dyDescent="0.35">
      <c r="A394" s="462" t="s">
        <v>9924</v>
      </c>
      <c r="B394" s="462" t="s">
        <v>3001</v>
      </c>
      <c r="C394" s="462" t="s">
        <v>9924</v>
      </c>
      <c r="D394" s="462" t="s">
        <v>128</v>
      </c>
      <c r="E394" s="462" t="s">
        <v>253</v>
      </c>
      <c r="F394" s="463">
        <v>2015</v>
      </c>
      <c r="G394" s="462" t="s">
        <v>5813</v>
      </c>
      <c r="H394" s="462" t="s">
        <v>5734</v>
      </c>
      <c r="I394" s="462" t="s">
        <v>9925</v>
      </c>
      <c r="J394" s="463">
        <v>21802</v>
      </c>
      <c r="K394" s="468"/>
      <c r="L394" s="464">
        <f t="shared" ca="1" si="6"/>
        <v>2422.4444444444443</v>
      </c>
      <c r="M394" s="462" t="s">
        <v>112</v>
      </c>
    </row>
    <row r="395" spans="1:13" x14ac:dyDescent="0.35">
      <c r="A395" s="465" t="s">
        <v>9641</v>
      </c>
      <c r="B395" s="465" t="s">
        <v>2942</v>
      </c>
      <c r="C395" s="465" t="s">
        <v>9641</v>
      </c>
      <c r="D395" s="465" t="s">
        <v>128</v>
      </c>
      <c r="E395" s="465" t="s">
        <v>253</v>
      </c>
      <c r="F395" s="466">
        <v>2015</v>
      </c>
      <c r="G395" s="465" t="s">
        <v>5710</v>
      </c>
      <c r="H395" s="465" t="s">
        <v>368</v>
      </c>
      <c r="I395" s="465" t="s">
        <v>9642</v>
      </c>
      <c r="J395" s="466">
        <v>63163</v>
      </c>
      <c r="K395" s="469"/>
      <c r="L395" s="404">
        <f t="shared" ca="1" si="6"/>
        <v>7018.1111111111113</v>
      </c>
      <c r="M395" s="465" t="s">
        <v>112</v>
      </c>
    </row>
    <row r="396" spans="1:13" x14ac:dyDescent="0.35">
      <c r="A396" s="462" t="s">
        <v>9649</v>
      </c>
      <c r="B396" s="462" t="s">
        <v>2946</v>
      </c>
      <c r="C396" s="462" t="s">
        <v>9649</v>
      </c>
      <c r="D396" s="462" t="s">
        <v>128</v>
      </c>
      <c r="E396" s="462" t="s">
        <v>253</v>
      </c>
      <c r="F396" s="463">
        <v>2015</v>
      </c>
      <c r="G396" s="462" t="s">
        <v>5710</v>
      </c>
      <c r="H396" s="462" t="s">
        <v>368</v>
      </c>
      <c r="I396" s="462" t="s">
        <v>9650</v>
      </c>
      <c r="J396" s="463">
        <v>57941</v>
      </c>
      <c r="K396" s="468"/>
      <c r="L396" s="464">
        <f t="shared" ca="1" si="6"/>
        <v>6437.8888888888887</v>
      </c>
      <c r="M396" s="462" t="s">
        <v>112</v>
      </c>
    </row>
    <row r="397" spans="1:13" x14ac:dyDescent="0.35">
      <c r="A397" s="465" t="s">
        <v>11078</v>
      </c>
      <c r="B397" s="465" t="s">
        <v>3101</v>
      </c>
      <c r="C397" s="465" t="s">
        <v>11078</v>
      </c>
      <c r="D397" s="465" t="s">
        <v>128</v>
      </c>
      <c r="E397" s="465" t="s">
        <v>253</v>
      </c>
      <c r="F397" s="466">
        <v>2016</v>
      </c>
      <c r="G397" s="465" t="s">
        <v>5813</v>
      </c>
      <c r="H397" s="465" t="s">
        <v>5734</v>
      </c>
      <c r="I397" s="465" t="s">
        <v>11079</v>
      </c>
      <c r="J397" s="466">
        <v>145616</v>
      </c>
      <c r="K397" s="469"/>
      <c r="L397" s="404">
        <f t="shared" ca="1" si="6"/>
        <v>18202</v>
      </c>
      <c r="M397" s="465" t="s">
        <v>112</v>
      </c>
    </row>
    <row r="398" spans="1:13" x14ac:dyDescent="0.35">
      <c r="A398" s="462" t="s">
        <v>11080</v>
      </c>
      <c r="B398" s="462" t="s">
        <v>3102</v>
      </c>
      <c r="C398" s="462" t="s">
        <v>11080</v>
      </c>
      <c r="D398" s="462" t="s">
        <v>128</v>
      </c>
      <c r="E398" s="462" t="s">
        <v>253</v>
      </c>
      <c r="F398" s="463">
        <v>2016</v>
      </c>
      <c r="G398" s="462" t="s">
        <v>5813</v>
      </c>
      <c r="H398" s="462" t="s">
        <v>5734</v>
      </c>
      <c r="I398" s="462" t="s">
        <v>11081</v>
      </c>
      <c r="J398" s="463">
        <v>18533</v>
      </c>
      <c r="K398" s="468"/>
      <c r="L398" s="464">
        <f t="shared" ca="1" si="6"/>
        <v>2316.625</v>
      </c>
      <c r="M398" s="462" t="s">
        <v>112</v>
      </c>
    </row>
    <row r="399" spans="1:13" x14ac:dyDescent="0.35">
      <c r="A399" s="465" t="s">
        <v>11074</v>
      </c>
      <c r="B399" s="465" t="s">
        <v>3103</v>
      </c>
      <c r="C399" s="465" t="s">
        <v>11074</v>
      </c>
      <c r="D399" s="465" t="s">
        <v>128</v>
      </c>
      <c r="E399" s="465" t="s">
        <v>253</v>
      </c>
      <c r="F399" s="466">
        <v>2016</v>
      </c>
      <c r="G399" s="465" t="s">
        <v>5813</v>
      </c>
      <c r="H399" s="465" t="s">
        <v>5734</v>
      </c>
      <c r="I399" s="465" t="s">
        <v>11075</v>
      </c>
      <c r="J399" s="466">
        <v>18952</v>
      </c>
      <c r="K399" s="469"/>
      <c r="L399" s="404">
        <f t="shared" ca="1" si="6"/>
        <v>2369</v>
      </c>
      <c r="M399" s="465" t="s">
        <v>112</v>
      </c>
    </row>
    <row r="400" spans="1:13" x14ac:dyDescent="0.35">
      <c r="A400" s="462" t="s">
        <v>11076</v>
      </c>
      <c r="B400" s="462" t="s">
        <v>3104</v>
      </c>
      <c r="C400" s="462" t="s">
        <v>11076</v>
      </c>
      <c r="D400" s="462" t="s">
        <v>128</v>
      </c>
      <c r="E400" s="462" t="s">
        <v>253</v>
      </c>
      <c r="F400" s="463">
        <v>2016</v>
      </c>
      <c r="G400" s="462" t="s">
        <v>5813</v>
      </c>
      <c r="H400" s="462" t="s">
        <v>5734</v>
      </c>
      <c r="I400" s="462" t="s">
        <v>11077</v>
      </c>
      <c r="J400" s="463">
        <v>16612</v>
      </c>
      <c r="K400" s="468"/>
      <c r="L400" s="464">
        <f t="shared" ca="1" si="6"/>
        <v>2076.5</v>
      </c>
      <c r="M400" s="462" t="s">
        <v>112</v>
      </c>
    </row>
    <row r="401" spans="1:13" x14ac:dyDescent="0.35">
      <c r="A401" s="465" t="s">
        <v>11834</v>
      </c>
      <c r="B401" s="465" t="s">
        <v>3169</v>
      </c>
      <c r="C401" s="465" t="s">
        <v>11834</v>
      </c>
      <c r="D401" s="465" t="s">
        <v>128</v>
      </c>
      <c r="E401" s="465" t="s">
        <v>253</v>
      </c>
      <c r="F401" s="466">
        <v>2017</v>
      </c>
      <c r="G401" s="465" t="s">
        <v>2071</v>
      </c>
      <c r="H401" s="465" t="s">
        <v>11835</v>
      </c>
      <c r="I401" s="465" t="s">
        <v>11836</v>
      </c>
      <c r="J401" s="466">
        <v>14225</v>
      </c>
      <c r="K401" s="469"/>
      <c r="L401" s="404">
        <f t="shared" ca="1" si="6"/>
        <v>2032.1428571428571</v>
      </c>
      <c r="M401" s="465" t="s">
        <v>112</v>
      </c>
    </row>
    <row r="402" spans="1:13" x14ac:dyDescent="0.35">
      <c r="A402" s="462" t="s">
        <v>9639</v>
      </c>
      <c r="B402" s="462" t="s">
        <v>2957</v>
      </c>
      <c r="C402" s="462" t="s">
        <v>9639</v>
      </c>
      <c r="D402" s="462" t="s">
        <v>128</v>
      </c>
      <c r="E402" s="462" t="s">
        <v>253</v>
      </c>
      <c r="F402" s="463">
        <v>2015</v>
      </c>
      <c r="G402" s="462" t="s">
        <v>5710</v>
      </c>
      <c r="H402" s="462" t="s">
        <v>368</v>
      </c>
      <c r="I402" s="462" t="s">
        <v>9640</v>
      </c>
      <c r="J402" s="463">
        <v>65315</v>
      </c>
      <c r="K402" s="468"/>
      <c r="L402" s="464">
        <f t="shared" ca="1" si="6"/>
        <v>7257.2222222222226</v>
      </c>
      <c r="M402" s="462" t="s">
        <v>112</v>
      </c>
    </row>
    <row r="403" spans="1:13" x14ac:dyDescent="0.35">
      <c r="A403" s="465" t="s">
        <v>11842</v>
      </c>
      <c r="B403" s="465" t="s">
        <v>3171</v>
      </c>
      <c r="C403" s="465" t="s">
        <v>11842</v>
      </c>
      <c r="D403" s="465" t="s">
        <v>128</v>
      </c>
      <c r="E403" s="465" t="s">
        <v>253</v>
      </c>
      <c r="F403" s="466">
        <v>2017</v>
      </c>
      <c r="G403" s="465" t="s">
        <v>2071</v>
      </c>
      <c r="H403" s="465" t="s">
        <v>5734</v>
      </c>
      <c r="I403" s="465" t="s">
        <v>11843</v>
      </c>
      <c r="J403" s="466">
        <v>36549</v>
      </c>
      <c r="K403" s="469"/>
      <c r="L403" s="404">
        <f t="shared" ca="1" si="6"/>
        <v>5221.2857142857147</v>
      </c>
      <c r="M403" s="465" t="s">
        <v>112</v>
      </c>
    </row>
    <row r="404" spans="1:13" x14ac:dyDescent="0.35">
      <c r="A404" s="462" t="s">
        <v>11832</v>
      </c>
      <c r="B404" s="462" t="s">
        <v>3168</v>
      </c>
      <c r="C404" s="462" t="s">
        <v>11832</v>
      </c>
      <c r="D404" s="462" t="s">
        <v>128</v>
      </c>
      <c r="E404" s="462" t="s">
        <v>253</v>
      </c>
      <c r="F404" s="463">
        <v>2017</v>
      </c>
      <c r="G404" s="462" t="s">
        <v>2071</v>
      </c>
      <c r="H404" s="462" t="s">
        <v>11826</v>
      </c>
      <c r="I404" s="462" t="s">
        <v>11833</v>
      </c>
      <c r="J404" s="463">
        <v>8066</v>
      </c>
      <c r="K404" s="468"/>
      <c r="L404" s="464">
        <f t="shared" ca="1" si="6"/>
        <v>1152.2857142857142</v>
      </c>
      <c r="M404" s="462" t="s">
        <v>112</v>
      </c>
    </row>
    <row r="405" spans="1:13" x14ac:dyDescent="0.35">
      <c r="A405" s="465" t="s">
        <v>10501</v>
      </c>
      <c r="B405" s="465" t="s">
        <v>3029</v>
      </c>
      <c r="C405" s="465" t="s">
        <v>10501</v>
      </c>
      <c r="D405" s="465" t="s">
        <v>128</v>
      </c>
      <c r="E405" s="465" t="s">
        <v>253</v>
      </c>
      <c r="F405" s="466">
        <v>2016</v>
      </c>
      <c r="G405" s="465" t="s">
        <v>5710</v>
      </c>
      <c r="H405" s="465" t="s">
        <v>368</v>
      </c>
      <c r="I405" s="465" t="s">
        <v>10502</v>
      </c>
      <c r="J405" s="466">
        <v>68540</v>
      </c>
      <c r="K405" s="469"/>
      <c r="L405" s="404">
        <f t="shared" ca="1" si="6"/>
        <v>8567.5</v>
      </c>
      <c r="M405" s="465" t="s">
        <v>112</v>
      </c>
    </row>
    <row r="406" spans="1:13" x14ac:dyDescent="0.35">
      <c r="A406" s="462" t="s">
        <v>10503</v>
      </c>
      <c r="B406" s="462" t="s">
        <v>3030</v>
      </c>
      <c r="C406" s="462" t="s">
        <v>10503</v>
      </c>
      <c r="D406" s="462" t="s">
        <v>128</v>
      </c>
      <c r="E406" s="462" t="s">
        <v>253</v>
      </c>
      <c r="F406" s="463">
        <v>2016</v>
      </c>
      <c r="G406" s="462" t="s">
        <v>5710</v>
      </c>
      <c r="H406" s="462" t="s">
        <v>368</v>
      </c>
      <c r="I406" s="462" t="s">
        <v>10504</v>
      </c>
      <c r="J406" s="463">
        <v>67539</v>
      </c>
      <c r="K406" s="468"/>
      <c r="L406" s="464">
        <f t="shared" ca="1" si="6"/>
        <v>8442.375</v>
      </c>
      <c r="M406" s="462" t="s">
        <v>112</v>
      </c>
    </row>
    <row r="407" spans="1:13" x14ac:dyDescent="0.35">
      <c r="A407" s="465" t="s">
        <v>11825</v>
      </c>
      <c r="B407" s="465" t="s">
        <v>3165</v>
      </c>
      <c r="C407" s="465" t="s">
        <v>11825</v>
      </c>
      <c r="D407" s="465" t="s">
        <v>128</v>
      </c>
      <c r="E407" s="465" t="s">
        <v>253</v>
      </c>
      <c r="F407" s="466">
        <v>2017</v>
      </c>
      <c r="G407" s="465" t="s">
        <v>2071</v>
      </c>
      <c r="H407" s="465" t="s">
        <v>11826</v>
      </c>
      <c r="I407" s="465" t="s">
        <v>11827</v>
      </c>
      <c r="J407" s="466">
        <v>11699</v>
      </c>
      <c r="K407" s="469"/>
      <c r="L407" s="404">
        <f t="shared" ca="1" si="6"/>
        <v>1671.2857142857142</v>
      </c>
      <c r="M407" s="465" t="s">
        <v>112</v>
      </c>
    </row>
    <row r="408" spans="1:13" x14ac:dyDescent="0.35">
      <c r="A408" s="462" t="s">
        <v>11828</v>
      </c>
      <c r="B408" s="462" t="s">
        <v>3166</v>
      </c>
      <c r="C408" s="462" t="s">
        <v>11828</v>
      </c>
      <c r="D408" s="462" t="s">
        <v>128</v>
      </c>
      <c r="E408" s="462" t="s">
        <v>253</v>
      </c>
      <c r="F408" s="463">
        <v>2017</v>
      </c>
      <c r="G408" s="462" t="s">
        <v>2071</v>
      </c>
      <c r="H408" s="462" t="s">
        <v>11826</v>
      </c>
      <c r="I408" s="462" t="s">
        <v>11829</v>
      </c>
      <c r="J408" s="463">
        <v>13905</v>
      </c>
      <c r="K408" s="468"/>
      <c r="L408" s="464">
        <f t="shared" ca="1" si="6"/>
        <v>1986.4285714285713</v>
      </c>
      <c r="M408" s="462" t="s">
        <v>112</v>
      </c>
    </row>
    <row r="409" spans="1:13" x14ac:dyDescent="0.35">
      <c r="A409" s="465" t="s">
        <v>11830</v>
      </c>
      <c r="B409" s="465" t="s">
        <v>3167</v>
      </c>
      <c r="C409" s="465" t="s">
        <v>11830</v>
      </c>
      <c r="D409" s="465" t="s">
        <v>128</v>
      </c>
      <c r="E409" s="465" t="s">
        <v>253</v>
      </c>
      <c r="F409" s="466">
        <v>2017</v>
      </c>
      <c r="G409" s="465" t="s">
        <v>2071</v>
      </c>
      <c r="H409" s="465" t="s">
        <v>11826</v>
      </c>
      <c r="I409" s="465" t="s">
        <v>11831</v>
      </c>
      <c r="J409" s="466">
        <v>14153</v>
      </c>
      <c r="K409" s="469"/>
      <c r="L409" s="404">
        <f t="shared" ca="1" si="6"/>
        <v>2021.8571428571429</v>
      </c>
      <c r="M409" s="465" t="s">
        <v>112</v>
      </c>
    </row>
    <row r="410" spans="1:13" x14ac:dyDescent="0.35">
      <c r="A410" s="462" t="s">
        <v>12176</v>
      </c>
      <c r="B410" s="462" t="s">
        <v>3219</v>
      </c>
      <c r="C410" s="462" t="s">
        <v>12176</v>
      </c>
      <c r="D410" s="462" t="s">
        <v>128</v>
      </c>
      <c r="E410" s="462" t="s">
        <v>253</v>
      </c>
      <c r="F410" s="463">
        <v>2018</v>
      </c>
      <c r="G410" s="462" t="s">
        <v>5710</v>
      </c>
      <c r="H410" s="462" t="s">
        <v>368</v>
      </c>
      <c r="I410" s="462" t="s">
        <v>12177</v>
      </c>
      <c r="J410" s="463">
        <v>29135</v>
      </c>
      <c r="K410" s="468"/>
      <c r="L410" s="464">
        <f t="shared" ca="1" si="6"/>
        <v>4855.833333333333</v>
      </c>
      <c r="M410" s="462" t="s">
        <v>112</v>
      </c>
    </row>
    <row r="411" spans="1:13" x14ac:dyDescent="0.35">
      <c r="A411" s="465" t="s">
        <v>12005</v>
      </c>
      <c r="B411" s="465" t="s">
        <v>3186</v>
      </c>
      <c r="C411" s="465" t="s">
        <v>12005</v>
      </c>
      <c r="D411" s="465" t="s">
        <v>128</v>
      </c>
      <c r="E411" s="465" t="s">
        <v>253</v>
      </c>
      <c r="F411" s="466">
        <v>2018</v>
      </c>
      <c r="G411" s="465" t="s">
        <v>5767</v>
      </c>
      <c r="H411" s="465" t="s">
        <v>5927</v>
      </c>
      <c r="I411" s="465" t="s">
        <v>12006</v>
      </c>
      <c r="J411" s="466">
        <v>93018</v>
      </c>
      <c r="K411" s="469"/>
      <c r="L411" s="404">
        <f t="shared" ca="1" si="6"/>
        <v>15503</v>
      </c>
      <c r="M411" s="465" t="s">
        <v>112</v>
      </c>
    </row>
    <row r="412" spans="1:13" x14ac:dyDescent="0.35">
      <c r="A412" s="462" t="s">
        <v>12017</v>
      </c>
      <c r="B412" s="462" t="s">
        <v>3190</v>
      </c>
      <c r="C412" s="462" t="s">
        <v>12017</v>
      </c>
      <c r="D412" s="462" t="s">
        <v>128</v>
      </c>
      <c r="E412" s="462" t="s">
        <v>253</v>
      </c>
      <c r="F412" s="463">
        <v>2018</v>
      </c>
      <c r="G412" s="462" t="s">
        <v>5767</v>
      </c>
      <c r="H412" s="462" t="s">
        <v>6034</v>
      </c>
      <c r="I412" s="462" t="s">
        <v>12018</v>
      </c>
      <c r="J412" s="463">
        <v>22574</v>
      </c>
      <c r="K412" s="468"/>
      <c r="L412" s="464">
        <f t="shared" ca="1" si="6"/>
        <v>3762.3333333333335</v>
      </c>
      <c r="M412" s="462" t="s">
        <v>112</v>
      </c>
    </row>
    <row r="413" spans="1:13" x14ac:dyDescent="0.35">
      <c r="A413" s="465" t="s">
        <v>13490</v>
      </c>
      <c r="B413" s="465" t="s">
        <v>3341</v>
      </c>
      <c r="C413" s="465" t="s">
        <v>13490</v>
      </c>
      <c r="D413" s="465" t="s">
        <v>128</v>
      </c>
      <c r="E413" s="465" t="s">
        <v>253</v>
      </c>
      <c r="F413" s="466">
        <v>2019</v>
      </c>
      <c r="G413" s="465" t="s">
        <v>2071</v>
      </c>
      <c r="H413" s="465" t="s">
        <v>5734</v>
      </c>
      <c r="I413" s="465" t="s">
        <v>13491</v>
      </c>
      <c r="J413" s="466">
        <v>10001</v>
      </c>
      <c r="K413" s="469"/>
      <c r="L413" s="404">
        <f t="shared" ca="1" si="6"/>
        <v>2000.2</v>
      </c>
      <c r="M413" s="465" t="s">
        <v>112</v>
      </c>
    </row>
    <row r="414" spans="1:13" x14ac:dyDescent="0.35">
      <c r="A414" s="462" t="s">
        <v>12184</v>
      </c>
      <c r="B414" s="462" t="s">
        <v>3223</v>
      </c>
      <c r="C414" s="462" t="s">
        <v>12184</v>
      </c>
      <c r="D414" s="462" t="s">
        <v>128</v>
      </c>
      <c r="E414" s="462" t="s">
        <v>253</v>
      </c>
      <c r="F414" s="463">
        <v>2018</v>
      </c>
      <c r="G414" s="462" t="s">
        <v>5710</v>
      </c>
      <c r="H414" s="462" t="s">
        <v>368</v>
      </c>
      <c r="I414" s="462" t="s">
        <v>12185</v>
      </c>
      <c r="J414" s="463">
        <v>65756</v>
      </c>
      <c r="K414" s="468"/>
      <c r="L414" s="464">
        <f t="shared" ca="1" si="6"/>
        <v>10959.333333333334</v>
      </c>
      <c r="M414" s="462" t="s">
        <v>112</v>
      </c>
    </row>
    <row r="415" spans="1:13" x14ac:dyDescent="0.35">
      <c r="A415" s="465" t="s">
        <v>11598</v>
      </c>
      <c r="B415" s="465" t="s">
        <v>3139</v>
      </c>
      <c r="C415" s="465" t="s">
        <v>11598</v>
      </c>
      <c r="D415" s="465" t="s">
        <v>128</v>
      </c>
      <c r="E415" s="465" t="s">
        <v>253</v>
      </c>
      <c r="F415" s="466">
        <v>2017</v>
      </c>
      <c r="G415" s="465" t="s">
        <v>5710</v>
      </c>
      <c r="H415" s="465" t="s">
        <v>6004</v>
      </c>
      <c r="I415" s="465" t="s">
        <v>11599</v>
      </c>
      <c r="J415" s="466">
        <v>35361</v>
      </c>
      <c r="K415" s="469"/>
      <c r="L415" s="404">
        <f t="shared" ca="1" si="6"/>
        <v>5051.5714285714284</v>
      </c>
      <c r="M415" s="465" t="s">
        <v>112</v>
      </c>
    </row>
    <row r="416" spans="1:13" x14ac:dyDescent="0.35">
      <c r="A416" s="462" t="s">
        <v>12266</v>
      </c>
      <c r="B416" s="462" t="s">
        <v>3226</v>
      </c>
      <c r="C416" s="462" t="s">
        <v>12266</v>
      </c>
      <c r="D416" s="462" t="s">
        <v>128</v>
      </c>
      <c r="E416" s="462" t="s">
        <v>253</v>
      </c>
      <c r="F416" s="463">
        <v>2018</v>
      </c>
      <c r="G416" s="462" t="s">
        <v>5710</v>
      </c>
      <c r="H416" s="462" t="s">
        <v>898</v>
      </c>
      <c r="I416" s="462" t="s">
        <v>12267</v>
      </c>
      <c r="J416" s="463">
        <v>66737</v>
      </c>
      <c r="K416" s="468"/>
      <c r="L416" s="464">
        <f t="shared" ca="1" si="6"/>
        <v>11122.833333333334</v>
      </c>
      <c r="M416" s="462" t="s">
        <v>112</v>
      </c>
    </row>
    <row r="417" spans="1:13" x14ac:dyDescent="0.35">
      <c r="A417" s="465" t="s">
        <v>12973</v>
      </c>
      <c r="B417" s="465" t="s">
        <v>3315</v>
      </c>
      <c r="C417" s="465" t="s">
        <v>12973</v>
      </c>
      <c r="D417" s="465" t="s">
        <v>128</v>
      </c>
      <c r="E417" s="465" t="s">
        <v>253</v>
      </c>
      <c r="F417" s="466">
        <v>2019</v>
      </c>
      <c r="G417" s="465" t="s">
        <v>5710</v>
      </c>
      <c r="H417" s="465" t="s">
        <v>6004</v>
      </c>
      <c r="I417" s="465" t="s">
        <v>12974</v>
      </c>
      <c r="J417" s="466">
        <v>16378</v>
      </c>
      <c r="K417" s="469"/>
      <c r="L417" s="404">
        <f t="shared" ca="1" si="6"/>
        <v>3275.6</v>
      </c>
      <c r="M417" s="465" t="s">
        <v>112</v>
      </c>
    </row>
    <row r="418" spans="1:13" x14ac:dyDescent="0.35">
      <c r="A418" s="462" t="s">
        <v>12971</v>
      </c>
      <c r="B418" s="462" t="s">
        <v>3314</v>
      </c>
      <c r="C418" s="462" t="s">
        <v>12971</v>
      </c>
      <c r="D418" s="462" t="s">
        <v>128</v>
      </c>
      <c r="E418" s="462" t="s">
        <v>253</v>
      </c>
      <c r="F418" s="463">
        <v>2019</v>
      </c>
      <c r="G418" s="462" t="s">
        <v>5710</v>
      </c>
      <c r="H418" s="462" t="s">
        <v>6004</v>
      </c>
      <c r="I418" s="462" t="s">
        <v>12972</v>
      </c>
      <c r="J418" s="463">
        <v>32942</v>
      </c>
      <c r="K418" s="468"/>
      <c r="L418" s="464">
        <f t="shared" ca="1" si="6"/>
        <v>6588.4</v>
      </c>
      <c r="M418" s="462" t="s">
        <v>112</v>
      </c>
    </row>
    <row r="419" spans="1:13" x14ac:dyDescent="0.35">
      <c r="A419" s="465" t="s">
        <v>12961</v>
      </c>
      <c r="B419" s="465" t="s">
        <v>3309</v>
      </c>
      <c r="C419" s="465" t="s">
        <v>12961</v>
      </c>
      <c r="D419" s="465" t="s">
        <v>128</v>
      </c>
      <c r="E419" s="465" t="s">
        <v>253</v>
      </c>
      <c r="F419" s="466">
        <v>2019</v>
      </c>
      <c r="G419" s="465" t="s">
        <v>5710</v>
      </c>
      <c r="H419" s="465" t="s">
        <v>6004</v>
      </c>
      <c r="I419" s="465" t="s">
        <v>12962</v>
      </c>
      <c r="J419" s="466">
        <v>22472</v>
      </c>
      <c r="K419" s="469"/>
      <c r="L419" s="404">
        <f t="shared" ca="1" si="6"/>
        <v>4494.3999999999996</v>
      </c>
      <c r="M419" s="465" t="s">
        <v>112</v>
      </c>
    </row>
    <row r="420" spans="1:13" x14ac:dyDescent="0.35">
      <c r="A420" s="462" t="s">
        <v>13561</v>
      </c>
      <c r="B420" s="462" t="s">
        <v>3354</v>
      </c>
      <c r="C420" s="462" t="s">
        <v>13561</v>
      </c>
      <c r="D420" s="462" t="s">
        <v>128</v>
      </c>
      <c r="E420" s="462" t="s">
        <v>253</v>
      </c>
      <c r="F420" s="463">
        <v>2019</v>
      </c>
      <c r="G420" s="462" t="s">
        <v>6013</v>
      </c>
      <c r="H420" s="462" t="s">
        <v>7459</v>
      </c>
      <c r="I420" s="462" t="s">
        <v>13562</v>
      </c>
      <c r="J420" s="463">
        <v>10173</v>
      </c>
      <c r="K420" s="468"/>
      <c r="L420" s="464">
        <f t="shared" ca="1" si="6"/>
        <v>2034.6</v>
      </c>
      <c r="M420" s="462" t="s">
        <v>112</v>
      </c>
    </row>
    <row r="421" spans="1:13" x14ac:dyDescent="0.35">
      <c r="A421" s="465" t="s">
        <v>13559</v>
      </c>
      <c r="B421" s="465" t="s">
        <v>3353</v>
      </c>
      <c r="C421" s="465" t="s">
        <v>13559</v>
      </c>
      <c r="D421" s="465" t="s">
        <v>128</v>
      </c>
      <c r="E421" s="465" t="s">
        <v>253</v>
      </c>
      <c r="F421" s="466">
        <v>2019</v>
      </c>
      <c r="G421" s="465" t="s">
        <v>6013</v>
      </c>
      <c r="H421" s="465" t="s">
        <v>7459</v>
      </c>
      <c r="I421" s="465" t="s">
        <v>13560</v>
      </c>
      <c r="J421" s="466">
        <v>8105</v>
      </c>
      <c r="K421" s="469"/>
      <c r="L421" s="404">
        <f t="shared" ca="1" si="6"/>
        <v>1621</v>
      </c>
      <c r="M421" s="465" t="s">
        <v>112</v>
      </c>
    </row>
    <row r="422" spans="1:13" x14ac:dyDescent="0.35">
      <c r="A422" s="462" t="s">
        <v>13557</v>
      </c>
      <c r="B422" s="462" t="s">
        <v>3352</v>
      </c>
      <c r="C422" s="462" t="s">
        <v>13557</v>
      </c>
      <c r="D422" s="462" t="s">
        <v>128</v>
      </c>
      <c r="E422" s="462" t="s">
        <v>253</v>
      </c>
      <c r="F422" s="463">
        <v>2019</v>
      </c>
      <c r="G422" s="462" t="s">
        <v>6013</v>
      </c>
      <c r="H422" s="462" t="s">
        <v>7459</v>
      </c>
      <c r="I422" s="462" t="s">
        <v>13558</v>
      </c>
      <c r="J422" s="463">
        <v>18850</v>
      </c>
      <c r="K422" s="468"/>
      <c r="L422" s="464">
        <f t="shared" ca="1" si="6"/>
        <v>3770</v>
      </c>
      <c r="M422" s="462" t="s">
        <v>112</v>
      </c>
    </row>
    <row r="423" spans="1:13" x14ac:dyDescent="0.35">
      <c r="A423" s="465" t="s">
        <v>14306</v>
      </c>
      <c r="B423" s="465" t="s">
        <v>14307</v>
      </c>
      <c r="C423" s="465" t="s">
        <v>14306</v>
      </c>
      <c r="D423" s="465" t="s">
        <v>128</v>
      </c>
      <c r="E423" s="465" t="s">
        <v>253</v>
      </c>
      <c r="F423" s="466">
        <v>2021</v>
      </c>
      <c r="G423" s="465" t="s">
        <v>5710</v>
      </c>
      <c r="H423" s="465" t="s">
        <v>6004</v>
      </c>
      <c r="I423" s="465" t="s">
        <v>14308</v>
      </c>
      <c r="J423" s="466">
        <v>15572</v>
      </c>
      <c r="K423" s="469"/>
      <c r="L423" s="404">
        <f t="shared" ca="1" si="6"/>
        <v>5190.666666666667</v>
      </c>
      <c r="M423" s="465" t="s">
        <v>112</v>
      </c>
    </row>
    <row r="424" spans="1:13" x14ac:dyDescent="0.35">
      <c r="A424" s="462" t="s">
        <v>13905</v>
      </c>
      <c r="B424" s="462" t="s">
        <v>3375</v>
      </c>
      <c r="C424" s="462" t="s">
        <v>13905</v>
      </c>
      <c r="D424" s="462" t="s">
        <v>128</v>
      </c>
      <c r="E424" s="462" t="s">
        <v>253</v>
      </c>
      <c r="F424" s="463">
        <v>2020</v>
      </c>
      <c r="G424" s="462" t="s">
        <v>5710</v>
      </c>
      <c r="H424" s="462" t="s">
        <v>898</v>
      </c>
      <c r="I424" s="462" t="s">
        <v>13906</v>
      </c>
      <c r="J424" s="463">
        <v>22563</v>
      </c>
      <c r="K424" s="468"/>
      <c r="L424" s="464">
        <f t="shared" ca="1" si="6"/>
        <v>5640.75</v>
      </c>
      <c r="M424" s="462" t="s">
        <v>112</v>
      </c>
    </row>
    <row r="425" spans="1:13" x14ac:dyDescent="0.35">
      <c r="A425" s="465" t="s">
        <v>12977</v>
      </c>
      <c r="B425" s="465" t="s">
        <v>3317</v>
      </c>
      <c r="C425" s="465" t="s">
        <v>12977</v>
      </c>
      <c r="D425" s="465" t="s">
        <v>128</v>
      </c>
      <c r="E425" s="465" t="s">
        <v>253</v>
      </c>
      <c r="F425" s="466">
        <v>2019</v>
      </c>
      <c r="G425" s="465" t="s">
        <v>5710</v>
      </c>
      <c r="H425" s="465" t="s">
        <v>6004</v>
      </c>
      <c r="I425" s="465" t="s">
        <v>12978</v>
      </c>
      <c r="J425" s="466">
        <v>13113</v>
      </c>
      <c r="K425" s="469"/>
      <c r="L425" s="404">
        <f t="shared" ca="1" si="6"/>
        <v>2622.6</v>
      </c>
      <c r="M425" s="465" t="s">
        <v>112</v>
      </c>
    </row>
    <row r="426" spans="1:13" x14ac:dyDescent="0.35">
      <c r="A426" s="462" t="s">
        <v>12981</v>
      </c>
      <c r="B426" s="462" t="s">
        <v>3319</v>
      </c>
      <c r="C426" s="462" t="s">
        <v>12981</v>
      </c>
      <c r="D426" s="462" t="s">
        <v>128</v>
      </c>
      <c r="E426" s="462" t="s">
        <v>253</v>
      </c>
      <c r="F426" s="463">
        <v>2019</v>
      </c>
      <c r="G426" s="462" t="s">
        <v>5710</v>
      </c>
      <c r="H426" s="462" t="s">
        <v>6004</v>
      </c>
      <c r="I426" s="462" t="s">
        <v>12982</v>
      </c>
      <c r="J426" s="463">
        <v>21385</v>
      </c>
      <c r="K426" s="468"/>
      <c r="L426" s="464">
        <f t="shared" ca="1" si="6"/>
        <v>4277</v>
      </c>
      <c r="M426" s="462" t="s">
        <v>112</v>
      </c>
    </row>
    <row r="427" spans="1:13" x14ac:dyDescent="0.35">
      <c r="A427" s="465" t="s">
        <v>14383</v>
      </c>
      <c r="B427" s="465" t="s">
        <v>14384</v>
      </c>
      <c r="C427" s="465" t="s">
        <v>14383</v>
      </c>
      <c r="D427" s="465" t="s">
        <v>128</v>
      </c>
      <c r="E427" s="465" t="s">
        <v>253</v>
      </c>
      <c r="F427" s="466">
        <v>2021</v>
      </c>
      <c r="G427" s="465" t="s">
        <v>6013</v>
      </c>
      <c r="H427" s="465" t="s">
        <v>11845</v>
      </c>
      <c r="I427" s="465" t="s">
        <v>14385</v>
      </c>
      <c r="J427" s="466">
        <v>14978</v>
      </c>
      <c r="K427" s="469"/>
      <c r="L427" s="404">
        <f t="shared" ca="1" si="6"/>
        <v>4992.666666666667</v>
      </c>
      <c r="M427" s="465" t="s">
        <v>112</v>
      </c>
    </row>
    <row r="428" spans="1:13" x14ac:dyDescent="0.35">
      <c r="A428" s="462" t="s">
        <v>14309</v>
      </c>
      <c r="B428" s="462" t="s">
        <v>14310</v>
      </c>
      <c r="C428" s="462" t="s">
        <v>14309</v>
      </c>
      <c r="D428" s="462" t="s">
        <v>128</v>
      </c>
      <c r="E428" s="462" t="s">
        <v>253</v>
      </c>
      <c r="F428" s="463">
        <v>2021</v>
      </c>
      <c r="G428" s="462" t="s">
        <v>5710</v>
      </c>
      <c r="H428" s="462" t="s">
        <v>6004</v>
      </c>
      <c r="I428" s="462" t="s">
        <v>14311</v>
      </c>
      <c r="J428" s="463">
        <v>13978</v>
      </c>
      <c r="K428" s="468"/>
      <c r="L428" s="464">
        <f t="shared" ca="1" si="6"/>
        <v>4659.333333333333</v>
      </c>
      <c r="M428" s="462" t="s">
        <v>112</v>
      </c>
    </row>
    <row r="429" spans="1:13" x14ac:dyDescent="0.35">
      <c r="A429" s="465" t="s">
        <v>6812</v>
      </c>
      <c r="B429" s="465" t="s">
        <v>2742</v>
      </c>
      <c r="C429" s="465" t="s">
        <v>6812</v>
      </c>
      <c r="D429" s="465" t="s">
        <v>128</v>
      </c>
      <c r="E429" s="465" t="s">
        <v>247</v>
      </c>
      <c r="F429" s="466">
        <v>2007</v>
      </c>
      <c r="G429" s="465" t="s">
        <v>6011</v>
      </c>
      <c r="H429" s="465" t="s">
        <v>6813</v>
      </c>
      <c r="I429" s="465" t="s">
        <v>6814</v>
      </c>
      <c r="J429" s="466">
        <v>108767</v>
      </c>
      <c r="K429" s="469">
        <v>44503</v>
      </c>
      <c r="L429" s="404">
        <f t="shared" ca="1" si="6"/>
        <v>6398.0588235294117</v>
      </c>
      <c r="M429" s="465" t="s">
        <v>112</v>
      </c>
    </row>
    <row r="430" spans="1:13" x14ac:dyDescent="0.35">
      <c r="A430" s="462" t="s">
        <v>16682</v>
      </c>
      <c r="B430" s="462" t="s">
        <v>16683</v>
      </c>
      <c r="C430" s="462" t="s">
        <v>16682</v>
      </c>
      <c r="D430" s="462" t="s">
        <v>128</v>
      </c>
      <c r="E430" s="462" t="s">
        <v>247</v>
      </c>
      <c r="F430" s="463">
        <v>2007</v>
      </c>
      <c r="G430" s="462" t="s">
        <v>6017</v>
      </c>
      <c r="H430" s="462" t="s">
        <v>5734</v>
      </c>
      <c r="I430" s="462" t="s">
        <v>16684</v>
      </c>
      <c r="J430" s="463">
        <v>23587</v>
      </c>
      <c r="K430" s="468"/>
      <c r="L430" s="464">
        <f t="shared" ca="1" si="6"/>
        <v>1387.4705882352941</v>
      </c>
      <c r="M430" s="462" t="s">
        <v>112</v>
      </c>
    </row>
    <row r="431" spans="1:13" x14ac:dyDescent="0.35">
      <c r="A431" s="465" t="s">
        <v>6743</v>
      </c>
      <c r="B431" s="465" t="s">
        <v>2728</v>
      </c>
      <c r="C431" s="465" t="s">
        <v>6743</v>
      </c>
      <c r="D431" s="465" t="s">
        <v>128</v>
      </c>
      <c r="E431" s="465" t="s">
        <v>247</v>
      </c>
      <c r="F431" s="466">
        <v>2007</v>
      </c>
      <c r="G431" s="465" t="s">
        <v>5710</v>
      </c>
      <c r="H431" s="465" t="s">
        <v>5917</v>
      </c>
      <c r="I431" s="465" t="s">
        <v>6744</v>
      </c>
      <c r="J431" s="466">
        <v>140000</v>
      </c>
      <c r="K431" s="469"/>
      <c r="L431" s="404">
        <f t="shared" ca="1" si="6"/>
        <v>8235.2941176470595</v>
      </c>
      <c r="M431" s="465" t="s">
        <v>112</v>
      </c>
    </row>
    <row r="432" spans="1:13" x14ac:dyDescent="0.35">
      <c r="A432" s="462" t="s">
        <v>6997</v>
      </c>
      <c r="B432" s="462" t="s">
        <v>2756</v>
      </c>
      <c r="C432" s="462" t="s">
        <v>6997</v>
      </c>
      <c r="D432" s="462" t="s">
        <v>128</v>
      </c>
      <c r="E432" s="462" t="s">
        <v>247</v>
      </c>
      <c r="F432" s="463">
        <v>2008</v>
      </c>
      <c r="G432" s="462" t="s">
        <v>5710</v>
      </c>
      <c r="H432" s="462" t="s">
        <v>898</v>
      </c>
      <c r="I432" s="462" t="s">
        <v>6998</v>
      </c>
      <c r="J432" s="463">
        <v>124164</v>
      </c>
      <c r="K432" s="468"/>
      <c r="L432" s="464">
        <f t="shared" ca="1" si="6"/>
        <v>7760.25</v>
      </c>
      <c r="M432" s="462" t="s">
        <v>112</v>
      </c>
    </row>
    <row r="433" spans="1:13" x14ac:dyDescent="0.35">
      <c r="A433" s="465" t="s">
        <v>6999</v>
      </c>
      <c r="B433" s="465" t="s">
        <v>2757</v>
      </c>
      <c r="C433" s="465" t="s">
        <v>6999</v>
      </c>
      <c r="D433" s="465" t="s">
        <v>128</v>
      </c>
      <c r="E433" s="465" t="s">
        <v>247</v>
      </c>
      <c r="F433" s="466">
        <v>2008</v>
      </c>
      <c r="G433" s="465" t="s">
        <v>5710</v>
      </c>
      <c r="H433" s="465" t="s">
        <v>898</v>
      </c>
      <c r="I433" s="465" t="s">
        <v>7000</v>
      </c>
      <c r="J433" s="466">
        <v>105895</v>
      </c>
      <c r="K433" s="469"/>
      <c r="L433" s="404">
        <f t="shared" ca="1" si="6"/>
        <v>6618.4375</v>
      </c>
      <c r="M433" s="465" t="s">
        <v>112</v>
      </c>
    </row>
    <row r="434" spans="1:13" x14ac:dyDescent="0.35">
      <c r="A434" s="462" t="s">
        <v>6596</v>
      </c>
      <c r="B434" s="462" t="s">
        <v>2717</v>
      </c>
      <c r="C434" s="462" t="s">
        <v>6596</v>
      </c>
      <c r="D434" s="462" t="s">
        <v>128</v>
      </c>
      <c r="E434" s="462" t="s">
        <v>247</v>
      </c>
      <c r="F434" s="463">
        <v>2007</v>
      </c>
      <c r="G434" s="462" t="s">
        <v>5767</v>
      </c>
      <c r="H434" s="462" t="s">
        <v>5927</v>
      </c>
      <c r="I434" s="462" t="s">
        <v>6597</v>
      </c>
      <c r="J434" s="463">
        <v>226448</v>
      </c>
      <c r="K434" s="468"/>
      <c r="L434" s="464">
        <f t="shared" ca="1" si="6"/>
        <v>13320.470588235294</v>
      </c>
      <c r="M434" s="462" t="s">
        <v>112</v>
      </c>
    </row>
    <row r="435" spans="1:13" x14ac:dyDescent="0.35">
      <c r="A435" s="465" t="s">
        <v>6712</v>
      </c>
      <c r="B435" s="465" t="s">
        <v>2722</v>
      </c>
      <c r="C435" s="465" t="s">
        <v>6712</v>
      </c>
      <c r="D435" s="465" t="s">
        <v>128</v>
      </c>
      <c r="E435" s="465" t="s">
        <v>247</v>
      </c>
      <c r="F435" s="466">
        <v>2007</v>
      </c>
      <c r="G435" s="465" t="s">
        <v>5710</v>
      </c>
      <c r="H435" s="465" t="s">
        <v>913</v>
      </c>
      <c r="I435" s="465" t="s">
        <v>6713</v>
      </c>
      <c r="J435" s="466">
        <v>21350</v>
      </c>
      <c r="K435" s="469"/>
      <c r="L435" s="404">
        <f t="shared" ca="1" si="6"/>
        <v>1255.8823529411766</v>
      </c>
      <c r="M435" s="465" t="s">
        <v>112</v>
      </c>
    </row>
    <row r="436" spans="1:13" x14ac:dyDescent="0.35">
      <c r="A436" s="462" t="s">
        <v>7140</v>
      </c>
      <c r="B436" s="462" t="s">
        <v>2784</v>
      </c>
      <c r="C436" s="462" t="s">
        <v>7140</v>
      </c>
      <c r="D436" s="462" t="s">
        <v>128</v>
      </c>
      <c r="E436" s="462" t="s">
        <v>247</v>
      </c>
      <c r="F436" s="463">
        <v>2008</v>
      </c>
      <c r="G436" s="462" t="s">
        <v>5710</v>
      </c>
      <c r="H436" s="462" t="s">
        <v>913</v>
      </c>
      <c r="I436" s="462" t="s">
        <v>7141</v>
      </c>
      <c r="J436" s="463">
        <v>106433</v>
      </c>
      <c r="K436" s="468">
        <v>44462</v>
      </c>
      <c r="L436" s="464">
        <f t="shared" ca="1" si="6"/>
        <v>6652.0625</v>
      </c>
      <c r="M436" s="462" t="s">
        <v>112</v>
      </c>
    </row>
    <row r="437" spans="1:13" x14ac:dyDescent="0.35">
      <c r="A437" s="465" t="s">
        <v>7304</v>
      </c>
      <c r="B437" s="465" t="s">
        <v>2797</v>
      </c>
      <c r="C437" s="465" t="s">
        <v>7304</v>
      </c>
      <c r="D437" s="465" t="s">
        <v>128</v>
      </c>
      <c r="E437" s="465" t="s">
        <v>247</v>
      </c>
      <c r="F437" s="466">
        <v>2008</v>
      </c>
      <c r="G437" s="465" t="s">
        <v>7302</v>
      </c>
      <c r="H437" s="465" t="s">
        <v>5734</v>
      </c>
      <c r="I437" s="465" t="s">
        <v>7305</v>
      </c>
      <c r="J437" s="466">
        <v>101813</v>
      </c>
      <c r="K437" s="469"/>
      <c r="L437" s="404">
        <f t="shared" ca="1" si="6"/>
        <v>6363.3125</v>
      </c>
      <c r="M437" s="465" t="s">
        <v>112</v>
      </c>
    </row>
    <row r="438" spans="1:13" x14ac:dyDescent="0.35">
      <c r="A438" s="462" t="s">
        <v>5754</v>
      </c>
      <c r="B438" s="462" t="s">
        <v>2619</v>
      </c>
      <c r="C438" s="462" t="s">
        <v>5754</v>
      </c>
      <c r="D438" s="462" t="s">
        <v>128</v>
      </c>
      <c r="E438" s="462" t="s">
        <v>247</v>
      </c>
      <c r="F438" s="463">
        <v>1964</v>
      </c>
      <c r="G438" s="462" t="s">
        <v>5735</v>
      </c>
      <c r="H438" s="462" t="s">
        <v>5734</v>
      </c>
      <c r="I438" s="462" t="s">
        <v>5755</v>
      </c>
      <c r="J438" s="463">
        <v>23292</v>
      </c>
      <c r="K438" s="468"/>
      <c r="L438" s="464">
        <f t="shared" ca="1" si="6"/>
        <v>388.2</v>
      </c>
      <c r="M438" s="462" t="s">
        <v>112</v>
      </c>
    </row>
    <row r="439" spans="1:13" x14ac:dyDescent="0.35">
      <c r="A439" s="465" t="s">
        <v>6266</v>
      </c>
      <c r="B439" s="465" t="s">
        <v>2683</v>
      </c>
      <c r="C439" s="465" t="s">
        <v>6266</v>
      </c>
      <c r="D439" s="465" t="s">
        <v>128</v>
      </c>
      <c r="E439" s="465" t="s">
        <v>247</v>
      </c>
      <c r="F439" s="466">
        <v>2005</v>
      </c>
      <c r="G439" s="465" t="s">
        <v>5767</v>
      </c>
      <c r="H439" s="465" t="s">
        <v>5927</v>
      </c>
      <c r="I439" s="465" t="s">
        <v>6267</v>
      </c>
      <c r="J439" s="466">
        <v>120880</v>
      </c>
      <c r="K439" s="469"/>
      <c r="L439" s="404">
        <f t="shared" ca="1" si="6"/>
        <v>6362.105263157895</v>
      </c>
      <c r="M439" s="465" t="s">
        <v>112</v>
      </c>
    </row>
    <row r="440" spans="1:13" x14ac:dyDescent="0.35">
      <c r="A440" s="462" t="s">
        <v>6270</v>
      </c>
      <c r="B440" s="462" t="s">
        <v>2681</v>
      </c>
      <c r="C440" s="462" t="s">
        <v>6270</v>
      </c>
      <c r="D440" s="462" t="s">
        <v>128</v>
      </c>
      <c r="E440" s="462" t="s">
        <v>247</v>
      </c>
      <c r="F440" s="463">
        <v>2005</v>
      </c>
      <c r="G440" s="462" t="s">
        <v>5767</v>
      </c>
      <c r="H440" s="462" t="s">
        <v>5927</v>
      </c>
      <c r="I440" s="462" t="s">
        <v>6271</v>
      </c>
      <c r="J440" s="463">
        <v>124071</v>
      </c>
      <c r="K440" s="468"/>
      <c r="L440" s="464">
        <f t="shared" ca="1" si="6"/>
        <v>6530.0526315789475</v>
      </c>
      <c r="M440" s="462" t="s">
        <v>112</v>
      </c>
    </row>
    <row r="441" spans="1:13" x14ac:dyDescent="0.35">
      <c r="A441" s="465" t="s">
        <v>6322</v>
      </c>
      <c r="B441" s="465" t="s">
        <v>2688</v>
      </c>
      <c r="C441" s="465" t="s">
        <v>6322</v>
      </c>
      <c r="D441" s="465" t="s">
        <v>128</v>
      </c>
      <c r="E441" s="465" t="s">
        <v>247</v>
      </c>
      <c r="F441" s="466">
        <v>2005</v>
      </c>
      <c r="G441" s="465" t="s">
        <v>5710</v>
      </c>
      <c r="H441" s="465" t="s">
        <v>898</v>
      </c>
      <c r="I441" s="465" t="s">
        <v>6323</v>
      </c>
      <c r="J441" s="466">
        <v>125058</v>
      </c>
      <c r="K441" s="469"/>
      <c r="L441" s="404">
        <f t="shared" ca="1" si="6"/>
        <v>6582</v>
      </c>
      <c r="M441" s="465" t="s">
        <v>112</v>
      </c>
    </row>
    <row r="442" spans="1:13" x14ac:dyDescent="0.35">
      <c r="A442" s="462" t="s">
        <v>6356</v>
      </c>
      <c r="B442" s="462" t="s">
        <v>2698</v>
      </c>
      <c r="C442" s="462" t="s">
        <v>6356</v>
      </c>
      <c r="D442" s="462" t="s">
        <v>128</v>
      </c>
      <c r="E442" s="462" t="s">
        <v>247</v>
      </c>
      <c r="F442" s="463">
        <v>2005</v>
      </c>
      <c r="G442" s="462" t="s">
        <v>5710</v>
      </c>
      <c r="H442" s="462" t="s">
        <v>5917</v>
      </c>
      <c r="I442" s="462" t="s">
        <v>6357</v>
      </c>
      <c r="J442" s="463">
        <v>148044</v>
      </c>
      <c r="K442" s="468"/>
      <c r="L442" s="464">
        <f t="shared" ca="1" si="6"/>
        <v>7791.7894736842109</v>
      </c>
      <c r="M442" s="462" t="s">
        <v>112</v>
      </c>
    </row>
    <row r="443" spans="1:13" x14ac:dyDescent="0.35">
      <c r="A443" s="465" t="s">
        <v>5868</v>
      </c>
      <c r="B443" s="465" t="s">
        <v>2644</v>
      </c>
      <c r="C443" s="465" t="s">
        <v>5868</v>
      </c>
      <c r="D443" s="465" t="s">
        <v>128</v>
      </c>
      <c r="E443" s="465" t="s">
        <v>247</v>
      </c>
      <c r="F443" s="466">
        <v>1993</v>
      </c>
      <c r="G443" s="465" t="s">
        <v>5710</v>
      </c>
      <c r="H443" s="465" t="s">
        <v>5869</v>
      </c>
      <c r="I443" s="465" t="s">
        <v>5870</v>
      </c>
      <c r="J443" s="466">
        <v>33401</v>
      </c>
      <c r="K443" s="469"/>
      <c r="L443" s="404">
        <f t="shared" ca="1" si="6"/>
        <v>1077.4516129032259</v>
      </c>
      <c r="M443" s="465" t="s">
        <v>112</v>
      </c>
    </row>
    <row r="444" spans="1:13" x14ac:dyDescent="0.35">
      <c r="A444" s="462" t="s">
        <v>6316</v>
      </c>
      <c r="B444" s="462" t="s">
        <v>2686</v>
      </c>
      <c r="C444" s="462" t="s">
        <v>6316</v>
      </c>
      <c r="D444" s="462" t="s">
        <v>128</v>
      </c>
      <c r="E444" s="462" t="s">
        <v>247</v>
      </c>
      <c r="F444" s="463">
        <v>2005</v>
      </c>
      <c r="G444" s="462" t="s">
        <v>5710</v>
      </c>
      <c r="H444" s="462" t="s">
        <v>898</v>
      </c>
      <c r="I444" s="462" t="s">
        <v>6317</v>
      </c>
      <c r="J444" s="463">
        <v>106665</v>
      </c>
      <c r="K444" s="468"/>
      <c r="L444" s="464">
        <f t="shared" ca="1" si="6"/>
        <v>5613.9473684210525</v>
      </c>
      <c r="M444" s="462" t="s">
        <v>112</v>
      </c>
    </row>
    <row r="445" spans="1:13" x14ac:dyDescent="0.35">
      <c r="A445" s="465" t="s">
        <v>8785</v>
      </c>
      <c r="B445" s="465" t="s">
        <v>2882</v>
      </c>
      <c r="C445" s="465" t="s">
        <v>8785</v>
      </c>
      <c r="D445" s="465" t="s">
        <v>128</v>
      </c>
      <c r="E445" s="465" t="s">
        <v>247</v>
      </c>
      <c r="F445" s="466">
        <v>2013</v>
      </c>
      <c r="G445" s="465" t="s">
        <v>5813</v>
      </c>
      <c r="H445" s="465" t="s">
        <v>5734</v>
      </c>
      <c r="I445" s="465" t="s">
        <v>8786</v>
      </c>
      <c r="J445" s="466">
        <v>23399</v>
      </c>
      <c r="K445" s="469"/>
      <c r="L445" s="404">
        <f t="shared" ca="1" si="6"/>
        <v>2127.181818181818</v>
      </c>
      <c r="M445" s="465" t="s">
        <v>112</v>
      </c>
    </row>
    <row r="446" spans="1:13" x14ac:dyDescent="0.35">
      <c r="A446" s="462" t="s">
        <v>8789</v>
      </c>
      <c r="B446" s="462" t="s">
        <v>2884</v>
      </c>
      <c r="C446" s="462" t="s">
        <v>8789</v>
      </c>
      <c r="D446" s="462" t="s">
        <v>128</v>
      </c>
      <c r="E446" s="462" t="s">
        <v>247</v>
      </c>
      <c r="F446" s="463">
        <v>2013</v>
      </c>
      <c r="G446" s="462" t="s">
        <v>5813</v>
      </c>
      <c r="H446" s="462" t="s">
        <v>5734</v>
      </c>
      <c r="I446" s="462" t="s">
        <v>8790</v>
      </c>
      <c r="J446" s="463">
        <v>15446</v>
      </c>
      <c r="K446" s="468"/>
      <c r="L446" s="464">
        <f t="shared" ca="1" si="6"/>
        <v>1404.1818181818182</v>
      </c>
      <c r="M446" s="462" t="s">
        <v>112</v>
      </c>
    </row>
    <row r="447" spans="1:13" x14ac:dyDescent="0.35">
      <c r="A447" s="465" t="s">
        <v>6181</v>
      </c>
      <c r="B447" s="465" t="s">
        <v>2674</v>
      </c>
      <c r="C447" s="465" t="s">
        <v>6181</v>
      </c>
      <c r="D447" s="465" t="s">
        <v>128</v>
      </c>
      <c r="E447" s="465" t="s">
        <v>247</v>
      </c>
      <c r="F447" s="466">
        <v>2004</v>
      </c>
      <c r="G447" s="465" t="s">
        <v>5767</v>
      </c>
      <c r="H447" s="465" t="s">
        <v>5873</v>
      </c>
      <c r="I447" s="465" t="s">
        <v>6182</v>
      </c>
      <c r="J447" s="466">
        <v>36551</v>
      </c>
      <c r="K447" s="469"/>
      <c r="L447" s="404">
        <f t="shared" ca="1" si="6"/>
        <v>1827.55</v>
      </c>
      <c r="M447" s="465" t="s">
        <v>112</v>
      </c>
    </row>
    <row r="448" spans="1:13" x14ac:dyDescent="0.35">
      <c r="A448" s="462" t="s">
        <v>5948</v>
      </c>
      <c r="B448" s="462" t="s">
        <v>2658</v>
      </c>
      <c r="C448" s="462" t="s">
        <v>5948</v>
      </c>
      <c r="D448" s="462" t="s">
        <v>128</v>
      </c>
      <c r="E448" s="462" t="s">
        <v>247</v>
      </c>
      <c r="F448" s="463">
        <v>1998</v>
      </c>
      <c r="G448" s="462" t="s">
        <v>5767</v>
      </c>
      <c r="H448" s="462" t="s">
        <v>5873</v>
      </c>
      <c r="I448" s="462" t="s">
        <v>5949</v>
      </c>
      <c r="J448" s="463">
        <v>38340</v>
      </c>
      <c r="K448" s="468"/>
      <c r="L448" s="464">
        <f t="shared" ca="1" si="6"/>
        <v>1474.6153846153845</v>
      </c>
      <c r="M448" s="462" t="s">
        <v>112</v>
      </c>
    </row>
    <row r="449" spans="1:13" x14ac:dyDescent="0.35">
      <c r="A449" s="465" t="s">
        <v>5853</v>
      </c>
      <c r="B449" s="465" t="s">
        <v>2638</v>
      </c>
      <c r="C449" s="465" t="s">
        <v>5853</v>
      </c>
      <c r="D449" s="465" t="s">
        <v>128</v>
      </c>
      <c r="E449" s="465" t="s">
        <v>247</v>
      </c>
      <c r="F449" s="466">
        <v>1992</v>
      </c>
      <c r="G449" s="465" t="s">
        <v>5741</v>
      </c>
      <c r="H449" s="465" t="s">
        <v>5734</v>
      </c>
      <c r="I449" s="465" t="s">
        <v>5854</v>
      </c>
      <c r="J449" s="466">
        <v>23980</v>
      </c>
      <c r="K449" s="469">
        <v>44805</v>
      </c>
      <c r="L449" s="404">
        <f t="shared" ca="1" si="6"/>
        <v>749.375</v>
      </c>
      <c r="M449" s="465" t="s">
        <v>112</v>
      </c>
    </row>
    <row r="450" spans="1:13" x14ac:dyDescent="0.35">
      <c r="A450" s="462" t="s">
        <v>6708</v>
      </c>
      <c r="B450" s="462" t="s">
        <v>2721</v>
      </c>
      <c r="C450" s="462" t="s">
        <v>6708</v>
      </c>
      <c r="D450" s="462" t="s">
        <v>128</v>
      </c>
      <c r="E450" s="462" t="s">
        <v>247</v>
      </c>
      <c r="F450" s="463">
        <v>2007</v>
      </c>
      <c r="G450" s="462" t="s">
        <v>5710</v>
      </c>
      <c r="H450" s="462" t="s">
        <v>913</v>
      </c>
      <c r="I450" s="462" t="s">
        <v>6709</v>
      </c>
      <c r="J450" s="463">
        <v>0</v>
      </c>
      <c r="K450" s="468">
        <v>44979</v>
      </c>
      <c r="L450" s="464">
        <f t="shared" ref="L450:L513" ca="1" si="7">IFERROR(J450/(YEAR(NOW())-F450),"--")</f>
        <v>0</v>
      </c>
      <c r="M450" s="462" t="s">
        <v>112</v>
      </c>
    </row>
    <row r="451" spans="1:13" x14ac:dyDescent="0.35">
      <c r="A451" s="465" t="s">
        <v>7609</v>
      </c>
      <c r="B451" s="465" t="s">
        <v>2814</v>
      </c>
      <c r="C451" s="465" t="s">
        <v>7609</v>
      </c>
      <c r="D451" s="465" t="s">
        <v>128</v>
      </c>
      <c r="E451" s="465" t="s">
        <v>247</v>
      </c>
      <c r="F451" s="466">
        <v>2010</v>
      </c>
      <c r="G451" s="465" t="s">
        <v>5710</v>
      </c>
      <c r="H451" s="465" t="s">
        <v>5917</v>
      </c>
      <c r="I451" s="465" t="s">
        <v>7610</v>
      </c>
      <c r="J451" s="466">
        <v>184245</v>
      </c>
      <c r="K451" s="469"/>
      <c r="L451" s="404">
        <f t="shared" ca="1" si="7"/>
        <v>13160.357142857143</v>
      </c>
      <c r="M451" s="465" t="s">
        <v>112</v>
      </c>
    </row>
    <row r="452" spans="1:13" x14ac:dyDescent="0.35">
      <c r="A452" s="462" t="s">
        <v>7607</v>
      </c>
      <c r="B452" s="462" t="s">
        <v>2815</v>
      </c>
      <c r="C452" s="462" t="s">
        <v>7607</v>
      </c>
      <c r="D452" s="462" t="s">
        <v>128</v>
      </c>
      <c r="E452" s="462" t="s">
        <v>247</v>
      </c>
      <c r="F452" s="463">
        <v>2010</v>
      </c>
      <c r="G452" s="462" t="s">
        <v>5710</v>
      </c>
      <c r="H452" s="462" t="s">
        <v>5917</v>
      </c>
      <c r="I452" s="462" t="s">
        <v>7608</v>
      </c>
      <c r="J452" s="463">
        <v>171935</v>
      </c>
      <c r="K452" s="468"/>
      <c r="L452" s="464">
        <f t="shared" ca="1" si="7"/>
        <v>12281.071428571429</v>
      </c>
      <c r="M452" s="462" t="s">
        <v>112</v>
      </c>
    </row>
    <row r="453" spans="1:13" x14ac:dyDescent="0.35">
      <c r="A453" s="465" t="s">
        <v>7035</v>
      </c>
      <c r="B453" s="465" t="s">
        <v>2772</v>
      </c>
      <c r="C453" s="465" t="s">
        <v>7035</v>
      </c>
      <c r="D453" s="465" t="s">
        <v>128</v>
      </c>
      <c r="E453" s="465" t="s">
        <v>247</v>
      </c>
      <c r="F453" s="466">
        <v>2008</v>
      </c>
      <c r="G453" s="465" t="s">
        <v>5710</v>
      </c>
      <c r="H453" s="465" t="s">
        <v>898</v>
      </c>
      <c r="I453" s="465" t="s">
        <v>7036</v>
      </c>
      <c r="J453" s="466">
        <v>142835</v>
      </c>
      <c r="K453" s="469">
        <v>45134</v>
      </c>
      <c r="L453" s="404">
        <f t="shared" ca="1" si="7"/>
        <v>8927.1875</v>
      </c>
      <c r="M453" s="465" t="s">
        <v>112</v>
      </c>
    </row>
    <row r="454" spans="1:13" x14ac:dyDescent="0.35">
      <c r="A454" s="462" t="s">
        <v>7910</v>
      </c>
      <c r="B454" s="462" t="s">
        <v>2823</v>
      </c>
      <c r="C454" s="462" t="s">
        <v>7910</v>
      </c>
      <c r="D454" s="462" t="s">
        <v>128</v>
      </c>
      <c r="E454" s="462" t="s">
        <v>247</v>
      </c>
      <c r="F454" s="463">
        <v>2011</v>
      </c>
      <c r="G454" s="462" t="s">
        <v>5710</v>
      </c>
      <c r="H454" s="462" t="s">
        <v>913</v>
      </c>
      <c r="I454" s="462" t="s">
        <v>7911</v>
      </c>
      <c r="J454" s="463">
        <v>55884</v>
      </c>
      <c r="K454" s="468"/>
      <c r="L454" s="464">
        <f t="shared" ca="1" si="7"/>
        <v>4298.7692307692305</v>
      </c>
      <c r="M454" s="462" t="s">
        <v>112</v>
      </c>
    </row>
    <row r="455" spans="1:13" x14ac:dyDescent="0.35">
      <c r="A455" s="465" t="s">
        <v>8296</v>
      </c>
      <c r="B455" s="465" t="s">
        <v>2855</v>
      </c>
      <c r="C455" s="465" t="s">
        <v>8296</v>
      </c>
      <c r="D455" s="465" t="s">
        <v>128</v>
      </c>
      <c r="E455" s="465" t="s">
        <v>247</v>
      </c>
      <c r="F455" s="466">
        <v>2012</v>
      </c>
      <c r="G455" s="465" t="s">
        <v>5710</v>
      </c>
      <c r="H455" s="465" t="s">
        <v>913</v>
      </c>
      <c r="I455" s="465" t="s">
        <v>8297</v>
      </c>
      <c r="J455" s="466">
        <v>69089</v>
      </c>
      <c r="K455" s="469"/>
      <c r="L455" s="404">
        <f t="shared" ca="1" si="7"/>
        <v>5757.416666666667</v>
      </c>
      <c r="M455" s="465" t="s">
        <v>112</v>
      </c>
    </row>
    <row r="456" spans="1:13" x14ac:dyDescent="0.35">
      <c r="A456" s="462" t="s">
        <v>8302</v>
      </c>
      <c r="B456" s="462" t="s">
        <v>2858</v>
      </c>
      <c r="C456" s="462" t="s">
        <v>8302</v>
      </c>
      <c r="D456" s="462" t="s">
        <v>128</v>
      </c>
      <c r="E456" s="462" t="s">
        <v>247</v>
      </c>
      <c r="F456" s="463">
        <v>2012</v>
      </c>
      <c r="G456" s="462" t="s">
        <v>5710</v>
      </c>
      <c r="H456" s="462" t="s">
        <v>913</v>
      </c>
      <c r="I456" s="462" t="s">
        <v>8303</v>
      </c>
      <c r="J456" s="463">
        <v>46138</v>
      </c>
      <c r="K456" s="468"/>
      <c r="L456" s="464">
        <f t="shared" ca="1" si="7"/>
        <v>3844.8333333333335</v>
      </c>
      <c r="M456" s="462" t="s">
        <v>112</v>
      </c>
    </row>
    <row r="457" spans="1:13" x14ac:dyDescent="0.35">
      <c r="A457" s="465" t="s">
        <v>9246</v>
      </c>
      <c r="B457" s="465" t="s">
        <v>2917</v>
      </c>
      <c r="C457" s="465" t="s">
        <v>9246</v>
      </c>
      <c r="D457" s="465" t="s">
        <v>128</v>
      </c>
      <c r="E457" s="465" t="s">
        <v>247</v>
      </c>
      <c r="F457" s="466">
        <v>2014</v>
      </c>
      <c r="G457" s="465" t="s">
        <v>5710</v>
      </c>
      <c r="H457" s="465" t="s">
        <v>368</v>
      </c>
      <c r="I457" s="465" t="s">
        <v>9247</v>
      </c>
      <c r="J457" s="466">
        <v>96357</v>
      </c>
      <c r="K457" s="469"/>
      <c r="L457" s="404">
        <f t="shared" ca="1" si="7"/>
        <v>9635.7000000000007</v>
      </c>
      <c r="M457" s="465" t="s">
        <v>112</v>
      </c>
    </row>
    <row r="458" spans="1:13" x14ac:dyDescent="0.35">
      <c r="A458" s="462" t="s">
        <v>9206</v>
      </c>
      <c r="B458" s="462" t="s">
        <v>2904</v>
      </c>
      <c r="C458" s="462" t="s">
        <v>9206</v>
      </c>
      <c r="D458" s="462" t="s">
        <v>128</v>
      </c>
      <c r="E458" s="462" t="s">
        <v>247</v>
      </c>
      <c r="F458" s="463">
        <v>2014</v>
      </c>
      <c r="G458" s="462" t="s">
        <v>5710</v>
      </c>
      <c r="H458" s="462" t="s">
        <v>368</v>
      </c>
      <c r="I458" s="462" t="s">
        <v>9207</v>
      </c>
      <c r="J458" s="463">
        <v>110151</v>
      </c>
      <c r="K458" s="468"/>
      <c r="L458" s="464">
        <f t="shared" ca="1" si="7"/>
        <v>11015.1</v>
      </c>
      <c r="M458" s="462" t="s">
        <v>112</v>
      </c>
    </row>
    <row r="459" spans="1:13" x14ac:dyDescent="0.35">
      <c r="A459" s="465" t="s">
        <v>9054</v>
      </c>
      <c r="B459" s="465" t="s">
        <v>2899</v>
      </c>
      <c r="C459" s="465" t="s">
        <v>9054</v>
      </c>
      <c r="D459" s="465" t="s">
        <v>128</v>
      </c>
      <c r="E459" s="465" t="s">
        <v>247</v>
      </c>
      <c r="F459" s="466">
        <v>2014</v>
      </c>
      <c r="G459" s="465" t="s">
        <v>5710</v>
      </c>
      <c r="H459" s="465" t="s">
        <v>6496</v>
      </c>
      <c r="I459" s="465" t="s">
        <v>9055</v>
      </c>
      <c r="J459" s="466">
        <v>59074</v>
      </c>
      <c r="K459" s="469">
        <v>45034</v>
      </c>
      <c r="L459" s="404">
        <f t="shared" ca="1" si="7"/>
        <v>5907.4</v>
      </c>
      <c r="M459" s="465" t="s">
        <v>112</v>
      </c>
    </row>
    <row r="460" spans="1:13" x14ac:dyDescent="0.35">
      <c r="A460" s="462" t="s">
        <v>9802</v>
      </c>
      <c r="B460" s="462" t="s">
        <v>2986</v>
      </c>
      <c r="C460" s="462" t="s">
        <v>9802</v>
      </c>
      <c r="D460" s="462" t="s">
        <v>128</v>
      </c>
      <c r="E460" s="462" t="s">
        <v>247</v>
      </c>
      <c r="F460" s="463">
        <v>2015</v>
      </c>
      <c r="G460" s="462" t="s">
        <v>5710</v>
      </c>
      <c r="H460" s="462" t="s">
        <v>6004</v>
      </c>
      <c r="I460" s="462" t="s">
        <v>9803</v>
      </c>
      <c r="J460" s="463">
        <v>24976</v>
      </c>
      <c r="K460" s="468"/>
      <c r="L460" s="464">
        <f t="shared" ca="1" si="7"/>
        <v>2775.1111111111113</v>
      </c>
      <c r="M460" s="462" t="s">
        <v>112</v>
      </c>
    </row>
    <row r="461" spans="1:13" x14ac:dyDescent="0.35">
      <c r="A461" s="465" t="s">
        <v>9804</v>
      </c>
      <c r="B461" s="465" t="s">
        <v>2987</v>
      </c>
      <c r="C461" s="465" t="s">
        <v>9804</v>
      </c>
      <c r="D461" s="465" t="s">
        <v>128</v>
      </c>
      <c r="E461" s="465" t="s">
        <v>247</v>
      </c>
      <c r="F461" s="466">
        <v>2015</v>
      </c>
      <c r="G461" s="465" t="s">
        <v>5710</v>
      </c>
      <c r="H461" s="465" t="s">
        <v>6004</v>
      </c>
      <c r="I461" s="465" t="s">
        <v>9805</v>
      </c>
      <c r="J461" s="466">
        <v>41623</v>
      </c>
      <c r="K461" s="469"/>
      <c r="L461" s="404">
        <f t="shared" ca="1" si="7"/>
        <v>4624.7777777777774</v>
      </c>
      <c r="M461" s="465" t="s">
        <v>112</v>
      </c>
    </row>
    <row r="462" spans="1:13" x14ac:dyDescent="0.35">
      <c r="A462" s="462" t="s">
        <v>9914</v>
      </c>
      <c r="B462" s="462" t="s">
        <v>2996</v>
      </c>
      <c r="C462" s="462" t="s">
        <v>9914</v>
      </c>
      <c r="D462" s="462" t="s">
        <v>128</v>
      </c>
      <c r="E462" s="462" t="s">
        <v>247</v>
      </c>
      <c r="F462" s="463">
        <v>2015</v>
      </c>
      <c r="G462" s="462" t="s">
        <v>5813</v>
      </c>
      <c r="H462" s="462" t="s">
        <v>5734</v>
      </c>
      <c r="I462" s="462" t="s">
        <v>9915</v>
      </c>
      <c r="J462" s="463">
        <v>78224</v>
      </c>
      <c r="K462" s="468"/>
      <c r="L462" s="464">
        <f t="shared" ca="1" si="7"/>
        <v>8691.5555555555547</v>
      </c>
      <c r="M462" s="462" t="s">
        <v>112</v>
      </c>
    </row>
    <row r="463" spans="1:13" x14ac:dyDescent="0.35">
      <c r="A463" s="465" t="s">
        <v>9916</v>
      </c>
      <c r="B463" s="465" t="s">
        <v>2997</v>
      </c>
      <c r="C463" s="465" t="s">
        <v>9916</v>
      </c>
      <c r="D463" s="465" t="s">
        <v>128</v>
      </c>
      <c r="E463" s="465" t="s">
        <v>247</v>
      </c>
      <c r="F463" s="466">
        <v>2015</v>
      </c>
      <c r="G463" s="465" t="s">
        <v>5813</v>
      </c>
      <c r="H463" s="465" t="s">
        <v>5734</v>
      </c>
      <c r="I463" s="465" t="s">
        <v>9917</v>
      </c>
      <c r="J463" s="466">
        <v>13259</v>
      </c>
      <c r="K463" s="469"/>
      <c r="L463" s="404">
        <f t="shared" ca="1" si="7"/>
        <v>1473.2222222222222</v>
      </c>
      <c r="M463" s="465" t="s">
        <v>112</v>
      </c>
    </row>
    <row r="464" spans="1:13" x14ac:dyDescent="0.35">
      <c r="A464" s="462" t="s">
        <v>9695</v>
      </c>
      <c r="B464" s="462" t="s">
        <v>2965</v>
      </c>
      <c r="C464" s="462" t="s">
        <v>9695</v>
      </c>
      <c r="D464" s="462" t="s">
        <v>128</v>
      </c>
      <c r="E464" s="462" t="s">
        <v>247</v>
      </c>
      <c r="F464" s="463">
        <v>2015</v>
      </c>
      <c r="G464" s="462" t="s">
        <v>5710</v>
      </c>
      <c r="H464" s="462" t="s">
        <v>898</v>
      </c>
      <c r="I464" s="462" t="s">
        <v>9696</v>
      </c>
      <c r="J464" s="463">
        <v>41445</v>
      </c>
      <c r="K464" s="468"/>
      <c r="L464" s="464">
        <f t="shared" ca="1" si="7"/>
        <v>4605</v>
      </c>
      <c r="M464" s="462" t="s">
        <v>112</v>
      </c>
    </row>
    <row r="465" spans="1:13" x14ac:dyDescent="0.35">
      <c r="A465" s="465" t="s">
        <v>9653</v>
      </c>
      <c r="B465" s="465" t="s">
        <v>2948</v>
      </c>
      <c r="C465" s="465" t="s">
        <v>9653</v>
      </c>
      <c r="D465" s="465" t="s">
        <v>128</v>
      </c>
      <c r="E465" s="465" t="s">
        <v>247</v>
      </c>
      <c r="F465" s="466">
        <v>2015</v>
      </c>
      <c r="G465" s="465" t="s">
        <v>5710</v>
      </c>
      <c r="H465" s="465" t="s">
        <v>368</v>
      </c>
      <c r="I465" s="465" t="s">
        <v>9654</v>
      </c>
      <c r="J465" s="466">
        <v>103750</v>
      </c>
      <c r="K465" s="469">
        <v>45028</v>
      </c>
      <c r="L465" s="404">
        <f t="shared" ca="1" si="7"/>
        <v>11527.777777777777</v>
      </c>
      <c r="M465" s="465" t="s">
        <v>112</v>
      </c>
    </row>
    <row r="466" spans="1:13" x14ac:dyDescent="0.35">
      <c r="A466" s="462" t="s">
        <v>11840</v>
      </c>
      <c r="B466" s="462" t="s">
        <v>3172</v>
      </c>
      <c r="C466" s="462" t="s">
        <v>11840</v>
      </c>
      <c r="D466" s="462" t="s">
        <v>128</v>
      </c>
      <c r="E466" s="462" t="s">
        <v>247</v>
      </c>
      <c r="F466" s="463">
        <v>2017</v>
      </c>
      <c r="G466" s="462" t="s">
        <v>2071</v>
      </c>
      <c r="H466" s="462" t="s">
        <v>5734</v>
      </c>
      <c r="I466" s="462" t="s">
        <v>11841</v>
      </c>
      <c r="J466" s="463">
        <v>27998</v>
      </c>
      <c r="K466" s="468"/>
      <c r="L466" s="464">
        <f t="shared" ca="1" si="7"/>
        <v>3999.7142857142858</v>
      </c>
      <c r="M466" s="462" t="s">
        <v>112</v>
      </c>
    </row>
    <row r="467" spans="1:13" x14ac:dyDescent="0.35">
      <c r="A467" s="465" t="s">
        <v>10477</v>
      </c>
      <c r="B467" s="465" t="s">
        <v>3037</v>
      </c>
      <c r="C467" s="465" t="s">
        <v>10477</v>
      </c>
      <c r="D467" s="465" t="s">
        <v>128</v>
      </c>
      <c r="E467" s="465" t="s">
        <v>247</v>
      </c>
      <c r="F467" s="466">
        <v>2016</v>
      </c>
      <c r="G467" s="465" t="s">
        <v>5710</v>
      </c>
      <c r="H467" s="465" t="s">
        <v>368</v>
      </c>
      <c r="I467" s="465" t="s">
        <v>10478</v>
      </c>
      <c r="J467" s="466">
        <v>158811</v>
      </c>
      <c r="K467" s="469"/>
      <c r="L467" s="404">
        <f t="shared" ca="1" si="7"/>
        <v>19851.375</v>
      </c>
      <c r="M467" s="465" t="s">
        <v>112</v>
      </c>
    </row>
    <row r="468" spans="1:13" x14ac:dyDescent="0.35">
      <c r="A468" s="462" t="s">
        <v>10621</v>
      </c>
      <c r="B468" s="462" t="s">
        <v>3075</v>
      </c>
      <c r="C468" s="462" t="s">
        <v>10621</v>
      </c>
      <c r="D468" s="462" t="s">
        <v>128</v>
      </c>
      <c r="E468" s="462" t="s">
        <v>247</v>
      </c>
      <c r="F468" s="463">
        <v>2016</v>
      </c>
      <c r="G468" s="462" t="s">
        <v>5710</v>
      </c>
      <c r="H468" s="462" t="s">
        <v>913</v>
      </c>
      <c r="I468" s="462" t="s">
        <v>10622</v>
      </c>
      <c r="J468" s="463">
        <v>96294.399999999994</v>
      </c>
      <c r="K468" s="468"/>
      <c r="L468" s="464">
        <f t="shared" ca="1" si="7"/>
        <v>12036.8</v>
      </c>
      <c r="M468" s="462" t="s">
        <v>112</v>
      </c>
    </row>
    <row r="469" spans="1:13" x14ac:dyDescent="0.35">
      <c r="A469" s="465" t="s">
        <v>10623</v>
      </c>
      <c r="B469" s="465" t="s">
        <v>3076</v>
      </c>
      <c r="C469" s="465" t="s">
        <v>10623</v>
      </c>
      <c r="D469" s="465" t="s">
        <v>128</v>
      </c>
      <c r="E469" s="465" t="s">
        <v>247</v>
      </c>
      <c r="F469" s="466">
        <v>2016</v>
      </c>
      <c r="G469" s="465" t="s">
        <v>5710</v>
      </c>
      <c r="H469" s="465" t="s">
        <v>913</v>
      </c>
      <c r="I469" s="465" t="s">
        <v>10624</v>
      </c>
      <c r="J469" s="466">
        <v>21400</v>
      </c>
      <c r="K469" s="469"/>
      <c r="L469" s="404">
        <f t="shared" ca="1" si="7"/>
        <v>2675</v>
      </c>
      <c r="M469" s="465" t="s">
        <v>112</v>
      </c>
    </row>
    <row r="470" spans="1:13" x14ac:dyDescent="0.35">
      <c r="A470" s="462" t="s">
        <v>10627</v>
      </c>
      <c r="B470" s="462" t="s">
        <v>3078</v>
      </c>
      <c r="C470" s="462" t="s">
        <v>10627</v>
      </c>
      <c r="D470" s="462" t="s">
        <v>128</v>
      </c>
      <c r="E470" s="462" t="s">
        <v>247</v>
      </c>
      <c r="F470" s="463">
        <v>2016</v>
      </c>
      <c r="G470" s="462" t="s">
        <v>5710</v>
      </c>
      <c r="H470" s="462" t="s">
        <v>913</v>
      </c>
      <c r="I470" s="462" t="s">
        <v>10628</v>
      </c>
      <c r="J470" s="463">
        <v>40739</v>
      </c>
      <c r="K470" s="468"/>
      <c r="L470" s="464">
        <f t="shared" ca="1" si="7"/>
        <v>5092.375</v>
      </c>
      <c r="M470" s="462" t="s">
        <v>112</v>
      </c>
    </row>
    <row r="471" spans="1:13" x14ac:dyDescent="0.35">
      <c r="A471" s="465" t="s">
        <v>10861</v>
      </c>
      <c r="B471" s="465" t="s">
        <v>3096</v>
      </c>
      <c r="C471" s="465" t="s">
        <v>10861</v>
      </c>
      <c r="D471" s="465" t="s">
        <v>128</v>
      </c>
      <c r="E471" s="465" t="s">
        <v>247</v>
      </c>
      <c r="F471" s="466">
        <v>2016</v>
      </c>
      <c r="G471" s="465" t="s">
        <v>5710</v>
      </c>
      <c r="H471" s="465" t="s">
        <v>9884</v>
      </c>
      <c r="I471" s="465" t="s">
        <v>10862</v>
      </c>
      <c r="J471" s="466">
        <v>55990</v>
      </c>
      <c r="K471" s="469"/>
      <c r="L471" s="404">
        <f t="shared" ca="1" si="7"/>
        <v>6998.75</v>
      </c>
      <c r="M471" s="465" t="s">
        <v>112</v>
      </c>
    </row>
    <row r="472" spans="1:13" x14ac:dyDescent="0.35">
      <c r="A472" s="462" t="s">
        <v>11520</v>
      </c>
      <c r="B472" s="462" t="s">
        <v>3131</v>
      </c>
      <c r="C472" s="462" t="s">
        <v>11520</v>
      </c>
      <c r="D472" s="462" t="s">
        <v>128</v>
      </c>
      <c r="E472" s="462" t="s">
        <v>247</v>
      </c>
      <c r="F472" s="463">
        <v>2017</v>
      </c>
      <c r="G472" s="462" t="s">
        <v>5710</v>
      </c>
      <c r="H472" s="462" t="s">
        <v>898</v>
      </c>
      <c r="I472" s="462" t="s">
        <v>11521</v>
      </c>
      <c r="J472" s="463">
        <v>74446</v>
      </c>
      <c r="K472" s="468"/>
      <c r="L472" s="464">
        <f t="shared" ca="1" si="7"/>
        <v>10635.142857142857</v>
      </c>
      <c r="M472" s="462" t="s">
        <v>112</v>
      </c>
    </row>
    <row r="473" spans="1:13" x14ac:dyDescent="0.35">
      <c r="A473" s="465" t="s">
        <v>10565</v>
      </c>
      <c r="B473" s="465" t="s">
        <v>3060</v>
      </c>
      <c r="C473" s="465" t="s">
        <v>10565</v>
      </c>
      <c r="D473" s="465" t="s">
        <v>128</v>
      </c>
      <c r="E473" s="465" t="s">
        <v>247</v>
      </c>
      <c r="F473" s="466">
        <v>2016</v>
      </c>
      <c r="G473" s="465" t="s">
        <v>5710</v>
      </c>
      <c r="H473" s="465" t="s">
        <v>898</v>
      </c>
      <c r="I473" s="465" t="s">
        <v>10566</v>
      </c>
      <c r="J473" s="466">
        <v>41098</v>
      </c>
      <c r="K473" s="469"/>
      <c r="L473" s="404">
        <f t="shared" ca="1" si="7"/>
        <v>5137.25</v>
      </c>
      <c r="M473" s="465" t="s">
        <v>112</v>
      </c>
    </row>
    <row r="474" spans="1:13" x14ac:dyDescent="0.35">
      <c r="A474" s="462" t="s">
        <v>10641</v>
      </c>
      <c r="B474" s="462" t="s">
        <v>3067</v>
      </c>
      <c r="C474" s="462" t="s">
        <v>10641</v>
      </c>
      <c r="D474" s="462" t="s">
        <v>128</v>
      </c>
      <c r="E474" s="462" t="s">
        <v>247</v>
      </c>
      <c r="F474" s="463">
        <v>2016</v>
      </c>
      <c r="G474" s="462" t="s">
        <v>5710</v>
      </c>
      <c r="H474" s="462" t="s">
        <v>913</v>
      </c>
      <c r="I474" s="462" t="s">
        <v>10642</v>
      </c>
      <c r="J474" s="463">
        <v>32840</v>
      </c>
      <c r="K474" s="468"/>
      <c r="L474" s="464">
        <f t="shared" ca="1" si="7"/>
        <v>4105</v>
      </c>
      <c r="M474" s="462" t="s">
        <v>112</v>
      </c>
    </row>
    <row r="475" spans="1:13" x14ac:dyDescent="0.35">
      <c r="A475" s="465" t="s">
        <v>11872</v>
      </c>
      <c r="B475" s="465" t="s">
        <v>3182</v>
      </c>
      <c r="C475" s="465" t="s">
        <v>11872</v>
      </c>
      <c r="D475" s="465" t="s">
        <v>128</v>
      </c>
      <c r="E475" s="465" t="s">
        <v>247</v>
      </c>
      <c r="F475" s="466">
        <v>2017</v>
      </c>
      <c r="G475" s="465" t="s">
        <v>6013</v>
      </c>
      <c r="H475" s="465" t="s">
        <v>7459</v>
      </c>
      <c r="I475" s="465" t="s">
        <v>11873</v>
      </c>
      <c r="J475" s="466">
        <v>49309</v>
      </c>
      <c r="K475" s="469"/>
      <c r="L475" s="404">
        <f t="shared" ca="1" si="7"/>
        <v>7044.1428571428569</v>
      </c>
      <c r="M475" s="465" t="s">
        <v>112</v>
      </c>
    </row>
    <row r="476" spans="1:13" x14ac:dyDescent="0.35">
      <c r="A476" s="462" t="s">
        <v>11858</v>
      </c>
      <c r="B476" s="462" t="s">
        <v>3176</v>
      </c>
      <c r="C476" s="462" t="s">
        <v>11858</v>
      </c>
      <c r="D476" s="462" t="s">
        <v>128</v>
      </c>
      <c r="E476" s="462" t="s">
        <v>247</v>
      </c>
      <c r="F476" s="463">
        <v>2017</v>
      </c>
      <c r="G476" s="462" t="s">
        <v>6013</v>
      </c>
      <c r="H476" s="462" t="s">
        <v>7459</v>
      </c>
      <c r="I476" s="462" t="s">
        <v>11859</v>
      </c>
      <c r="J476" s="463">
        <v>32905</v>
      </c>
      <c r="K476" s="468"/>
      <c r="L476" s="464">
        <f t="shared" ca="1" si="7"/>
        <v>4700.7142857142853</v>
      </c>
      <c r="M476" s="462" t="s">
        <v>112</v>
      </c>
    </row>
    <row r="477" spans="1:13" x14ac:dyDescent="0.35">
      <c r="A477" s="465" t="s">
        <v>11494</v>
      </c>
      <c r="B477" s="465" t="s">
        <v>3118</v>
      </c>
      <c r="C477" s="465" t="s">
        <v>11494</v>
      </c>
      <c r="D477" s="465" t="s">
        <v>128</v>
      </c>
      <c r="E477" s="465" t="s">
        <v>247</v>
      </c>
      <c r="F477" s="466">
        <v>2017</v>
      </c>
      <c r="G477" s="465" t="s">
        <v>5710</v>
      </c>
      <c r="H477" s="465" t="s">
        <v>898</v>
      </c>
      <c r="I477" s="465" t="s">
        <v>11495</v>
      </c>
      <c r="J477" s="466">
        <v>48809</v>
      </c>
      <c r="K477" s="469"/>
      <c r="L477" s="404">
        <f t="shared" ca="1" si="7"/>
        <v>6972.7142857142853</v>
      </c>
      <c r="M477" s="465" t="s">
        <v>112</v>
      </c>
    </row>
    <row r="478" spans="1:13" x14ac:dyDescent="0.35">
      <c r="A478" s="462" t="s">
        <v>11512</v>
      </c>
      <c r="B478" s="462" t="s">
        <v>3127</v>
      </c>
      <c r="C478" s="462" t="s">
        <v>11512</v>
      </c>
      <c r="D478" s="462" t="s">
        <v>128</v>
      </c>
      <c r="E478" s="462" t="s">
        <v>247</v>
      </c>
      <c r="F478" s="463">
        <v>2017</v>
      </c>
      <c r="G478" s="462" t="s">
        <v>5710</v>
      </c>
      <c r="H478" s="462" t="s">
        <v>898</v>
      </c>
      <c r="I478" s="462" t="s">
        <v>11513</v>
      </c>
      <c r="J478" s="463">
        <v>57003</v>
      </c>
      <c r="K478" s="468"/>
      <c r="L478" s="464">
        <f t="shared" ca="1" si="7"/>
        <v>8143.2857142857147</v>
      </c>
      <c r="M478" s="462" t="s">
        <v>112</v>
      </c>
    </row>
    <row r="479" spans="1:13" x14ac:dyDescent="0.35">
      <c r="A479" s="465" t="s">
        <v>12206</v>
      </c>
      <c r="B479" s="465" t="s">
        <v>3207</v>
      </c>
      <c r="C479" s="465" t="s">
        <v>12206</v>
      </c>
      <c r="D479" s="465" t="s">
        <v>128</v>
      </c>
      <c r="E479" s="465" t="s">
        <v>247</v>
      </c>
      <c r="F479" s="466">
        <v>2018</v>
      </c>
      <c r="G479" s="465" t="s">
        <v>5710</v>
      </c>
      <c r="H479" s="465" t="s">
        <v>368</v>
      </c>
      <c r="I479" s="465" t="s">
        <v>12207</v>
      </c>
      <c r="J479" s="466">
        <v>51280</v>
      </c>
      <c r="K479" s="469"/>
      <c r="L479" s="404">
        <f t="shared" ca="1" si="7"/>
        <v>8546.6666666666661</v>
      </c>
      <c r="M479" s="465" t="s">
        <v>112</v>
      </c>
    </row>
    <row r="480" spans="1:13" x14ac:dyDescent="0.35">
      <c r="A480" s="462" t="s">
        <v>12204</v>
      </c>
      <c r="B480" s="462" t="s">
        <v>3206</v>
      </c>
      <c r="C480" s="462" t="s">
        <v>12204</v>
      </c>
      <c r="D480" s="462" t="s">
        <v>128</v>
      </c>
      <c r="E480" s="462" t="s">
        <v>247</v>
      </c>
      <c r="F480" s="463">
        <v>2018</v>
      </c>
      <c r="G480" s="462" t="s">
        <v>5710</v>
      </c>
      <c r="H480" s="462" t="s">
        <v>368</v>
      </c>
      <c r="I480" s="462" t="s">
        <v>12205</v>
      </c>
      <c r="J480" s="463">
        <v>78474</v>
      </c>
      <c r="K480" s="468"/>
      <c r="L480" s="464">
        <f t="shared" ca="1" si="7"/>
        <v>13079</v>
      </c>
      <c r="M480" s="462" t="s">
        <v>112</v>
      </c>
    </row>
    <row r="481" spans="1:13" x14ac:dyDescent="0.35">
      <c r="A481" s="465" t="s">
        <v>12202</v>
      </c>
      <c r="B481" s="465" t="s">
        <v>3205</v>
      </c>
      <c r="C481" s="465" t="s">
        <v>12202</v>
      </c>
      <c r="D481" s="465" t="s">
        <v>128</v>
      </c>
      <c r="E481" s="465" t="s">
        <v>247</v>
      </c>
      <c r="F481" s="466">
        <v>2018</v>
      </c>
      <c r="G481" s="465" t="s">
        <v>5710</v>
      </c>
      <c r="H481" s="465" t="s">
        <v>368</v>
      </c>
      <c r="I481" s="465" t="s">
        <v>12203</v>
      </c>
      <c r="J481" s="466">
        <v>30124</v>
      </c>
      <c r="K481" s="469"/>
      <c r="L481" s="404">
        <f t="shared" ca="1" si="7"/>
        <v>5020.666666666667</v>
      </c>
      <c r="M481" s="465" t="s">
        <v>112</v>
      </c>
    </row>
    <row r="482" spans="1:13" x14ac:dyDescent="0.35">
      <c r="A482" s="462" t="s">
        <v>12477</v>
      </c>
      <c r="B482" s="462" t="s">
        <v>3249</v>
      </c>
      <c r="C482" s="462" t="s">
        <v>12477</v>
      </c>
      <c r="D482" s="462" t="s">
        <v>128</v>
      </c>
      <c r="E482" s="462" t="s">
        <v>247</v>
      </c>
      <c r="F482" s="463">
        <v>2018</v>
      </c>
      <c r="G482" s="462" t="s">
        <v>2071</v>
      </c>
      <c r="H482" s="462" t="s">
        <v>5734</v>
      </c>
      <c r="I482" s="462" t="s">
        <v>12478</v>
      </c>
      <c r="J482" s="463">
        <v>47295</v>
      </c>
      <c r="K482" s="468"/>
      <c r="L482" s="464">
        <f t="shared" ca="1" si="7"/>
        <v>7882.5</v>
      </c>
      <c r="M482" s="462" t="s">
        <v>112</v>
      </c>
    </row>
    <row r="483" spans="1:13" x14ac:dyDescent="0.35">
      <c r="A483" s="465" t="s">
        <v>12539</v>
      </c>
      <c r="B483" s="465" t="s">
        <v>3257</v>
      </c>
      <c r="C483" s="465" t="s">
        <v>12539</v>
      </c>
      <c r="D483" s="465" t="s">
        <v>128</v>
      </c>
      <c r="E483" s="465" t="s">
        <v>247</v>
      </c>
      <c r="F483" s="466">
        <v>2018</v>
      </c>
      <c r="G483" s="465" t="s">
        <v>6013</v>
      </c>
      <c r="H483" s="465" t="s">
        <v>7459</v>
      </c>
      <c r="I483" s="465" t="s">
        <v>12540</v>
      </c>
      <c r="J483" s="466">
        <v>48897</v>
      </c>
      <c r="K483" s="469"/>
      <c r="L483" s="404">
        <f t="shared" ca="1" si="7"/>
        <v>8149.5</v>
      </c>
      <c r="M483" s="465" t="s">
        <v>112</v>
      </c>
    </row>
    <row r="484" spans="1:13" x14ac:dyDescent="0.35">
      <c r="A484" s="462" t="s">
        <v>12322</v>
      </c>
      <c r="B484" s="462" t="s">
        <v>3247</v>
      </c>
      <c r="C484" s="462" t="s">
        <v>12322</v>
      </c>
      <c r="D484" s="462" t="s">
        <v>128</v>
      </c>
      <c r="E484" s="462" t="s">
        <v>247</v>
      </c>
      <c r="F484" s="463">
        <v>2018</v>
      </c>
      <c r="G484" s="462" t="s">
        <v>5710</v>
      </c>
      <c r="H484" s="462" t="s">
        <v>6004</v>
      </c>
      <c r="I484" s="462" t="s">
        <v>12323</v>
      </c>
      <c r="J484" s="463">
        <v>12200</v>
      </c>
      <c r="K484" s="468"/>
      <c r="L484" s="464">
        <f t="shared" ca="1" si="7"/>
        <v>2033.3333333333333</v>
      </c>
      <c r="M484" s="462" t="s">
        <v>112</v>
      </c>
    </row>
    <row r="485" spans="1:13" x14ac:dyDescent="0.35">
      <c r="A485" s="465" t="s">
        <v>12318</v>
      </c>
      <c r="B485" s="465" t="s">
        <v>3245</v>
      </c>
      <c r="C485" s="465" t="s">
        <v>12318</v>
      </c>
      <c r="D485" s="465" t="s">
        <v>128</v>
      </c>
      <c r="E485" s="465" t="s">
        <v>247</v>
      </c>
      <c r="F485" s="466">
        <v>2018</v>
      </c>
      <c r="G485" s="465" t="s">
        <v>5710</v>
      </c>
      <c r="H485" s="465" t="s">
        <v>6004</v>
      </c>
      <c r="I485" s="465" t="s">
        <v>12319</v>
      </c>
      <c r="J485" s="466">
        <v>18426</v>
      </c>
      <c r="K485" s="469"/>
      <c r="L485" s="404">
        <f t="shared" ca="1" si="7"/>
        <v>3071</v>
      </c>
      <c r="M485" s="465" t="s">
        <v>112</v>
      </c>
    </row>
    <row r="486" spans="1:13" x14ac:dyDescent="0.35">
      <c r="A486" s="462" t="s">
        <v>12274</v>
      </c>
      <c r="B486" s="462" t="s">
        <v>3229</v>
      </c>
      <c r="C486" s="462" t="s">
        <v>12274</v>
      </c>
      <c r="D486" s="462" t="s">
        <v>128</v>
      </c>
      <c r="E486" s="462" t="s">
        <v>247</v>
      </c>
      <c r="F486" s="463">
        <v>2018</v>
      </c>
      <c r="G486" s="462" t="s">
        <v>5710</v>
      </c>
      <c r="H486" s="462" t="s">
        <v>898</v>
      </c>
      <c r="I486" s="462" t="s">
        <v>12275</v>
      </c>
      <c r="J486" s="463">
        <v>40492</v>
      </c>
      <c r="K486" s="468"/>
      <c r="L486" s="464">
        <f t="shared" ca="1" si="7"/>
        <v>6748.666666666667</v>
      </c>
      <c r="M486" s="462" t="s">
        <v>112</v>
      </c>
    </row>
    <row r="487" spans="1:13" x14ac:dyDescent="0.35">
      <c r="A487" s="465" t="s">
        <v>12969</v>
      </c>
      <c r="B487" s="465" t="s">
        <v>3313</v>
      </c>
      <c r="C487" s="465" t="s">
        <v>12969</v>
      </c>
      <c r="D487" s="465" t="s">
        <v>128</v>
      </c>
      <c r="E487" s="465" t="s">
        <v>247</v>
      </c>
      <c r="F487" s="466">
        <v>2019</v>
      </c>
      <c r="G487" s="465" t="s">
        <v>5710</v>
      </c>
      <c r="H487" s="465" t="s">
        <v>6004</v>
      </c>
      <c r="I487" s="465" t="s">
        <v>12970</v>
      </c>
      <c r="J487" s="466">
        <v>5305</v>
      </c>
      <c r="K487" s="469"/>
      <c r="L487" s="404">
        <f t="shared" ca="1" si="7"/>
        <v>1061</v>
      </c>
      <c r="M487" s="465" t="s">
        <v>112</v>
      </c>
    </row>
    <row r="488" spans="1:13" x14ac:dyDescent="0.35">
      <c r="A488" s="462" t="s">
        <v>12967</v>
      </c>
      <c r="B488" s="462" t="s">
        <v>3312</v>
      </c>
      <c r="C488" s="462" t="s">
        <v>12967</v>
      </c>
      <c r="D488" s="462" t="s">
        <v>128</v>
      </c>
      <c r="E488" s="462" t="s">
        <v>247</v>
      </c>
      <c r="F488" s="463">
        <v>2019</v>
      </c>
      <c r="G488" s="462" t="s">
        <v>5710</v>
      </c>
      <c r="H488" s="462" t="s">
        <v>6004</v>
      </c>
      <c r="I488" s="462" t="s">
        <v>12968</v>
      </c>
      <c r="J488" s="463">
        <v>13500</v>
      </c>
      <c r="K488" s="468"/>
      <c r="L488" s="464">
        <f t="shared" ca="1" si="7"/>
        <v>2700</v>
      </c>
      <c r="M488" s="462" t="s">
        <v>112</v>
      </c>
    </row>
    <row r="489" spans="1:13" x14ac:dyDescent="0.35">
      <c r="A489" s="465" t="s">
        <v>13555</v>
      </c>
      <c r="B489" s="465" t="s">
        <v>3351</v>
      </c>
      <c r="C489" s="465" t="s">
        <v>13555</v>
      </c>
      <c r="D489" s="465" t="s">
        <v>128</v>
      </c>
      <c r="E489" s="465" t="s">
        <v>247</v>
      </c>
      <c r="F489" s="466">
        <v>2019</v>
      </c>
      <c r="G489" s="465" t="s">
        <v>6013</v>
      </c>
      <c r="H489" s="465" t="s">
        <v>7459</v>
      </c>
      <c r="I489" s="465" t="s">
        <v>13556</v>
      </c>
      <c r="J489" s="466">
        <v>22640</v>
      </c>
      <c r="K489" s="469"/>
      <c r="L489" s="404">
        <f t="shared" ca="1" si="7"/>
        <v>4528</v>
      </c>
      <c r="M489" s="465" t="s">
        <v>112</v>
      </c>
    </row>
    <row r="490" spans="1:13" x14ac:dyDescent="0.35">
      <c r="A490" s="462" t="s">
        <v>13547</v>
      </c>
      <c r="B490" s="462" t="s">
        <v>3347</v>
      </c>
      <c r="C490" s="462" t="s">
        <v>13547</v>
      </c>
      <c r="D490" s="462" t="s">
        <v>128</v>
      </c>
      <c r="E490" s="462" t="s">
        <v>247</v>
      </c>
      <c r="F490" s="463">
        <v>2019</v>
      </c>
      <c r="G490" s="462" t="s">
        <v>6013</v>
      </c>
      <c r="H490" s="462" t="s">
        <v>7459</v>
      </c>
      <c r="I490" s="462" t="s">
        <v>13548</v>
      </c>
      <c r="J490" s="463">
        <v>20589</v>
      </c>
      <c r="K490" s="468"/>
      <c r="L490" s="464">
        <f t="shared" ca="1" si="7"/>
        <v>4117.8</v>
      </c>
      <c r="M490" s="462" t="s">
        <v>112</v>
      </c>
    </row>
    <row r="491" spans="1:13" x14ac:dyDescent="0.35">
      <c r="A491" s="465" t="s">
        <v>13486</v>
      </c>
      <c r="B491" s="465" t="s">
        <v>3340</v>
      </c>
      <c r="C491" s="465" t="s">
        <v>13486</v>
      </c>
      <c r="D491" s="465" t="s">
        <v>128</v>
      </c>
      <c r="E491" s="465" t="s">
        <v>247</v>
      </c>
      <c r="F491" s="466">
        <v>2019</v>
      </c>
      <c r="G491" s="465" t="s">
        <v>2071</v>
      </c>
      <c r="H491" s="465" t="s">
        <v>5734</v>
      </c>
      <c r="I491" s="465" t="s">
        <v>13487</v>
      </c>
      <c r="J491" s="466">
        <v>2647</v>
      </c>
      <c r="K491" s="469"/>
      <c r="L491" s="404">
        <f t="shared" ca="1" si="7"/>
        <v>529.4</v>
      </c>
      <c r="M491" s="465" t="s">
        <v>112</v>
      </c>
    </row>
    <row r="492" spans="1:13" x14ac:dyDescent="0.35">
      <c r="A492" s="462" t="s">
        <v>13484</v>
      </c>
      <c r="B492" s="462" t="s">
        <v>3339</v>
      </c>
      <c r="C492" s="462" t="s">
        <v>13484</v>
      </c>
      <c r="D492" s="462" t="s">
        <v>128</v>
      </c>
      <c r="E492" s="462" t="s">
        <v>247</v>
      </c>
      <c r="F492" s="463">
        <v>2019</v>
      </c>
      <c r="G492" s="462" t="s">
        <v>2071</v>
      </c>
      <c r="H492" s="462" t="s">
        <v>5734</v>
      </c>
      <c r="I492" s="462" t="s">
        <v>13485</v>
      </c>
      <c r="J492" s="463">
        <v>8837</v>
      </c>
      <c r="K492" s="468"/>
      <c r="L492" s="464">
        <f t="shared" ca="1" si="7"/>
        <v>1767.4</v>
      </c>
      <c r="M492" s="462" t="s">
        <v>112</v>
      </c>
    </row>
    <row r="493" spans="1:13" x14ac:dyDescent="0.35">
      <c r="A493" s="465" t="s">
        <v>13482</v>
      </c>
      <c r="B493" s="465" t="s">
        <v>3338</v>
      </c>
      <c r="C493" s="465" t="s">
        <v>13482</v>
      </c>
      <c r="D493" s="465" t="s">
        <v>128</v>
      </c>
      <c r="E493" s="465" t="s">
        <v>247</v>
      </c>
      <c r="F493" s="466">
        <v>2019</v>
      </c>
      <c r="G493" s="465" t="s">
        <v>2071</v>
      </c>
      <c r="H493" s="465" t="s">
        <v>5734</v>
      </c>
      <c r="I493" s="465" t="s">
        <v>13483</v>
      </c>
      <c r="J493" s="466">
        <v>4934</v>
      </c>
      <c r="K493" s="469"/>
      <c r="L493" s="404">
        <f t="shared" ca="1" si="7"/>
        <v>986.8</v>
      </c>
      <c r="M493" s="465" t="s">
        <v>112</v>
      </c>
    </row>
    <row r="494" spans="1:13" x14ac:dyDescent="0.35">
      <c r="A494" s="462" t="s">
        <v>13480</v>
      </c>
      <c r="B494" s="462" t="s">
        <v>3337</v>
      </c>
      <c r="C494" s="462" t="s">
        <v>13480</v>
      </c>
      <c r="D494" s="462" t="s">
        <v>128</v>
      </c>
      <c r="E494" s="462" t="s">
        <v>247</v>
      </c>
      <c r="F494" s="463">
        <v>2019</v>
      </c>
      <c r="G494" s="462" t="s">
        <v>2071</v>
      </c>
      <c r="H494" s="462" t="s">
        <v>5734</v>
      </c>
      <c r="I494" s="462" t="s">
        <v>13481</v>
      </c>
      <c r="J494" s="463">
        <v>5338</v>
      </c>
      <c r="K494" s="468"/>
      <c r="L494" s="464">
        <f t="shared" ca="1" si="7"/>
        <v>1067.5999999999999</v>
      </c>
      <c r="M494" s="462" t="s">
        <v>112</v>
      </c>
    </row>
    <row r="495" spans="1:13" x14ac:dyDescent="0.35">
      <c r="A495" s="465" t="s">
        <v>12220</v>
      </c>
      <c r="B495" s="465" t="s">
        <v>3214</v>
      </c>
      <c r="C495" s="465" t="s">
        <v>12220</v>
      </c>
      <c r="D495" s="465" t="s">
        <v>128</v>
      </c>
      <c r="E495" s="465" t="s">
        <v>247</v>
      </c>
      <c r="F495" s="466">
        <v>2018</v>
      </c>
      <c r="G495" s="465" t="s">
        <v>5710</v>
      </c>
      <c r="H495" s="465" t="s">
        <v>368</v>
      </c>
      <c r="I495" s="465" t="s">
        <v>12221</v>
      </c>
      <c r="J495" s="466">
        <v>75156</v>
      </c>
      <c r="K495" s="469"/>
      <c r="L495" s="404">
        <f t="shared" ca="1" si="7"/>
        <v>12526</v>
      </c>
      <c r="M495" s="465" t="s">
        <v>112</v>
      </c>
    </row>
    <row r="496" spans="1:13" x14ac:dyDescent="0.35">
      <c r="A496" s="462" t="s">
        <v>12222</v>
      </c>
      <c r="B496" s="462" t="s">
        <v>3215</v>
      </c>
      <c r="C496" s="462" t="s">
        <v>12222</v>
      </c>
      <c r="D496" s="462" t="s">
        <v>128</v>
      </c>
      <c r="E496" s="462" t="s">
        <v>247</v>
      </c>
      <c r="F496" s="463">
        <v>2018</v>
      </c>
      <c r="G496" s="462" t="s">
        <v>5710</v>
      </c>
      <c r="H496" s="462" t="s">
        <v>368</v>
      </c>
      <c r="I496" s="462" t="s">
        <v>12223</v>
      </c>
      <c r="J496" s="463">
        <v>24153</v>
      </c>
      <c r="K496" s="468"/>
      <c r="L496" s="464">
        <f t="shared" ca="1" si="7"/>
        <v>4025.5</v>
      </c>
      <c r="M496" s="462" t="s">
        <v>112</v>
      </c>
    </row>
    <row r="497" spans="1:13" x14ac:dyDescent="0.35">
      <c r="A497" s="465" t="s">
        <v>13664</v>
      </c>
      <c r="B497" s="465" t="s">
        <v>3363</v>
      </c>
      <c r="C497" s="465" t="s">
        <v>13664</v>
      </c>
      <c r="D497" s="465" t="s">
        <v>128</v>
      </c>
      <c r="E497" s="465" t="s">
        <v>247</v>
      </c>
      <c r="F497" s="466">
        <v>2020</v>
      </c>
      <c r="G497" s="465" t="s">
        <v>5767</v>
      </c>
      <c r="H497" s="465" t="s">
        <v>5927</v>
      </c>
      <c r="I497" s="465" t="s">
        <v>13665</v>
      </c>
      <c r="J497" s="466">
        <v>66541</v>
      </c>
      <c r="K497" s="469"/>
      <c r="L497" s="404">
        <f t="shared" ca="1" si="7"/>
        <v>16635.25</v>
      </c>
      <c r="M497" s="465" t="s">
        <v>112</v>
      </c>
    </row>
    <row r="498" spans="1:13" x14ac:dyDescent="0.35">
      <c r="A498" s="462" t="s">
        <v>13666</v>
      </c>
      <c r="B498" s="462" t="s">
        <v>3364</v>
      </c>
      <c r="C498" s="462" t="s">
        <v>13666</v>
      </c>
      <c r="D498" s="462" t="s">
        <v>128</v>
      </c>
      <c r="E498" s="462" t="s">
        <v>247</v>
      </c>
      <c r="F498" s="463">
        <v>2020</v>
      </c>
      <c r="G498" s="462" t="s">
        <v>5767</v>
      </c>
      <c r="H498" s="462" t="s">
        <v>5927</v>
      </c>
      <c r="I498" s="462" t="s">
        <v>13667</v>
      </c>
      <c r="J498" s="463">
        <v>42981</v>
      </c>
      <c r="K498" s="468"/>
      <c r="L498" s="464">
        <f t="shared" ca="1" si="7"/>
        <v>10745.25</v>
      </c>
      <c r="M498" s="462" t="s">
        <v>112</v>
      </c>
    </row>
    <row r="499" spans="1:13" x14ac:dyDescent="0.35">
      <c r="A499" s="465" t="s">
        <v>13134</v>
      </c>
      <c r="B499" s="465" t="s">
        <v>3335</v>
      </c>
      <c r="C499" s="465" t="s">
        <v>13134</v>
      </c>
      <c r="D499" s="465" t="s">
        <v>128</v>
      </c>
      <c r="E499" s="465" t="s">
        <v>247</v>
      </c>
      <c r="F499" s="466">
        <v>2019</v>
      </c>
      <c r="G499" s="465" t="s">
        <v>5710</v>
      </c>
      <c r="H499" s="465" t="s">
        <v>5917</v>
      </c>
      <c r="I499" s="465" t="s">
        <v>13135</v>
      </c>
      <c r="J499" s="466">
        <v>8590</v>
      </c>
      <c r="K499" s="469"/>
      <c r="L499" s="404">
        <f t="shared" ca="1" si="7"/>
        <v>1718</v>
      </c>
      <c r="M499" s="465" t="s">
        <v>112</v>
      </c>
    </row>
    <row r="500" spans="1:13" x14ac:dyDescent="0.35">
      <c r="A500" s="462" t="s">
        <v>14301</v>
      </c>
      <c r="B500" s="462" t="s">
        <v>14302</v>
      </c>
      <c r="C500" s="462" t="s">
        <v>14301</v>
      </c>
      <c r="D500" s="462" t="s">
        <v>128</v>
      </c>
      <c r="E500" s="462" t="s">
        <v>247</v>
      </c>
      <c r="F500" s="463">
        <v>2021</v>
      </c>
      <c r="G500" s="462" t="s">
        <v>5710</v>
      </c>
      <c r="H500" s="462" t="s">
        <v>6004</v>
      </c>
      <c r="I500" s="462" t="s">
        <v>14300</v>
      </c>
      <c r="J500" s="463">
        <v>10082</v>
      </c>
      <c r="K500" s="468"/>
      <c r="L500" s="464">
        <f t="shared" ca="1" si="7"/>
        <v>3360.6666666666665</v>
      </c>
      <c r="M500" s="462" t="s">
        <v>112</v>
      </c>
    </row>
    <row r="501" spans="1:13" x14ac:dyDescent="0.35">
      <c r="A501" s="465" t="s">
        <v>14756</v>
      </c>
      <c r="B501" s="465" t="s">
        <v>14757</v>
      </c>
      <c r="C501" s="465" t="s">
        <v>14756</v>
      </c>
      <c r="D501" s="465" t="s">
        <v>128</v>
      </c>
      <c r="E501" s="465" t="s">
        <v>247</v>
      </c>
      <c r="F501" s="466">
        <v>2021</v>
      </c>
      <c r="G501" s="465" t="s">
        <v>2071</v>
      </c>
      <c r="H501" s="465" t="s">
        <v>5734</v>
      </c>
      <c r="I501" s="465" t="s">
        <v>14758</v>
      </c>
      <c r="J501" s="466">
        <v>1849</v>
      </c>
      <c r="K501" s="469"/>
      <c r="L501" s="404">
        <f t="shared" ca="1" si="7"/>
        <v>616.33333333333337</v>
      </c>
      <c r="M501" s="465" t="s">
        <v>112</v>
      </c>
    </row>
    <row r="502" spans="1:13" x14ac:dyDescent="0.35">
      <c r="A502" s="462" t="s">
        <v>14760</v>
      </c>
      <c r="B502" s="462" t="s">
        <v>14761</v>
      </c>
      <c r="C502" s="462" t="s">
        <v>14760</v>
      </c>
      <c r="D502" s="462" t="s">
        <v>128</v>
      </c>
      <c r="E502" s="462" t="s">
        <v>247</v>
      </c>
      <c r="F502" s="463">
        <v>2021</v>
      </c>
      <c r="G502" s="462" t="s">
        <v>2071</v>
      </c>
      <c r="H502" s="462" t="s">
        <v>5734</v>
      </c>
      <c r="I502" s="462" t="s">
        <v>14762</v>
      </c>
      <c r="J502" s="463">
        <v>2100</v>
      </c>
      <c r="K502" s="468"/>
      <c r="L502" s="464">
        <f t="shared" ca="1" si="7"/>
        <v>700</v>
      </c>
      <c r="M502" s="462" t="s">
        <v>112</v>
      </c>
    </row>
    <row r="503" spans="1:13" x14ac:dyDescent="0.35">
      <c r="A503" s="465" t="s">
        <v>14298</v>
      </c>
      <c r="B503" s="465" t="s">
        <v>14299</v>
      </c>
      <c r="C503" s="465" t="s">
        <v>14298</v>
      </c>
      <c r="D503" s="465" t="s">
        <v>128</v>
      </c>
      <c r="E503" s="465" t="s">
        <v>247</v>
      </c>
      <c r="F503" s="466">
        <v>2021</v>
      </c>
      <c r="G503" s="465" t="s">
        <v>5710</v>
      </c>
      <c r="H503" s="465" t="s">
        <v>6004</v>
      </c>
      <c r="I503" s="465" t="s">
        <v>14766</v>
      </c>
      <c r="J503" s="466">
        <v>15622</v>
      </c>
      <c r="K503" s="469"/>
      <c r="L503" s="404">
        <f t="shared" ca="1" si="7"/>
        <v>5207.333333333333</v>
      </c>
      <c r="M503" s="465" t="s">
        <v>112</v>
      </c>
    </row>
    <row r="504" spans="1:13" x14ac:dyDescent="0.35">
      <c r="A504" s="462" t="s">
        <v>12783</v>
      </c>
      <c r="B504" s="462" t="s">
        <v>12784</v>
      </c>
      <c r="C504" s="462" t="s">
        <v>12783</v>
      </c>
      <c r="D504" s="462" t="s">
        <v>128</v>
      </c>
      <c r="E504" s="462" t="s">
        <v>247</v>
      </c>
      <c r="F504" s="463">
        <v>2019</v>
      </c>
      <c r="G504" s="462" t="s">
        <v>5710</v>
      </c>
      <c r="H504" s="462" t="s">
        <v>368</v>
      </c>
      <c r="I504" s="462" t="s">
        <v>12785</v>
      </c>
      <c r="J504" s="463">
        <v>30372</v>
      </c>
      <c r="K504" s="468"/>
      <c r="L504" s="464">
        <f t="shared" ca="1" si="7"/>
        <v>6074.4</v>
      </c>
      <c r="M504" s="462" t="s">
        <v>112</v>
      </c>
    </row>
    <row r="505" spans="1:13" x14ac:dyDescent="0.35">
      <c r="A505" s="465" t="s">
        <v>12304</v>
      </c>
      <c r="B505" s="465" t="s">
        <v>16773</v>
      </c>
      <c r="C505" s="465" t="s">
        <v>12304</v>
      </c>
      <c r="D505" s="465" t="s">
        <v>128</v>
      </c>
      <c r="E505" s="465" t="s">
        <v>247</v>
      </c>
      <c r="F505" s="466">
        <v>2018</v>
      </c>
      <c r="G505" s="465" t="s">
        <v>5710</v>
      </c>
      <c r="H505" s="465" t="s">
        <v>897</v>
      </c>
      <c r="I505" s="465" t="s">
        <v>12305</v>
      </c>
      <c r="J505" s="466">
        <v>28614</v>
      </c>
      <c r="K505" s="469"/>
      <c r="L505" s="404">
        <f t="shared" ca="1" si="7"/>
        <v>4769</v>
      </c>
      <c r="M505" s="465" t="s">
        <v>112</v>
      </c>
    </row>
    <row r="506" spans="1:13" x14ac:dyDescent="0.35">
      <c r="A506" s="462" t="s">
        <v>7248</v>
      </c>
      <c r="B506" s="462" t="s">
        <v>2794</v>
      </c>
      <c r="C506" s="462" t="s">
        <v>7248</v>
      </c>
      <c r="D506" s="462" t="s">
        <v>128</v>
      </c>
      <c r="E506" s="462" t="s">
        <v>263</v>
      </c>
      <c r="F506" s="463">
        <v>2008</v>
      </c>
      <c r="G506" s="462" t="s">
        <v>5710</v>
      </c>
      <c r="H506" s="462" t="s">
        <v>5917</v>
      </c>
      <c r="I506" s="462" t="s">
        <v>7249</v>
      </c>
      <c r="J506" s="463">
        <v>85419</v>
      </c>
      <c r="K506" s="468"/>
      <c r="L506" s="464">
        <f t="shared" ca="1" si="7"/>
        <v>5338.6875</v>
      </c>
      <c r="M506" s="462" t="s">
        <v>112</v>
      </c>
    </row>
    <row r="507" spans="1:13" x14ac:dyDescent="0.35">
      <c r="A507" s="465" t="s">
        <v>6953</v>
      </c>
      <c r="B507" s="465" t="s">
        <v>2744</v>
      </c>
      <c r="C507" s="465" t="s">
        <v>6953</v>
      </c>
      <c r="D507" s="465" t="s">
        <v>128</v>
      </c>
      <c r="E507" s="465" t="s">
        <v>263</v>
      </c>
      <c r="F507" s="466">
        <v>2008</v>
      </c>
      <c r="G507" s="465" t="s">
        <v>5710</v>
      </c>
      <c r="H507" s="465" t="s">
        <v>6496</v>
      </c>
      <c r="I507" s="465" t="s">
        <v>6954</v>
      </c>
      <c r="J507" s="466">
        <v>125482</v>
      </c>
      <c r="K507" s="469"/>
      <c r="L507" s="404">
        <f t="shared" ca="1" si="7"/>
        <v>7842.625</v>
      </c>
      <c r="M507" s="465" t="s">
        <v>112</v>
      </c>
    </row>
    <row r="508" spans="1:13" x14ac:dyDescent="0.35">
      <c r="A508" s="462" t="s">
        <v>6704</v>
      </c>
      <c r="B508" s="462" t="s">
        <v>2719</v>
      </c>
      <c r="C508" s="462" t="s">
        <v>6704</v>
      </c>
      <c r="D508" s="462" t="s">
        <v>128</v>
      </c>
      <c r="E508" s="462" t="s">
        <v>263</v>
      </c>
      <c r="F508" s="463">
        <v>2007</v>
      </c>
      <c r="G508" s="462" t="s">
        <v>5710</v>
      </c>
      <c r="H508" s="462" t="s">
        <v>898</v>
      </c>
      <c r="I508" s="462" t="s">
        <v>6705</v>
      </c>
      <c r="J508" s="463">
        <v>87770</v>
      </c>
      <c r="K508" s="468">
        <v>45063</v>
      </c>
      <c r="L508" s="464">
        <f t="shared" ca="1" si="7"/>
        <v>5162.9411764705883</v>
      </c>
      <c r="M508" s="462" t="s">
        <v>112</v>
      </c>
    </row>
    <row r="509" spans="1:13" x14ac:dyDescent="0.35">
      <c r="A509" s="465" t="s">
        <v>6103</v>
      </c>
      <c r="B509" s="465" t="s">
        <v>2671</v>
      </c>
      <c r="C509" s="465" t="s">
        <v>6103</v>
      </c>
      <c r="D509" s="465" t="s">
        <v>128</v>
      </c>
      <c r="E509" s="465" t="s">
        <v>263</v>
      </c>
      <c r="F509" s="466">
        <v>2002</v>
      </c>
      <c r="G509" s="465" t="s">
        <v>5741</v>
      </c>
      <c r="H509" s="465" t="s">
        <v>5734</v>
      </c>
      <c r="I509" s="465" t="s">
        <v>6104</v>
      </c>
      <c r="J509" s="466">
        <v>125187</v>
      </c>
      <c r="K509" s="469"/>
      <c r="L509" s="404">
        <f t="shared" ca="1" si="7"/>
        <v>5690.318181818182</v>
      </c>
      <c r="M509" s="465" t="s">
        <v>112</v>
      </c>
    </row>
    <row r="510" spans="1:13" x14ac:dyDescent="0.35">
      <c r="A510" s="462" t="s">
        <v>7023</v>
      </c>
      <c r="B510" s="462" t="s">
        <v>2764</v>
      </c>
      <c r="C510" s="462" t="s">
        <v>7023</v>
      </c>
      <c r="D510" s="462" t="s">
        <v>128</v>
      </c>
      <c r="E510" s="462" t="s">
        <v>263</v>
      </c>
      <c r="F510" s="463">
        <v>2008</v>
      </c>
      <c r="G510" s="462" t="s">
        <v>5710</v>
      </c>
      <c r="H510" s="462" t="s">
        <v>898</v>
      </c>
      <c r="I510" s="462" t="s">
        <v>7024</v>
      </c>
      <c r="J510" s="463">
        <v>135902</v>
      </c>
      <c r="K510" s="468"/>
      <c r="L510" s="464">
        <f t="shared" ca="1" si="7"/>
        <v>8493.875</v>
      </c>
      <c r="M510" s="462" t="s">
        <v>112</v>
      </c>
    </row>
    <row r="511" spans="1:13" x14ac:dyDescent="0.35">
      <c r="A511" s="465" t="s">
        <v>6763</v>
      </c>
      <c r="B511" s="465" t="s">
        <v>2733</v>
      </c>
      <c r="C511" s="465" t="s">
        <v>6763</v>
      </c>
      <c r="D511" s="465" t="s">
        <v>128</v>
      </c>
      <c r="E511" s="465" t="s">
        <v>263</v>
      </c>
      <c r="F511" s="466">
        <v>2007</v>
      </c>
      <c r="G511" s="465" t="s">
        <v>5710</v>
      </c>
      <c r="H511" s="465" t="s">
        <v>5917</v>
      </c>
      <c r="I511" s="465" t="s">
        <v>6764</v>
      </c>
      <c r="J511" s="466">
        <v>160715.9</v>
      </c>
      <c r="K511" s="469"/>
      <c r="L511" s="404">
        <f t="shared" ca="1" si="7"/>
        <v>9453.876470588235</v>
      </c>
      <c r="M511" s="465" t="s">
        <v>112</v>
      </c>
    </row>
    <row r="512" spans="1:13" x14ac:dyDescent="0.35">
      <c r="A512" s="462" t="s">
        <v>6767</v>
      </c>
      <c r="B512" s="462" t="s">
        <v>2741</v>
      </c>
      <c r="C512" s="462" t="s">
        <v>6767</v>
      </c>
      <c r="D512" s="462" t="s">
        <v>128</v>
      </c>
      <c r="E512" s="462" t="s">
        <v>263</v>
      </c>
      <c r="F512" s="463">
        <v>2007</v>
      </c>
      <c r="G512" s="462" t="s">
        <v>5710</v>
      </c>
      <c r="H512" s="462" t="s">
        <v>5917</v>
      </c>
      <c r="I512" s="462" t="s">
        <v>6768</v>
      </c>
      <c r="J512" s="463">
        <v>175523</v>
      </c>
      <c r="K512" s="468"/>
      <c r="L512" s="464">
        <f t="shared" ca="1" si="7"/>
        <v>10324.882352941177</v>
      </c>
      <c r="M512" s="462" t="s">
        <v>112</v>
      </c>
    </row>
    <row r="513" spans="1:13" x14ac:dyDescent="0.35">
      <c r="A513" s="465" t="s">
        <v>6769</v>
      </c>
      <c r="B513" s="465" t="s">
        <v>2736</v>
      </c>
      <c r="C513" s="465" t="s">
        <v>6769</v>
      </c>
      <c r="D513" s="465" t="s">
        <v>128</v>
      </c>
      <c r="E513" s="465" t="s">
        <v>263</v>
      </c>
      <c r="F513" s="466">
        <v>2007</v>
      </c>
      <c r="G513" s="465" t="s">
        <v>5710</v>
      </c>
      <c r="H513" s="465" t="s">
        <v>5917</v>
      </c>
      <c r="I513" s="465" t="s">
        <v>6770</v>
      </c>
      <c r="J513" s="466">
        <v>154836</v>
      </c>
      <c r="K513" s="469"/>
      <c r="L513" s="404">
        <f t="shared" ca="1" si="7"/>
        <v>9108</v>
      </c>
      <c r="M513" s="465" t="s">
        <v>112</v>
      </c>
    </row>
    <row r="514" spans="1:13" x14ac:dyDescent="0.35">
      <c r="A514" s="462" t="s">
        <v>6753</v>
      </c>
      <c r="B514" s="462" t="s">
        <v>2737</v>
      </c>
      <c r="C514" s="462" t="s">
        <v>6753</v>
      </c>
      <c r="D514" s="462" t="s">
        <v>128</v>
      </c>
      <c r="E514" s="462" t="s">
        <v>263</v>
      </c>
      <c r="F514" s="463">
        <v>2007</v>
      </c>
      <c r="G514" s="462" t="s">
        <v>5710</v>
      </c>
      <c r="H514" s="462" t="s">
        <v>5917</v>
      </c>
      <c r="I514" s="462" t="s">
        <v>6754</v>
      </c>
      <c r="J514" s="463">
        <v>113135</v>
      </c>
      <c r="K514" s="468"/>
      <c r="L514" s="464">
        <f t="shared" ref="L514:L577" ca="1" si="8">IFERROR(J514/(YEAR(NOW())-F514),"--")</f>
        <v>6655</v>
      </c>
      <c r="M514" s="462" t="s">
        <v>112</v>
      </c>
    </row>
    <row r="515" spans="1:13" x14ac:dyDescent="0.35">
      <c r="A515" s="465" t="s">
        <v>6755</v>
      </c>
      <c r="B515" s="465" t="s">
        <v>2738</v>
      </c>
      <c r="C515" s="465" t="s">
        <v>6755</v>
      </c>
      <c r="D515" s="465" t="s">
        <v>128</v>
      </c>
      <c r="E515" s="465" t="s">
        <v>263</v>
      </c>
      <c r="F515" s="466">
        <v>2007</v>
      </c>
      <c r="G515" s="465" t="s">
        <v>5710</v>
      </c>
      <c r="H515" s="465" t="s">
        <v>5917</v>
      </c>
      <c r="I515" s="465" t="s">
        <v>6756</v>
      </c>
      <c r="J515" s="466">
        <v>171832</v>
      </c>
      <c r="K515" s="469"/>
      <c r="L515" s="404">
        <f t="shared" ca="1" si="8"/>
        <v>10107.764705882353</v>
      </c>
      <c r="M515" s="465" t="s">
        <v>112</v>
      </c>
    </row>
    <row r="516" spans="1:13" x14ac:dyDescent="0.35">
      <c r="A516" s="462" t="s">
        <v>6757</v>
      </c>
      <c r="B516" s="462" t="s">
        <v>2739</v>
      </c>
      <c r="C516" s="462" t="s">
        <v>6757</v>
      </c>
      <c r="D516" s="462" t="s">
        <v>128</v>
      </c>
      <c r="E516" s="462" t="s">
        <v>263</v>
      </c>
      <c r="F516" s="463">
        <v>2007</v>
      </c>
      <c r="G516" s="462" t="s">
        <v>5710</v>
      </c>
      <c r="H516" s="462" t="s">
        <v>5917</v>
      </c>
      <c r="I516" s="462" t="s">
        <v>6758</v>
      </c>
      <c r="J516" s="463">
        <v>102646</v>
      </c>
      <c r="K516" s="468"/>
      <c r="L516" s="464">
        <f t="shared" ca="1" si="8"/>
        <v>6038</v>
      </c>
      <c r="M516" s="462" t="s">
        <v>112</v>
      </c>
    </row>
    <row r="517" spans="1:13" x14ac:dyDescent="0.35">
      <c r="A517" s="465" t="s">
        <v>6759</v>
      </c>
      <c r="B517" s="465" t="s">
        <v>2740</v>
      </c>
      <c r="C517" s="465" t="s">
        <v>6759</v>
      </c>
      <c r="D517" s="465" t="s">
        <v>128</v>
      </c>
      <c r="E517" s="465" t="s">
        <v>263</v>
      </c>
      <c r="F517" s="466">
        <v>2007</v>
      </c>
      <c r="G517" s="465" t="s">
        <v>5710</v>
      </c>
      <c r="H517" s="465" t="s">
        <v>5917</v>
      </c>
      <c r="I517" s="465" t="s">
        <v>6760</v>
      </c>
      <c r="J517" s="466">
        <v>84904</v>
      </c>
      <c r="K517" s="469">
        <v>44594</v>
      </c>
      <c r="L517" s="404">
        <f t="shared" ca="1" si="8"/>
        <v>4994.3529411764703</v>
      </c>
      <c r="M517" s="465" t="s">
        <v>112</v>
      </c>
    </row>
    <row r="518" spans="1:13" x14ac:dyDescent="0.35">
      <c r="A518" s="462" t="s">
        <v>6983</v>
      </c>
      <c r="B518" s="462" t="s">
        <v>2765</v>
      </c>
      <c r="C518" s="462" t="s">
        <v>6983</v>
      </c>
      <c r="D518" s="462" t="s">
        <v>128</v>
      </c>
      <c r="E518" s="462" t="s">
        <v>263</v>
      </c>
      <c r="F518" s="463">
        <v>2008</v>
      </c>
      <c r="G518" s="462" t="s">
        <v>5710</v>
      </c>
      <c r="H518" s="462" t="s">
        <v>898</v>
      </c>
      <c r="I518" s="462" t="s">
        <v>6984</v>
      </c>
      <c r="J518" s="463">
        <v>122384</v>
      </c>
      <c r="K518" s="468"/>
      <c r="L518" s="464">
        <f t="shared" ca="1" si="8"/>
        <v>7649</v>
      </c>
      <c r="M518" s="462" t="s">
        <v>112</v>
      </c>
    </row>
    <row r="519" spans="1:13" x14ac:dyDescent="0.35">
      <c r="A519" s="465" t="s">
        <v>6710</v>
      </c>
      <c r="B519" s="465" t="s">
        <v>2723</v>
      </c>
      <c r="C519" s="465" t="s">
        <v>6710</v>
      </c>
      <c r="D519" s="465" t="s">
        <v>128</v>
      </c>
      <c r="E519" s="465" t="s">
        <v>263</v>
      </c>
      <c r="F519" s="466">
        <v>2007</v>
      </c>
      <c r="G519" s="465" t="s">
        <v>5710</v>
      </c>
      <c r="H519" s="465" t="s">
        <v>913</v>
      </c>
      <c r="I519" s="465" t="s">
        <v>6711</v>
      </c>
      <c r="J519" s="466">
        <v>52107</v>
      </c>
      <c r="K519" s="469"/>
      <c r="L519" s="404">
        <f t="shared" ca="1" si="8"/>
        <v>3065.1176470588234</v>
      </c>
      <c r="M519" s="465" t="s">
        <v>112</v>
      </c>
    </row>
    <row r="520" spans="1:13" x14ac:dyDescent="0.35">
      <c r="A520" s="462" t="s">
        <v>5882</v>
      </c>
      <c r="B520" s="462" t="s">
        <v>2647</v>
      </c>
      <c r="C520" s="462" t="s">
        <v>5882</v>
      </c>
      <c r="D520" s="462" t="s">
        <v>128</v>
      </c>
      <c r="E520" s="462" t="s">
        <v>263</v>
      </c>
      <c r="F520" s="463">
        <v>1994</v>
      </c>
      <c r="G520" s="462" t="s">
        <v>5741</v>
      </c>
      <c r="H520" s="462" t="s">
        <v>5734</v>
      </c>
      <c r="I520" s="462" t="s">
        <v>5883</v>
      </c>
      <c r="J520" s="463">
        <v>52133</v>
      </c>
      <c r="K520" s="468"/>
      <c r="L520" s="464">
        <f t="shared" ca="1" si="8"/>
        <v>1737.7666666666667</v>
      </c>
      <c r="M520" s="462" t="s">
        <v>112</v>
      </c>
    </row>
    <row r="521" spans="1:13" x14ac:dyDescent="0.35">
      <c r="A521" s="465" t="s">
        <v>16698</v>
      </c>
      <c r="B521" s="465" t="s">
        <v>16699</v>
      </c>
      <c r="C521" s="465" t="s">
        <v>16698</v>
      </c>
      <c r="D521" s="465" t="s">
        <v>128</v>
      </c>
      <c r="E521" s="465" t="s">
        <v>263</v>
      </c>
      <c r="F521" s="466">
        <v>2009</v>
      </c>
      <c r="G521" s="465" t="s">
        <v>7302</v>
      </c>
      <c r="H521" s="465" t="s">
        <v>5734</v>
      </c>
      <c r="I521" s="465" t="s">
        <v>16700</v>
      </c>
      <c r="J521" s="466">
        <v>15968</v>
      </c>
      <c r="K521" s="469"/>
      <c r="L521" s="404">
        <f t="shared" ca="1" si="8"/>
        <v>1064.5333333333333</v>
      </c>
      <c r="M521" s="465" t="s">
        <v>112</v>
      </c>
    </row>
    <row r="522" spans="1:13" x14ac:dyDescent="0.35">
      <c r="A522" s="462" t="s">
        <v>6354</v>
      </c>
      <c r="B522" s="462" t="s">
        <v>2700</v>
      </c>
      <c r="C522" s="462" t="s">
        <v>6354</v>
      </c>
      <c r="D522" s="462" t="s">
        <v>128</v>
      </c>
      <c r="E522" s="462" t="s">
        <v>263</v>
      </c>
      <c r="F522" s="463">
        <v>2005</v>
      </c>
      <c r="G522" s="462" t="s">
        <v>5710</v>
      </c>
      <c r="H522" s="462" t="s">
        <v>5917</v>
      </c>
      <c r="I522" s="462" t="s">
        <v>6355</v>
      </c>
      <c r="J522" s="463">
        <v>108320</v>
      </c>
      <c r="K522" s="468">
        <v>44593</v>
      </c>
      <c r="L522" s="464">
        <f t="shared" ca="1" si="8"/>
        <v>5701.0526315789475</v>
      </c>
      <c r="M522" s="462" t="s">
        <v>112</v>
      </c>
    </row>
    <row r="523" spans="1:13" x14ac:dyDescent="0.35">
      <c r="A523" s="465" t="s">
        <v>5918</v>
      </c>
      <c r="B523" s="465" t="s">
        <v>2656</v>
      </c>
      <c r="C523" s="465" t="s">
        <v>5918</v>
      </c>
      <c r="D523" s="465" t="s">
        <v>128</v>
      </c>
      <c r="E523" s="465" t="s">
        <v>263</v>
      </c>
      <c r="F523" s="466">
        <v>1996</v>
      </c>
      <c r="G523" s="465" t="s">
        <v>5741</v>
      </c>
      <c r="H523" s="465" t="s">
        <v>5734</v>
      </c>
      <c r="I523" s="465" t="s">
        <v>5919</v>
      </c>
      <c r="J523" s="466">
        <v>76473</v>
      </c>
      <c r="K523" s="469"/>
      <c r="L523" s="404">
        <f t="shared" ca="1" si="8"/>
        <v>2731.1785714285716</v>
      </c>
      <c r="M523" s="465" t="s">
        <v>112</v>
      </c>
    </row>
    <row r="524" spans="1:13" x14ac:dyDescent="0.35">
      <c r="A524" s="462" t="s">
        <v>6335</v>
      </c>
      <c r="B524" s="462" t="s">
        <v>2692</v>
      </c>
      <c r="C524" s="462" t="s">
        <v>6335</v>
      </c>
      <c r="D524" s="462" t="s">
        <v>128</v>
      </c>
      <c r="E524" s="462" t="s">
        <v>263</v>
      </c>
      <c r="F524" s="463">
        <v>2005</v>
      </c>
      <c r="G524" s="462" t="s">
        <v>5710</v>
      </c>
      <c r="H524" s="462" t="s">
        <v>913</v>
      </c>
      <c r="I524" s="462" t="s">
        <v>6336</v>
      </c>
      <c r="J524" s="463">
        <v>43123</v>
      </c>
      <c r="K524" s="468"/>
      <c r="L524" s="464">
        <f t="shared" ca="1" si="8"/>
        <v>2269.6315789473683</v>
      </c>
      <c r="M524" s="462" t="s">
        <v>112</v>
      </c>
    </row>
    <row r="525" spans="1:13" x14ac:dyDescent="0.35">
      <c r="A525" s="465" t="s">
        <v>8272</v>
      </c>
      <c r="B525" s="465" t="s">
        <v>2850</v>
      </c>
      <c r="C525" s="465" t="s">
        <v>8272</v>
      </c>
      <c r="D525" s="465" t="s">
        <v>128</v>
      </c>
      <c r="E525" s="465" t="s">
        <v>263</v>
      </c>
      <c r="F525" s="466">
        <v>2012</v>
      </c>
      <c r="G525" s="465" t="s">
        <v>5710</v>
      </c>
      <c r="H525" s="465" t="s">
        <v>898</v>
      </c>
      <c r="I525" s="465" t="s">
        <v>8273</v>
      </c>
      <c r="J525" s="466">
        <v>78804</v>
      </c>
      <c r="K525" s="469"/>
      <c r="L525" s="404">
        <f t="shared" ca="1" si="8"/>
        <v>6567</v>
      </c>
      <c r="M525" s="465" t="s">
        <v>112</v>
      </c>
    </row>
    <row r="526" spans="1:13" x14ac:dyDescent="0.35">
      <c r="A526" s="462" t="s">
        <v>7886</v>
      </c>
      <c r="B526" s="462" t="s">
        <v>2821</v>
      </c>
      <c r="C526" s="462" t="s">
        <v>7886</v>
      </c>
      <c r="D526" s="462" t="s">
        <v>128</v>
      </c>
      <c r="E526" s="462" t="s">
        <v>263</v>
      </c>
      <c r="F526" s="463">
        <v>2011</v>
      </c>
      <c r="G526" s="462" t="s">
        <v>5710</v>
      </c>
      <c r="H526" s="462" t="s">
        <v>898</v>
      </c>
      <c r="I526" s="462" t="s">
        <v>7887</v>
      </c>
      <c r="J526" s="463">
        <v>100675</v>
      </c>
      <c r="K526" s="468"/>
      <c r="L526" s="464">
        <f t="shared" ca="1" si="8"/>
        <v>7744.2307692307695</v>
      </c>
      <c r="M526" s="462" t="s">
        <v>112</v>
      </c>
    </row>
    <row r="527" spans="1:13" x14ac:dyDescent="0.35">
      <c r="A527" s="465" t="s">
        <v>8192</v>
      </c>
      <c r="B527" s="465" t="s">
        <v>2843</v>
      </c>
      <c r="C527" s="465" t="s">
        <v>8192</v>
      </c>
      <c r="D527" s="465" t="s">
        <v>128</v>
      </c>
      <c r="E527" s="465" t="s">
        <v>263</v>
      </c>
      <c r="F527" s="466">
        <v>2012</v>
      </c>
      <c r="G527" s="465" t="s">
        <v>5710</v>
      </c>
      <c r="H527" s="465" t="s">
        <v>368</v>
      </c>
      <c r="I527" s="465" t="s">
        <v>8193</v>
      </c>
      <c r="J527" s="466">
        <v>59034</v>
      </c>
      <c r="K527" s="469">
        <v>45145</v>
      </c>
      <c r="L527" s="404">
        <f t="shared" ca="1" si="8"/>
        <v>4919.5</v>
      </c>
      <c r="M527" s="465" t="s">
        <v>112</v>
      </c>
    </row>
    <row r="528" spans="1:13" x14ac:dyDescent="0.35">
      <c r="A528" s="462" t="s">
        <v>8202</v>
      </c>
      <c r="B528" s="462" t="s">
        <v>2848</v>
      </c>
      <c r="C528" s="462" t="s">
        <v>8202</v>
      </c>
      <c r="D528" s="462" t="s">
        <v>128</v>
      </c>
      <c r="E528" s="462" t="s">
        <v>263</v>
      </c>
      <c r="F528" s="463">
        <v>2012</v>
      </c>
      <c r="G528" s="462" t="s">
        <v>5710</v>
      </c>
      <c r="H528" s="462" t="s">
        <v>368</v>
      </c>
      <c r="I528" s="462" t="s">
        <v>8203</v>
      </c>
      <c r="J528" s="463">
        <v>175497</v>
      </c>
      <c r="K528" s="468"/>
      <c r="L528" s="464">
        <f t="shared" ca="1" si="8"/>
        <v>14624.75</v>
      </c>
      <c r="M528" s="462" t="s">
        <v>112</v>
      </c>
    </row>
    <row r="529" spans="1:13" x14ac:dyDescent="0.35">
      <c r="A529" s="465" t="s">
        <v>16744</v>
      </c>
      <c r="B529" s="465" t="s">
        <v>16745</v>
      </c>
      <c r="C529" s="465" t="s">
        <v>16744</v>
      </c>
      <c r="D529" s="465" t="s">
        <v>128</v>
      </c>
      <c r="E529" s="465" t="s">
        <v>263</v>
      </c>
      <c r="F529" s="466">
        <v>1999</v>
      </c>
      <c r="G529" s="465" t="s">
        <v>5741</v>
      </c>
      <c r="H529" s="465" t="s">
        <v>5734</v>
      </c>
      <c r="I529" s="465" t="s">
        <v>16746</v>
      </c>
      <c r="J529" s="466">
        <v>74551</v>
      </c>
      <c r="K529" s="469"/>
      <c r="L529" s="404">
        <f t="shared" ca="1" si="8"/>
        <v>2982.04</v>
      </c>
      <c r="M529" s="465" t="s">
        <v>112</v>
      </c>
    </row>
    <row r="530" spans="1:13" x14ac:dyDescent="0.35">
      <c r="A530" s="462" t="s">
        <v>9444</v>
      </c>
      <c r="B530" s="462" t="s">
        <v>2928</v>
      </c>
      <c r="C530" s="462" t="s">
        <v>9444</v>
      </c>
      <c r="D530" s="462" t="s">
        <v>128</v>
      </c>
      <c r="E530" s="462" t="s">
        <v>263</v>
      </c>
      <c r="F530" s="463">
        <v>2014</v>
      </c>
      <c r="G530" s="462" t="s">
        <v>5813</v>
      </c>
      <c r="H530" s="462" t="s">
        <v>5734</v>
      </c>
      <c r="I530" s="462" t="s">
        <v>9445</v>
      </c>
      <c r="J530" s="463">
        <v>9847</v>
      </c>
      <c r="K530" s="468">
        <v>45008</v>
      </c>
      <c r="L530" s="464">
        <f t="shared" ca="1" si="8"/>
        <v>984.7</v>
      </c>
      <c r="M530" s="462" t="s">
        <v>112</v>
      </c>
    </row>
    <row r="531" spans="1:13" x14ac:dyDescent="0.35">
      <c r="A531" s="465" t="s">
        <v>9918</v>
      </c>
      <c r="B531" s="465" t="s">
        <v>2998</v>
      </c>
      <c r="C531" s="465" t="s">
        <v>9918</v>
      </c>
      <c r="D531" s="465" t="s">
        <v>128</v>
      </c>
      <c r="E531" s="465" t="s">
        <v>263</v>
      </c>
      <c r="F531" s="466">
        <v>2015</v>
      </c>
      <c r="G531" s="465" t="s">
        <v>5813</v>
      </c>
      <c r="H531" s="465" t="s">
        <v>5734</v>
      </c>
      <c r="I531" s="465" t="s">
        <v>9919</v>
      </c>
      <c r="J531" s="466">
        <v>8469</v>
      </c>
      <c r="K531" s="469"/>
      <c r="L531" s="404">
        <f t="shared" ca="1" si="8"/>
        <v>941</v>
      </c>
      <c r="M531" s="465" t="s">
        <v>112</v>
      </c>
    </row>
    <row r="532" spans="1:13" x14ac:dyDescent="0.35">
      <c r="A532" s="462" t="s">
        <v>9703</v>
      </c>
      <c r="B532" s="462" t="s">
        <v>2969</v>
      </c>
      <c r="C532" s="462" t="s">
        <v>9703</v>
      </c>
      <c r="D532" s="462" t="s">
        <v>128</v>
      </c>
      <c r="E532" s="462" t="s">
        <v>263</v>
      </c>
      <c r="F532" s="463">
        <v>2015</v>
      </c>
      <c r="G532" s="462" t="s">
        <v>5710</v>
      </c>
      <c r="H532" s="462" t="s">
        <v>898</v>
      </c>
      <c r="I532" s="462" t="s">
        <v>9704</v>
      </c>
      <c r="J532" s="463">
        <v>97188</v>
      </c>
      <c r="K532" s="468"/>
      <c r="L532" s="464">
        <f t="shared" ca="1" si="8"/>
        <v>10798.666666666666</v>
      </c>
      <c r="M532" s="462" t="s">
        <v>112</v>
      </c>
    </row>
    <row r="533" spans="1:13" x14ac:dyDescent="0.35">
      <c r="A533" s="465" t="s">
        <v>10853</v>
      </c>
      <c r="B533" s="465" t="s">
        <v>3093</v>
      </c>
      <c r="C533" s="465" t="s">
        <v>10853</v>
      </c>
      <c r="D533" s="465" t="s">
        <v>128</v>
      </c>
      <c r="E533" s="465" t="s">
        <v>263</v>
      </c>
      <c r="F533" s="466">
        <v>2016</v>
      </c>
      <c r="G533" s="465" t="s">
        <v>5710</v>
      </c>
      <c r="H533" s="465" t="s">
        <v>9438</v>
      </c>
      <c r="I533" s="465" t="s">
        <v>10854</v>
      </c>
      <c r="J533" s="466">
        <v>43463</v>
      </c>
      <c r="K533" s="469"/>
      <c r="L533" s="404">
        <f t="shared" ca="1" si="8"/>
        <v>5432.875</v>
      </c>
      <c r="M533" s="465" t="s">
        <v>112</v>
      </c>
    </row>
    <row r="534" spans="1:13" x14ac:dyDescent="0.35">
      <c r="A534" s="462" t="s">
        <v>9687</v>
      </c>
      <c r="B534" s="462" t="s">
        <v>2961</v>
      </c>
      <c r="C534" s="462" t="s">
        <v>9687</v>
      </c>
      <c r="D534" s="462" t="s">
        <v>128</v>
      </c>
      <c r="E534" s="462" t="s">
        <v>263</v>
      </c>
      <c r="F534" s="463">
        <v>2015</v>
      </c>
      <c r="G534" s="462" t="s">
        <v>5710</v>
      </c>
      <c r="H534" s="462" t="s">
        <v>898</v>
      </c>
      <c r="I534" s="462" t="s">
        <v>9688</v>
      </c>
      <c r="J534" s="463">
        <v>102101</v>
      </c>
      <c r="K534" s="468"/>
      <c r="L534" s="464">
        <f t="shared" ca="1" si="8"/>
        <v>11344.555555555555</v>
      </c>
      <c r="M534" s="462" t="s">
        <v>112</v>
      </c>
    </row>
    <row r="535" spans="1:13" x14ac:dyDescent="0.35">
      <c r="A535" s="465" t="s">
        <v>10609</v>
      </c>
      <c r="B535" s="465" t="s">
        <v>3066</v>
      </c>
      <c r="C535" s="465" t="s">
        <v>10609</v>
      </c>
      <c r="D535" s="465" t="s">
        <v>128</v>
      </c>
      <c r="E535" s="465" t="s">
        <v>263</v>
      </c>
      <c r="F535" s="466">
        <v>2016</v>
      </c>
      <c r="G535" s="465" t="s">
        <v>5710</v>
      </c>
      <c r="H535" s="465" t="s">
        <v>913</v>
      </c>
      <c r="I535" s="465" t="s">
        <v>10610</v>
      </c>
      <c r="J535" s="466">
        <v>33611</v>
      </c>
      <c r="K535" s="469"/>
      <c r="L535" s="404">
        <f t="shared" ca="1" si="8"/>
        <v>4201.375</v>
      </c>
      <c r="M535" s="465" t="s">
        <v>112</v>
      </c>
    </row>
    <row r="536" spans="1:13" x14ac:dyDescent="0.35">
      <c r="A536" s="462" t="s">
        <v>9685</v>
      </c>
      <c r="B536" s="462" t="s">
        <v>2960</v>
      </c>
      <c r="C536" s="462" t="s">
        <v>9685</v>
      </c>
      <c r="D536" s="462" t="s">
        <v>128</v>
      </c>
      <c r="E536" s="462" t="s">
        <v>263</v>
      </c>
      <c r="F536" s="463">
        <v>2015</v>
      </c>
      <c r="G536" s="462" t="s">
        <v>5710</v>
      </c>
      <c r="H536" s="462" t="s">
        <v>898</v>
      </c>
      <c r="I536" s="462" t="s">
        <v>9686</v>
      </c>
      <c r="J536" s="463">
        <v>53572</v>
      </c>
      <c r="K536" s="468"/>
      <c r="L536" s="464">
        <f t="shared" ca="1" si="8"/>
        <v>5952.4444444444443</v>
      </c>
      <c r="M536" s="462" t="s">
        <v>112</v>
      </c>
    </row>
    <row r="537" spans="1:13" x14ac:dyDescent="0.35">
      <c r="A537" s="465" t="s">
        <v>12316</v>
      </c>
      <c r="B537" s="465" t="s">
        <v>3244</v>
      </c>
      <c r="C537" s="465" t="s">
        <v>12316</v>
      </c>
      <c r="D537" s="465" t="s">
        <v>128</v>
      </c>
      <c r="E537" s="465" t="s">
        <v>263</v>
      </c>
      <c r="F537" s="466">
        <v>2018</v>
      </c>
      <c r="G537" s="465" t="s">
        <v>5710</v>
      </c>
      <c r="H537" s="465" t="s">
        <v>6004</v>
      </c>
      <c r="I537" s="465" t="s">
        <v>12317</v>
      </c>
      <c r="J537" s="466">
        <v>22020</v>
      </c>
      <c r="K537" s="469"/>
      <c r="L537" s="404">
        <f t="shared" ca="1" si="8"/>
        <v>3670</v>
      </c>
      <c r="M537" s="465" t="s">
        <v>112</v>
      </c>
    </row>
    <row r="538" spans="1:13" x14ac:dyDescent="0.35">
      <c r="A538" s="462" t="s">
        <v>10583</v>
      </c>
      <c r="B538" s="462" t="s">
        <v>3050</v>
      </c>
      <c r="C538" s="462" t="s">
        <v>10583</v>
      </c>
      <c r="D538" s="462" t="s">
        <v>128</v>
      </c>
      <c r="E538" s="462" t="s">
        <v>263</v>
      </c>
      <c r="F538" s="463">
        <v>2016</v>
      </c>
      <c r="G538" s="462" t="s">
        <v>5710</v>
      </c>
      <c r="H538" s="462" t="s">
        <v>898</v>
      </c>
      <c r="I538" s="462" t="s">
        <v>10584</v>
      </c>
      <c r="J538" s="463">
        <v>90700</v>
      </c>
      <c r="K538" s="468"/>
      <c r="L538" s="464">
        <f t="shared" ca="1" si="8"/>
        <v>11337.5</v>
      </c>
      <c r="M538" s="462" t="s">
        <v>112</v>
      </c>
    </row>
    <row r="539" spans="1:13" x14ac:dyDescent="0.35">
      <c r="A539" s="465" t="s">
        <v>10569</v>
      </c>
      <c r="B539" s="465" t="s">
        <v>3052</v>
      </c>
      <c r="C539" s="465" t="s">
        <v>10569</v>
      </c>
      <c r="D539" s="465" t="s">
        <v>128</v>
      </c>
      <c r="E539" s="465" t="s">
        <v>263</v>
      </c>
      <c r="F539" s="466">
        <v>2016</v>
      </c>
      <c r="G539" s="465" t="s">
        <v>5710</v>
      </c>
      <c r="H539" s="465" t="s">
        <v>898</v>
      </c>
      <c r="I539" s="465" t="s">
        <v>10570</v>
      </c>
      <c r="J539" s="466">
        <v>77735</v>
      </c>
      <c r="K539" s="469"/>
      <c r="L539" s="404">
        <f t="shared" ca="1" si="8"/>
        <v>9716.875</v>
      </c>
      <c r="M539" s="465" t="s">
        <v>112</v>
      </c>
    </row>
    <row r="540" spans="1:13" x14ac:dyDescent="0.35">
      <c r="A540" s="462" t="s">
        <v>10625</v>
      </c>
      <c r="B540" s="462" t="s">
        <v>3077</v>
      </c>
      <c r="C540" s="462" t="s">
        <v>10625</v>
      </c>
      <c r="D540" s="462" t="s">
        <v>128</v>
      </c>
      <c r="E540" s="462" t="s">
        <v>263</v>
      </c>
      <c r="F540" s="463">
        <v>2016</v>
      </c>
      <c r="G540" s="462" t="s">
        <v>5710</v>
      </c>
      <c r="H540" s="462" t="s">
        <v>913</v>
      </c>
      <c r="I540" s="462" t="s">
        <v>10626</v>
      </c>
      <c r="J540" s="463">
        <v>48421</v>
      </c>
      <c r="K540" s="468"/>
      <c r="L540" s="464">
        <f t="shared" ca="1" si="8"/>
        <v>6052.625</v>
      </c>
      <c r="M540" s="462" t="s">
        <v>112</v>
      </c>
    </row>
    <row r="541" spans="1:13" x14ac:dyDescent="0.35">
      <c r="A541" s="465" t="s">
        <v>10685</v>
      </c>
      <c r="B541" s="465" t="s">
        <v>3090</v>
      </c>
      <c r="C541" s="465" t="s">
        <v>10685</v>
      </c>
      <c r="D541" s="465" t="s">
        <v>128</v>
      </c>
      <c r="E541" s="465" t="s">
        <v>263</v>
      </c>
      <c r="F541" s="466">
        <v>2016</v>
      </c>
      <c r="G541" s="465" t="s">
        <v>5710</v>
      </c>
      <c r="H541" s="465" t="s">
        <v>6004</v>
      </c>
      <c r="I541" s="465" t="s">
        <v>10686</v>
      </c>
      <c r="J541" s="466">
        <v>14795</v>
      </c>
      <c r="K541" s="469"/>
      <c r="L541" s="404">
        <f t="shared" ca="1" si="8"/>
        <v>1849.375</v>
      </c>
      <c r="M541" s="465" t="s">
        <v>112</v>
      </c>
    </row>
    <row r="542" spans="1:13" x14ac:dyDescent="0.35">
      <c r="A542" s="462" t="s">
        <v>11707</v>
      </c>
      <c r="B542" s="462" t="s">
        <v>3158</v>
      </c>
      <c r="C542" s="462" t="s">
        <v>11707</v>
      </c>
      <c r="D542" s="462" t="s">
        <v>128</v>
      </c>
      <c r="E542" s="462" t="s">
        <v>263</v>
      </c>
      <c r="F542" s="463">
        <v>2017</v>
      </c>
      <c r="G542" s="462" t="s">
        <v>5710</v>
      </c>
      <c r="H542" s="462" t="s">
        <v>9893</v>
      </c>
      <c r="I542" s="462" t="s">
        <v>11708</v>
      </c>
      <c r="J542" s="463">
        <v>32424</v>
      </c>
      <c r="K542" s="468"/>
      <c r="L542" s="464">
        <f t="shared" ca="1" si="8"/>
        <v>4632</v>
      </c>
      <c r="M542" s="462" t="s">
        <v>112</v>
      </c>
    </row>
    <row r="543" spans="1:13" x14ac:dyDescent="0.35">
      <c r="A543" s="465" t="s">
        <v>11711</v>
      </c>
      <c r="B543" s="465" t="s">
        <v>3160</v>
      </c>
      <c r="C543" s="465" t="s">
        <v>11711</v>
      </c>
      <c r="D543" s="465" t="s">
        <v>128</v>
      </c>
      <c r="E543" s="465" t="s">
        <v>263</v>
      </c>
      <c r="F543" s="466">
        <v>2017</v>
      </c>
      <c r="G543" s="465" t="s">
        <v>5710</v>
      </c>
      <c r="H543" s="465" t="s">
        <v>9893</v>
      </c>
      <c r="I543" s="465" t="s">
        <v>11712</v>
      </c>
      <c r="J543" s="466">
        <v>33918</v>
      </c>
      <c r="K543" s="469"/>
      <c r="L543" s="404">
        <f t="shared" ca="1" si="8"/>
        <v>4845.4285714285716</v>
      </c>
      <c r="M543" s="465" t="s">
        <v>112</v>
      </c>
    </row>
    <row r="544" spans="1:13" x14ac:dyDescent="0.35">
      <c r="A544" s="462" t="s">
        <v>10559</v>
      </c>
      <c r="B544" s="462" t="s">
        <v>3057</v>
      </c>
      <c r="C544" s="462" t="s">
        <v>10559</v>
      </c>
      <c r="D544" s="462" t="s">
        <v>128</v>
      </c>
      <c r="E544" s="462" t="s">
        <v>263</v>
      </c>
      <c r="F544" s="463">
        <v>2016</v>
      </c>
      <c r="G544" s="462" t="s">
        <v>5710</v>
      </c>
      <c r="H544" s="462" t="s">
        <v>898</v>
      </c>
      <c r="I544" s="462" t="s">
        <v>10560</v>
      </c>
      <c r="J544" s="463">
        <v>29566</v>
      </c>
      <c r="K544" s="468"/>
      <c r="L544" s="464">
        <f t="shared" ca="1" si="8"/>
        <v>3695.75</v>
      </c>
      <c r="M544" s="462" t="s">
        <v>112</v>
      </c>
    </row>
    <row r="545" spans="1:13" x14ac:dyDescent="0.35">
      <c r="A545" s="465" t="s">
        <v>10561</v>
      </c>
      <c r="B545" s="465" t="s">
        <v>3058</v>
      </c>
      <c r="C545" s="465" t="s">
        <v>10561</v>
      </c>
      <c r="D545" s="465" t="s">
        <v>128</v>
      </c>
      <c r="E545" s="465" t="s">
        <v>263</v>
      </c>
      <c r="F545" s="466">
        <v>2016</v>
      </c>
      <c r="G545" s="465" t="s">
        <v>5710</v>
      </c>
      <c r="H545" s="465" t="s">
        <v>898</v>
      </c>
      <c r="I545" s="465" t="s">
        <v>10562</v>
      </c>
      <c r="J545" s="466">
        <v>102457</v>
      </c>
      <c r="K545" s="469"/>
      <c r="L545" s="404">
        <f t="shared" ca="1" si="8"/>
        <v>12807.125</v>
      </c>
      <c r="M545" s="465" t="s">
        <v>112</v>
      </c>
    </row>
    <row r="546" spans="1:13" x14ac:dyDescent="0.35">
      <c r="A546" s="462" t="s">
        <v>10563</v>
      </c>
      <c r="B546" s="462" t="s">
        <v>3059</v>
      </c>
      <c r="C546" s="462" t="s">
        <v>10563</v>
      </c>
      <c r="D546" s="462" t="s">
        <v>128</v>
      </c>
      <c r="E546" s="462" t="s">
        <v>263</v>
      </c>
      <c r="F546" s="463">
        <v>2016</v>
      </c>
      <c r="G546" s="462" t="s">
        <v>5710</v>
      </c>
      <c r="H546" s="462" t="s">
        <v>898</v>
      </c>
      <c r="I546" s="462" t="s">
        <v>10564</v>
      </c>
      <c r="J546" s="463">
        <v>43235</v>
      </c>
      <c r="K546" s="468"/>
      <c r="L546" s="464">
        <f t="shared" ca="1" si="8"/>
        <v>5404.375</v>
      </c>
      <c r="M546" s="462" t="s">
        <v>112</v>
      </c>
    </row>
    <row r="547" spans="1:13" x14ac:dyDescent="0.35">
      <c r="A547" s="465" t="s">
        <v>10643</v>
      </c>
      <c r="B547" s="465" t="s">
        <v>3068</v>
      </c>
      <c r="C547" s="465" t="s">
        <v>10643</v>
      </c>
      <c r="D547" s="465" t="s">
        <v>128</v>
      </c>
      <c r="E547" s="465" t="s">
        <v>263</v>
      </c>
      <c r="F547" s="466">
        <v>2016</v>
      </c>
      <c r="G547" s="465" t="s">
        <v>5710</v>
      </c>
      <c r="H547" s="465" t="s">
        <v>913</v>
      </c>
      <c r="I547" s="465" t="s">
        <v>10644</v>
      </c>
      <c r="J547" s="466">
        <v>39271</v>
      </c>
      <c r="K547" s="469"/>
      <c r="L547" s="404">
        <f t="shared" ca="1" si="8"/>
        <v>4908.875</v>
      </c>
      <c r="M547" s="465" t="s">
        <v>112</v>
      </c>
    </row>
    <row r="548" spans="1:13" x14ac:dyDescent="0.35">
      <c r="A548" s="462" t="s">
        <v>10617</v>
      </c>
      <c r="B548" s="462" t="s">
        <v>3079</v>
      </c>
      <c r="C548" s="462" t="s">
        <v>10617</v>
      </c>
      <c r="D548" s="462" t="s">
        <v>128</v>
      </c>
      <c r="E548" s="462" t="s">
        <v>263</v>
      </c>
      <c r="F548" s="463">
        <v>2016</v>
      </c>
      <c r="G548" s="462" t="s">
        <v>5710</v>
      </c>
      <c r="H548" s="462" t="s">
        <v>913</v>
      </c>
      <c r="I548" s="462" t="s">
        <v>10618</v>
      </c>
      <c r="J548" s="463">
        <v>1850</v>
      </c>
      <c r="K548" s="468"/>
      <c r="L548" s="464">
        <f t="shared" ca="1" si="8"/>
        <v>231.25</v>
      </c>
      <c r="M548" s="462" t="s">
        <v>112</v>
      </c>
    </row>
    <row r="549" spans="1:13" x14ac:dyDescent="0.35">
      <c r="A549" s="465" t="s">
        <v>10331</v>
      </c>
      <c r="B549" s="465" t="s">
        <v>3010</v>
      </c>
      <c r="C549" s="465" t="s">
        <v>10331</v>
      </c>
      <c r="D549" s="465" t="s">
        <v>128</v>
      </c>
      <c r="E549" s="465" t="s">
        <v>263</v>
      </c>
      <c r="F549" s="466">
        <v>2016</v>
      </c>
      <c r="G549" s="465" t="s">
        <v>5710</v>
      </c>
      <c r="H549" s="465" t="s">
        <v>6496</v>
      </c>
      <c r="I549" s="465" t="s">
        <v>10332</v>
      </c>
      <c r="J549" s="466">
        <v>86202</v>
      </c>
      <c r="K549" s="469"/>
      <c r="L549" s="404">
        <f t="shared" ca="1" si="8"/>
        <v>10775.25</v>
      </c>
      <c r="M549" s="465" t="s">
        <v>112</v>
      </c>
    </row>
    <row r="550" spans="1:13" x14ac:dyDescent="0.35">
      <c r="A550" s="462" t="s">
        <v>12190</v>
      </c>
      <c r="B550" s="462" t="s">
        <v>3199</v>
      </c>
      <c r="C550" s="462" t="s">
        <v>12190</v>
      </c>
      <c r="D550" s="462" t="s">
        <v>128</v>
      </c>
      <c r="E550" s="462" t="s">
        <v>263</v>
      </c>
      <c r="F550" s="463">
        <v>2018</v>
      </c>
      <c r="G550" s="462" t="s">
        <v>5710</v>
      </c>
      <c r="H550" s="462" t="s">
        <v>368</v>
      </c>
      <c r="I550" s="462" t="s">
        <v>12191</v>
      </c>
      <c r="J550" s="463">
        <v>36297</v>
      </c>
      <c r="K550" s="468"/>
      <c r="L550" s="464">
        <f t="shared" ca="1" si="8"/>
        <v>6049.5</v>
      </c>
      <c r="M550" s="462" t="s">
        <v>112</v>
      </c>
    </row>
    <row r="551" spans="1:13" x14ac:dyDescent="0.35">
      <c r="A551" s="465" t="s">
        <v>12192</v>
      </c>
      <c r="B551" s="465" t="s">
        <v>3200</v>
      </c>
      <c r="C551" s="465" t="s">
        <v>12192</v>
      </c>
      <c r="D551" s="465" t="s">
        <v>128</v>
      </c>
      <c r="E551" s="465" t="s">
        <v>263</v>
      </c>
      <c r="F551" s="466">
        <v>2018</v>
      </c>
      <c r="G551" s="465" t="s">
        <v>5710</v>
      </c>
      <c r="H551" s="465" t="s">
        <v>368</v>
      </c>
      <c r="I551" s="465" t="s">
        <v>12193</v>
      </c>
      <c r="J551" s="466">
        <v>25059</v>
      </c>
      <c r="K551" s="469"/>
      <c r="L551" s="404">
        <f t="shared" ca="1" si="8"/>
        <v>4176.5</v>
      </c>
      <c r="M551" s="465" t="s">
        <v>112</v>
      </c>
    </row>
    <row r="552" spans="1:13" x14ac:dyDescent="0.35">
      <c r="A552" s="462" t="s">
        <v>11502</v>
      </c>
      <c r="B552" s="462" t="s">
        <v>3122</v>
      </c>
      <c r="C552" s="462" t="s">
        <v>11502</v>
      </c>
      <c r="D552" s="462" t="s">
        <v>128</v>
      </c>
      <c r="E552" s="462" t="s">
        <v>263</v>
      </c>
      <c r="F552" s="463">
        <v>2017</v>
      </c>
      <c r="G552" s="462" t="s">
        <v>5710</v>
      </c>
      <c r="H552" s="462" t="s">
        <v>898</v>
      </c>
      <c r="I552" s="462" t="s">
        <v>11503</v>
      </c>
      <c r="J552" s="463">
        <v>64124</v>
      </c>
      <c r="K552" s="468"/>
      <c r="L552" s="464">
        <f t="shared" ca="1" si="8"/>
        <v>9160.5714285714294</v>
      </c>
      <c r="M552" s="462" t="s">
        <v>112</v>
      </c>
    </row>
    <row r="553" spans="1:13" x14ac:dyDescent="0.35">
      <c r="A553" s="465" t="s">
        <v>11500</v>
      </c>
      <c r="B553" s="465" t="s">
        <v>3121</v>
      </c>
      <c r="C553" s="465" t="s">
        <v>11500</v>
      </c>
      <c r="D553" s="465" t="s">
        <v>128</v>
      </c>
      <c r="E553" s="465" t="s">
        <v>263</v>
      </c>
      <c r="F553" s="466">
        <v>2017</v>
      </c>
      <c r="G553" s="465" t="s">
        <v>5710</v>
      </c>
      <c r="H553" s="465" t="s">
        <v>898</v>
      </c>
      <c r="I553" s="465" t="s">
        <v>11501</v>
      </c>
      <c r="J553" s="466">
        <v>22349</v>
      </c>
      <c r="K553" s="469"/>
      <c r="L553" s="404">
        <f t="shared" ca="1" si="8"/>
        <v>3192.7142857142858</v>
      </c>
      <c r="M553" s="465" t="s">
        <v>112</v>
      </c>
    </row>
    <row r="554" spans="1:13" x14ac:dyDescent="0.35">
      <c r="A554" s="462" t="s">
        <v>12188</v>
      </c>
      <c r="B554" s="462" t="s">
        <v>3198</v>
      </c>
      <c r="C554" s="462" t="s">
        <v>12188</v>
      </c>
      <c r="D554" s="462" t="s">
        <v>128</v>
      </c>
      <c r="E554" s="462" t="s">
        <v>263</v>
      </c>
      <c r="F554" s="463">
        <v>2018</v>
      </c>
      <c r="G554" s="462" t="s">
        <v>5710</v>
      </c>
      <c r="H554" s="462" t="s">
        <v>368</v>
      </c>
      <c r="I554" s="462" t="s">
        <v>12189</v>
      </c>
      <c r="J554" s="463">
        <v>51628</v>
      </c>
      <c r="K554" s="468"/>
      <c r="L554" s="464">
        <f t="shared" ca="1" si="8"/>
        <v>8604.6666666666661</v>
      </c>
      <c r="M554" s="462" t="s">
        <v>112</v>
      </c>
    </row>
    <row r="555" spans="1:13" x14ac:dyDescent="0.35">
      <c r="A555" s="465" t="s">
        <v>11498</v>
      </c>
      <c r="B555" s="465" t="s">
        <v>3120</v>
      </c>
      <c r="C555" s="465" t="s">
        <v>11498</v>
      </c>
      <c r="D555" s="465" t="s">
        <v>128</v>
      </c>
      <c r="E555" s="465" t="s">
        <v>263</v>
      </c>
      <c r="F555" s="466">
        <v>2017</v>
      </c>
      <c r="G555" s="465" t="s">
        <v>5710</v>
      </c>
      <c r="H555" s="465" t="s">
        <v>898</v>
      </c>
      <c r="I555" s="465" t="s">
        <v>11499</v>
      </c>
      <c r="J555" s="466">
        <v>29024</v>
      </c>
      <c r="K555" s="469"/>
      <c r="L555" s="404">
        <f t="shared" ca="1" si="8"/>
        <v>4146.2857142857147</v>
      </c>
      <c r="M555" s="465" t="s">
        <v>112</v>
      </c>
    </row>
    <row r="556" spans="1:13" x14ac:dyDescent="0.35">
      <c r="A556" s="462" t="s">
        <v>12541</v>
      </c>
      <c r="B556" s="462" t="s">
        <v>3258</v>
      </c>
      <c r="C556" s="462" t="s">
        <v>12541</v>
      </c>
      <c r="D556" s="462" t="s">
        <v>128</v>
      </c>
      <c r="E556" s="462" t="s">
        <v>263</v>
      </c>
      <c r="F556" s="463">
        <v>2018</v>
      </c>
      <c r="G556" s="462" t="s">
        <v>6013</v>
      </c>
      <c r="H556" s="462" t="s">
        <v>7459</v>
      </c>
      <c r="I556" s="462" t="s">
        <v>12542</v>
      </c>
      <c r="J556" s="463">
        <v>16982</v>
      </c>
      <c r="K556" s="468"/>
      <c r="L556" s="464">
        <f t="shared" ca="1" si="8"/>
        <v>2830.3333333333335</v>
      </c>
      <c r="M556" s="462" t="s">
        <v>112</v>
      </c>
    </row>
    <row r="557" spans="1:13" x14ac:dyDescent="0.35">
      <c r="A557" s="465" t="s">
        <v>12182</v>
      </c>
      <c r="B557" s="465" t="s">
        <v>3222</v>
      </c>
      <c r="C557" s="465" t="s">
        <v>12182</v>
      </c>
      <c r="D557" s="465" t="s">
        <v>128</v>
      </c>
      <c r="E557" s="465" t="s">
        <v>263</v>
      </c>
      <c r="F557" s="466">
        <v>2018</v>
      </c>
      <c r="G557" s="465" t="s">
        <v>5710</v>
      </c>
      <c r="H557" s="465" t="s">
        <v>368</v>
      </c>
      <c r="I557" s="465" t="s">
        <v>12183</v>
      </c>
      <c r="J557" s="466">
        <v>35849</v>
      </c>
      <c r="K557" s="469"/>
      <c r="L557" s="404">
        <f t="shared" ca="1" si="8"/>
        <v>5974.833333333333</v>
      </c>
      <c r="M557" s="465" t="s">
        <v>112</v>
      </c>
    </row>
    <row r="558" spans="1:13" x14ac:dyDescent="0.35">
      <c r="A558" s="462" t="s">
        <v>11580</v>
      </c>
      <c r="B558" s="462" t="s">
        <v>3136</v>
      </c>
      <c r="C558" s="462" t="s">
        <v>11580</v>
      </c>
      <c r="D558" s="462" t="s">
        <v>128</v>
      </c>
      <c r="E558" s="462" t="s">
        <v>263</v>
      </c>
      <c r="F558" s="463">
        <v>2017</v>
      </c>
      <c r="G558" s="462" t="s">
        <v>5710</v>
      </c>
      <c r="H558" s="462" t="s">
        <v>897</v>
      </c>
      <c r="I558" s="462" t="s">
        <v>11581</v>
      </c>
      <c r="J558" s="463">
        <v>37998</v>
      </c>
      <c r="K558" s="468"/>
      <c r="L558" s="464">
        <f t="shared" ca="1" si="8"/>
        <v>5428.2857142857147</v>
      </c>
      <c r="M558" s="462" t="s">
        <v>112</v>
      </c>
    </row>
    <row r="559" spans="1:13" x14ac:dyDescent="0.35">
      <c r="A559" s="465" t="s">
        <v>11600</v>
      </c>
      <c r="B559" s="465" t="s">
        <v>3140</v>
      </c>
      <c r="C559" s="465" t="s">
        <v>11600</v>
      </c>
      <c r="D559" s="465" t="s">
        <v>128</v>
      </c>
      <c r="E559" s="465" t="s">
        <v>263</v>
      </c>
      <c r="F559" s="466">
        <v>2017</v>
      </c>
      <c r="G559" s="465" t="s">
        <v>5710</v>
      </c>
      <c r="H559" s="465" t="s">
        <v>6004</v>
      </c>
      <c r="I559" s="465" t="s">
        <v>11601</v>
      </c>
      <c r="J559" s="466">
        <v>24188</v>
      </c>
      <c r="K559" s="469"/>
      <c r="L559" s="404">
        <f t="shared" ca="1" si="8"/>
        <v>3455.4285714285716</v>
      </c>
      <c r="M559" s="465" t="s">
        <v>112</v>
      </c>
    </row>
    <row r="560" spans="1:13" x14ac:dyDescent="0.35">
      <c r="A560" s="462" t="s">
        <v>11596</v>
      </c>
      <c r="B560" s="462" t="s">
        <v>3143</v>
      </c>
      <c r="C560" s="462" t="s">
        <v>11596</v>
      </c>
      <c r="D560" s="462" t="s">
        <v>128</v>
      </c>
      <c r="E560" s="462" t="s">
        <v>263</v>
      </c>
      <c r="F560" s="463">
        <v>2017</v>
      </c>
      <c r="G560" s="462" t="s">
        <v>5710</v>
      </c>
      <c r="H560" s="462" t="s">
        <v>6004</v>
      </c>
      <c r="I560" s="462" t="s">
        <v>11597</v>
      </c>
      <c r="J560" s="463">
        <v>18260</v>
      </c>
      <c r="K560" s="468"/>
      <c r="L560" s="464">
        <f t="shared" ca="1" si="8"/>
        <v>2608.5714285714284</v>
      </c>
      <c r="M560" s="462" t="s">
        <v>112</v>
      </c>
    </row>
    <row r="561" spans="1:13" x14ac:dyDescent="0.35">
      <c r="A561" s="465" t="s">
        <v>11594</v>
      </c>
      <c r="B561" s="465" t="s">
        <v>3142</v>
      </c>
      <c r="C561" s="465" t="s">
        <v>11594</v>
      </c>
      <c r="D561" s="465" t="s">
        <v>128</v>
      </c>
      <c r="E561" s="465" t="s">
        <v>263</v>
      </c>
      <c r="F561" s="466">
        <v>2017</v>
      </c>
      <c r="G561" s="465" t="s">
        <v>5710</v>
      </c>
      <c r="H561" s="465" t="s">
        <v>6004</v>
      </c>
      <c r="I561" s="465" t="s">
        <v>11595</v>
      </c>
      <c r="J561" s="466">
        <v>36347</v>
      </c>
      <c r="K561" s="469"/>
      <c r="L561" s="404">
        <f t="shared" ca="1" si="8"/>
        <v>5192.4285714285716</v>
      </c>
      <c r="M561" s="465" t="s">
        <v>112</v>
      </c>
    </row>
    <row r="562" spans="1:13" x14ac:dyDescent="0.35">
      <c r="A562" s="462" t="s">
        <v>13122</v>
      </c>
      <c r="B562" s="462" t="s">
        <v>3330</v>
      </c>
      <c r="C562" s="462" t="s">
        <v>13122</v>
      </c>
      <c r="D562" s="462" t="s">
        <v>128</v>
      </c>
      <c r="E562" s="462" t="s">
        <v>263</v>
      </c>
      <c r="F562" s="463">
        <v>2019</v>
      </c>
      <c r="G562" s="462" t="s">
        <v>5710</v>
      </c>
      <c r="H562" s="462" t="s">
        <v>5917</v>
      </c>
      <c r="I562" s="462" t="s">
        <v>13123</v>
      </c>
      <c r="J562" s="463">
        <v>103126</v>
      </c>
      <c r="K562" s="468"/>
      <c r="L562" s="464">
        <f t="shared" ca="1" si="8"/>
        <v>20625.2</v>
      </c>
      <c r="M562" s="462" t="s">
        <v>112</v>
      </c>
    </row>
    <row r="563" spans="1:13" x14ac:dyDescent="0.35">
      <c r="A563" s="465" t="s">
        <v>13120</v>
      </c>
      <c r="B563" s="465" t="s">
        <v>3329</v>
      </c>
      <c r="C563" s="465" t="s">
        <v>13120</v>
      </c>
      <c r="D563" s="465" t="s">
        <v>128</v>
      </c>
      <c r="E563" s="465" t="s">
        <v>263</v>
      </c>
      <c r="F563" s="466">
        <v>2019</v>
      </c>
      <c r="G563" s="465" t="s">
        <v>5710</v>
      </c>
      <c r="H563" s="465" t="s">
        <v>5917</v>
      </c>
      <c r="I563" s="465" t="s">
        <v>13121</v>
      </c>
      <c r="J563" s="466">
        <v>61978</v>
      </c>
      <c r="K563" s="469"/>
      <c r="L563" s="404">
        <f t="shared" ca="1" si="8"/>
        <v>12395.6</v>
      </c>
      <c r="M563" s="465" t="s">
        <v>112</v>
      </c>
    </row>
    <row r="564" spans="1:13" x14ac:dyDescent="0.35">
      <c r="A564" s="462" t="s">
        <v>13118</v>
      </c>
      <c r="B564" s="462" t="s">
        <v>3328</v>
      </c>
      <c r="C564" s="462" t="s">
        <v>13118</v>
      </c>
      <c r="D564" s="462" t="s">
        <v>128</v>
      </c>
      <c r="E564" s="462" t="s">
        <v>263</v>
      </c>
      <c r="F564" s="463">
        <v>2019</v>
      </c>
      <c r="G564" s="462" t="s">
        <v>5710</v>
      </c>
      <c r="H564" s="462" t="s">
        <v>5917</v>
      </c>
      <c r="I564" s="462" t="s">
        <v>13119</v>
      </c>
      <c r="J564" s="463">
        <v>34308</v>
      </c>
      <c r="K564" s="468"/>
      <c r="L564" s="464">
        <f t="shared" ca="1" si="8"/>
        <v>6861.6</v>
      </c>
      <c r="M564" s="462" t="s">
        <v>112</v>
      </c>
    </row>
    <row r="565" spans="1:13" x14ac:dyDescent="0.35">
      <c r="A565" s="465" t="s">
        <v>13116</v>
      </c>
      <c r="B565" s="465" t="s">
        <v>3327</v>
      </c>
      <c r="C565" s="465" t="s">
        <v>13116</v>
      </c>
      <c r="D565" s="465" t="s">
        <v>128</v>
      </c>
      <c r="E565" s="465" t="s">
        <v>263</v>
      </c>
      <c r="F565" s="466">
        <v>2019</v>
      </c>
      <c r="G565" s="465" t="s">
        <v>5710</v>
      </c>
      <c r="H565" s="465" t="s">
        <v>5917</v>
      </c>
      <c r="I565" s="465" t="s">
        <v>13117</v>
      </c>
      <c r="J565" s="466">
        <v>45047</v>
      </c>
      <c r="K565" s="469"/>
      <c r="L565" s="404">
        <f t="shared" ca="1" si="8"/>
        <v>9009.4</v>
      </c>
      <c r="M565" s="465" t="s">
        <v>112</v>
      </c>
    </row>
    <row r="566" spans="1:13" x14ac:dyDescent="0.35">
      <c r="A566" s="462" t="s">
        <v>13114</v>
      </c>
      <c r="B566" s="462" t="s">
        <v>3326</v>
      </c>
      <c r="C566" s="462" t="s">
        <v>13114</v>
      </c>
      <c r="D566" s="462" t="s">
        <v>128</v>
      </c>
      <c r="E566" s="462" t="s">
        <v>263</v>
      </c>
      <c r="F566" s="463">
        <v>2019</v>
      </c>
      <c r="G566" s="462" t="s">
        <v>5710</v>
      </c>
      <c r="H566" s="462" t="s">
        <v>5917</v>
      </c>
      <c r="I566" s="462" t="s">
        <v>13115</v>
      </c>
      <c r="J566" s="463">
        <v>30343</v>
      </c>
      <c r="K566" s="468"/>
      <c r="L566" s="464">
        <f t="shared" ca="1" si="8"/>
        <v>6068.6</v>
      </c>
      <c r="M566" s="462" t="s">
        <v>112</v>
      </c>
    </row>
    <row r="567" spans="1:13" x14ac:dyDescent="0.35">
      <c r="A567" s="465" t="s">
        <v>8449</v>
      </c>
      <c r="B567" s="465" t="s">
        <v>2864</v>
      </c>
      <c r="C567" s="465" t="s">
        <v>8449</v>
      </c>
      <c r="D567" s="465" t="s">
        <v>128</v>
      </c>
      <c r="E567" s="465" t="s">
        <v>263</v>
      </c>
      <c r="F567" s="466">
        <v>2013</v>
      </c>
      <c r="G567" s="465" t="s">
        <v>5710</v>
      </c>
      <c r="H567" s="465" t="s">
        <v>5820</v>
      </c>
      <c r="I567" s="465" t="s">
        <v>8450</v>
      </c>
      <c r="J567" s="466">
        <v>152921</v>
      </c>
      <c r="K567" s="469">
        <v>43511</v>
      </c>
      <c r="L567" s="404">
        <f t="shared" ca="1" si="8"/>
        <v>13901.90909090909</v>
      </c>
      <c r="M567" s="465" t="s">
        <v>112</v>
      </c>
    </row>
    <row r="568" spans="1:13" x14ac:dyDescent="0.35">
      <c r="A568" s="462" t="s">
        <v>12517</v>
      </c>
      <c r="B568" s="462" t="s">
        <v>3264</v>
      </c>
      <c r="C568" s="462" t="s">
        <v>12517</v>
      </c>
      <c r="D568" s="462" t="s">
        <v>128</v>
      </c>
      <c r="E568" s="462" t="s">
        <v>263</v>
      </c>
      <c r="F568" s="463">
        <v>2018</v>
      </c>
      <c r="G568" s="462" t="s">
        <v>6013</v>
      </c>
      <c r="H568" s="462" t="s">
        <v>7459</v>
      </c>
      <c r="I568" s="462" t="s">
        <v>12518</v>
      </c>
      <c r="J568" s="463">
        <v>8660</v>
      </c>
      <c r="K568" s="468"/>
      <c r="L568" s="464">
        <f t="shared" ca="1" si="8"/>
        <v>1443.3333333333333</v>
      </c>
      <c r="M568" s="462" t="s">
        <v>112</v>
      </c>
    </row>
    <row r="569" spans="1:13" x14ac:dyDescent="0.35">
      <c r="A569" s="465" t="s">
        <v>13565</v>
      </c>
      <c r="B569" s="465" t="s">
        <v>3356</v>
      </c>
      <c r="C569" s="465" t="s">
        <v>13565</v>
      </c>
      <c r="D569" s="465" t="s">
        <v>128</v>
      </c>
      <c r="E569" s="465" t="s">
        <v>263</v>
      </c>
      <c r="F569" s="466">
        <v>2019</v>
      </c>
      <c r="G569" s="465" t="s">
        <v>6013</v>
      </c>
      <c r="H569" s="465" t="s">
        <v>7459</v>
      </c>
      <c r="I569" s="465" t="s">
        <v>13566</v>
      </c>
      <c r="J569" s="466">
        <v>39710</v>
      </c>
      <c r="K569" s="469"/>
      <c r="L569" s="404">
        <f t="shared" ca="1" si="8"/>
        <v>7942</v>
      </c>
      <c r="M569" s="465" t="s">
        <v>112</v>
      </c>
    </row>
    <row r="570" spans="1:13" x14ac:dyDescent="0.35">
      <c r="A570" s="462" t="s">
        <v>13563</v>
      </c>
      <c r="B570" s="462" t="s">
        <v>3355</v>
      </c>
      <c r="C570" s="462" t="s">
        <v>13563</v>
      </c>
      <c r="D570" s="462" t="s">
        <v>128</v>
      </c>
      <c r="E570" s="462" t="s">
        <v>263</v>
      </c>
      <c r="F570" s="463">
        <v>2019</v>
      </c>
      <c r="G570" s="462" t="s">
        <v>6013</v>
      </c>
      <c r="H570" s="462" t="s">
        <v>7459</v>
      </c>
      <c r="I570" s="462" t="s">
        <v>13564</v>
      </c>
      <c r="J570" s="463">
        <v>19321</v>
      </c>
      <c r="K570" s="468"/>
      <c r="L570" s="464">
        <f t="shared" ca="1" si="8"/>
        <v>3864.2</v>
      </c>
      <c r="M570" s="462" t="s">
        <v>112</v>
      </c>
    </row>
    <row r="571" spans="1:13" x14ac:dyDescent="0.35">
      <c r="A571" s="465" t="s">
        <v>12898</v>
      </c>
      <c r="B571" s="465" t="s">
        <v>3299</v>
      </c>
      <c r="C571" s="465" t="s">
        <v>12898</v>
      </c>
      <c r="D571" s="465" t="s">
        <v>128</v>
      </c>
      <c r="E571" s="465" t="s">
        <v>263</v>
      </c>
      <c r="F571" s="466">
        <v>2019</v>
      </c>
      <c r="G571" s="465" t="s">
        <v>5710</v>
      </c>
      <c r="H571" s="465" t="s">
        <v>913</v>
      </c>
      <c r="I571" s="465" t="s">
        <v>12899</v>
      </c>
      <c r="J571" s="466">
        <v>15859</v>
      </c>
      <c r="K571" s="469"/>
      <c r="L571" s="404">
        <f t="shared" ca="1" si="8"/>
        <v>3171.8</v>
      </c>
      <c r="M571" s="465" t="s">
        <v>112</v>
      </c>
    </row>
    <row r="572" spans="1:13" x14ac:dyDescent="0.35">
      <c r="A572" s="462" t="s">
        <v>12314</v>
      </c>
      <c r="B572" s="462" t="s">
        <v>3243</v>
      </c>
      <c r="C572" s="462" t="s">
        <v>12314</v>
      </c>
      <c r="D572" s="462" t="s">
        <v>128</v>
      </c>
      <c r="E572" s="462" t="s">
        <v>263</v>
      </c>
      <c r="F572" s="463">
        <v>2018</v>
      </c>
      <c r="G572" s="462" t="s">
        <v>5710</v>
      </c>
      <c r="H572" s="462" t="s">
        <v>6004</v>
      </c>
      <c r="I572" s="462" t="s">
        <v>12315</v>
      </c>
      <c r="J572" s="463">
        <v>24209</v>
      </c>
      <c r="K572" s="468"/>
      <c r="L572" s="464">
        <f t="shared" ca="1" si="8"/>
        <v>4034.8333333333335</v>
      </c>
      <c r="M572" s="462" t="s">
        <v>112</v>
      </c>
    </row>
    <row r="573" spans="1:13" x14ac:dyDescent="0.35">
      <c r="A573" s="465" t="s">
        <v>12987</v>
      </c>
      <c r="B573" s="465" t="s">
        <v>3321</v>
      </c>
      <c r="C573" s="465" t="s">
        <v>12987</v>
      </c>
      <c r="D573" s="465" t="s">
        <v>128</v>
      </c>
      <c r="E573" s="465" t="s">
        <v>263</v>
      </c>
      <c r="F573" s="466">
        <v>2019</v>
      </c>
      <c r="G573" s="465" t="s">
        <v>5710</v>
      </c>
      <c r="H573" s="465" t="s">
        <v>6004</v>
      </c>
      <c r="I573" s="465" t="s">
        <v>12988</v>
      </c>
      <c r="J573" s="466">
        <v>499.1</v>
      </c>
      <c r="K573" s="469"/>
      <c r="L573" s="404">
        <f t="shared" ca="1" si="8"/>
        <v>99.820000000000007</v>
      </c>
      <c r="M573" s="465" t="s">
        <v>112</v>
      </c>
    </row>
    <row r="574" spans="1:13" x14ac:dyDescent="0.35">
      <c r="A574" s="462" t="s">
        <v>12848</v>
      </c>
      <c r="B574" s="462" t="s">
        <v>3289</v>
      </c>
      <c r="C574" s="462" t="s">
        <v>12848</v>
      </c>
      <c r="D574" s="462" t="s">
        <v>128</v>
      </c>
      <c r="E574" s="462" t="s">
        <v>263</v>
      </c>
      <c r="F574" s="463">
        <v>2019</v>
      </c>
      <c r="G574" s="462" t="s">
        <v>5710</v>
      </c>
      <c r="H574" s="462" t="s">
        <v>898</v>
      </c>
      <c r="I574" s="462" t="s">
        <v>12849</v>
      </c>
      <c r="J574" s="463">
        <v>12293</v>
      </c>
      <c r="K574" s="468"/>
      <c r="L574" s="464">
        <f t="shared" ca="1" si="8"/>
        <v>2458.6</v>
      </c>
      <c r="M574" s="462" t="s">
        <v>112</v>
      </c>
    </row>
    <row r="575" spans="1:13" x14ac:dyDescent="0.35">
      <c r="A575" s="465" t="s">
        <v>13907</v>
      </c>
      <c r="B575" s="465" t="s">
        <v>3376</v>
      </c>
      <c r="C575" s="465" t="s">
        <v>13907</v>
      </c>
      <c r="D575" s="465" t="s">
        <v>128</v>
      </c>
      <c r="E575" s="465" t="s">
        <v>263</v>
      </c>
      <c r="F575" s="466">
        <v>2020</v>
      </c>
      <c r="G575" s="465" t="s">
        <v>5710</v>
      </c>
      <c r="H575" s="465" t="s">
        <v>898</v>
      </c>
      <c r="I575" s="465" t="s">
        <v>13908</v>
      </c>
      <c r="J575" s="466">
        <v>28427</v>
      </c>
      <c r="K575" s="469"/>
      <c r="L575" s="404">
        <f t="shared" ca="1" si="8"/>
        <v>7106.75</v>
      </c>
      <c r="M575" s="465" t="s">
        <v>112</v>
      </c>
    </row>
    <row r="576" spans="1:13" x14ac:dyDescent="0.35">
      <c r="A576" s="462" t="s">
        <v>12983</v>
      </c>
      <c r="B576" s="462" t="s">
        <v>3320</v>
      </c>
      <c r="C576" s="462" t="s">
        <v>12983</v>
      </c>
      <c r="D576" s="462" t="s">
        <v>128</v>
      </c>
      <c r="E576" s="462" t="s">
        <v>263</v>
      </c>
      <c r="F576" s="463">
        <v>2019</v>
      </c>
      <c r="G576" s="462" t="s">
        <v>5710</v>
      </c>
      <c r="H576" s="462" t="s">
        <v>6004</v>
      </c>
      <c r="I576" s="462" t="s">
        <v>12984</v>
      </c>
      <c r="J576" s="463">
        <v>12411</v>
      </c>
      <c r="K576" s="468"/>
      <c r="L576" s="464">
        <f t="shared" ca="1" si="8"/>
        <v>2482.1999999999998</v>
      </c>
      <c r="M576" s="462" t="s">
        <v>112</v>
      </c>
    </row>
    <row r="577" spans="1:13" x14ac:dyDescent="0.35">
      <c r="A577" s="465" t="s">
        <v>12991</v>
      </c>
      <c r="B577" s="465" t="s">
        <v>3323</v>
      </c>
      <c r="C577" s="465" t="s">
        <v>12991</v>
      </c>
      <c r="D577" s="465" t="s">
        <v>128</v>
      </c>
      <c r="E577" s="465" t="s">
        <v>263</v>
      </c>
      <c r="F577" s="466">
        <v>2019</v>
      </c>
      <c r="G577" s="465" t="s">
        <v>5710</v>
      </c>
      <c r="H577" s="465" t="s">
        <v>6004</v>
      </c>
      <c r="I577" s="465" t="s">
        <v>12992</v>
      </c>
      <c r="J577" s="466">
        <v>2873</v>
      </c>
      <c r="K577" s="469"/>
      <c r="L577" s="404">
        <f t="shared" ca="1" si="8"/>
        <v>574.6</v>
      </c>
      <c r="M577" s="465" t="s">
        <v>112</v>
      </c>
    </row>
    <row r="578" spans="1:13" x14ac:dyDescent="0.35">
      <c r="A578" s="462" t="s">
        <v>12989</v>
      </c>
      <c r="B578" s="462" t="s">
        <v>3322</v>
      </c>
      <c r="C578" s="462" t="s">
        <v>12989</v>
      </c>
      <c r="D578" s="462" t="s">
        <v>128</v>
      </c>
      <c r="E578" s="462" t="s">
        <v>263</v>
      </c>
      <c r="F578" s="463">
        <v>2019</v>
      </c>
      <c r="G578" s="462" t="s">
        <v>5710</v>
      </c>
      <c r="H578" s="462" t="s">
        <v>6004</v>
      </c>
      <c r="I578" s="462" t="s">
        <v>12990</v>
      </c>
      <c r="J578" s="463">
        <v>26391</v>
      </c>
      <c r="K578" s="468"/>
      <c r="L578" s="464">
        <f t="shared" ref="L578:L641" ca="1" si="9">IFERROR(J578/(YEAR(NOW())-F578),"--")</f>
        <v>5278.2</v>
      </c>
      <c r="M578" s="462" t="s">
        <v>112</v>
      </c>
    </row>
    <row r="579" spans="1:13" x14ac:dyDescent="0.35">
      <c r="A579" s="465" t="s">
        <v>12979</v>
      </c>
      <c r="B579" s="465" t="s">
        <v>3318</v>
      </c>
      <c r="C579" s="465" t="s">
        <v>12979</v>
      </c>
      <c r="D579" s="465" t="s">
        <v>128</v>
      </c>
      <c r="E579" s="465" t="s">
        <v>263</v>
      </c>
      <c r="F579" s="466">
        <v>2019</v>
      </c>
      <c r="G579" s="465" t="s">
        <v>5710</v>
      </c>
      <c r="H579" s="465" t="s">
        <v>6004</v>
      </c>
      <c r="I579" s="465" t="s">
        <v>12980</v>
      </c>
      <c r="J579" s="466">
        <v>8572</v>
      </c>
      <c r="K579" s="469"/>
      <c r="L579" s="404">
        <f t="shared" ca="1" si="9"/>
        <v>1714.4</v>
      </c>
      <c r="M579" s="465" t="s">
        <v>112</v>
      </c>
    </row>
    <row r="580" spans="1:13" x14ac:dyDescent="0.35">
      <c r="A580" s="462" t="s">
        <v>12846</v>
      </c>
      <c r="B580" s="462" t="s">
        <v>3290</v>
      </c>
      <c r="C580" s="462" t="s">
        <v>12846</v>
      </c>
      <c r="D580" s="462" t="s">
        <v>128</v>
      </c>
      <c r="E580" s="462" t="s">
        <v>263</v>
      </c>
      <c r="F580" s="463">
        <v>2019</v>
      </c>
      <c r="G580" s="462" t="s">
        <v>5710</v>
      </c>
      <c r="H580" s="462" t="s">
        <v>898</v>
      </c>
      <c r="I580" s="462" t="s">
        <v>12847</v>
      </c>
      <c r="J580" s="463">
        <v>16925</v>
      </c>
      <c r="K580" s="468"/>
      <c r="L580" s="464">
        <f t="shared" ca="1" si="9"/>
        <v>3385</v>
      </c>
      <c r="M580" s="462" t="s">
        <v>112</v>
      </c>
    </row>
    <row r="581" spans="1:13" x14ac:dyDescent="0.35">
      <c r="A581" s="465" t="s">
        <v>12790</v>
      </c>
      <c r="B581" s="465" t="s">
        <v>3279</v>
      </c>
      <c r="C581" s="465" t="s">
        <v>12790</v>
      </c>
      <c r="D581" s="465" t="s">
        <v>128</v>
      </c>
      <c r="E581" s="465" t="s">
        <v>263</v>
      </c>
      <c r="F581" s="466">
        <v>2019</v>
      </c>
      <c r="G581" s="465" t="s">
        <v>5710</v>
      </c>
      <c r="H581" s="465" t="s">
        <v>368</v>
      </c>
      <c r="I581" s="465" t="s">
        <v>12791</v>
      </c>
      <c r="J581" s="466">
        <v>39662</v>
      </c>
      <c r="K581" s="469"/>
      <c r="L581" s="404">
        <f t="shared" ca="1" si="9"/>
        <v>7932.4</v>
      </c>
      <c r="M581" s="465" t="s">
        <v>112</v>
      </c>
    </row>
    <row r="582" spans="1:13" x14ac:dyDescent="0.35">
      <c r="A582" s="462" t="s">
        <v>12918</v>
      </c>
      <c r="B582" s="462" t="s">
        <v>12919</v>
      </c>
      <c r="C582" s="462" t="s">
        <v>12918</v>
      </c>
      <c r="D582" s="462" t="s">
        <v>128</v>
      </c>
      <c r="E582" s="462" t="s">
        <v>263</v>
      </c>
      <c r="F582" s="463">
        <v>2019</v>
      </c>
      <c r="G582" s="462" t="s">
        <v>5710</v>
      </c>
      <c r="H582" s="462" t="s">
        <v>913</v>
      </c>
      <c r="I582" s="462" t="s">
        <v>12920</v>
      </c>
      <c r="J582" s="463">
        <v>24076</v>
      </c>
      <c r="K582" s="468"/>
      <c r="L582" s="464">
        <f t="shared" ca="1" si="9"/>
        <v>4815.2</v>
      </c>
      <c r="M582" s="462" t="s">
        <v>112</v>
      </c>
    </row>
    <row r="583" spans="1:13" x14ac:dyDescent="0.35">
      <c r="A583" s="465" t="s">
        <v>14386</v>
      </c>
      <c r="B583" s="465" t="s">
        <v>14387</v>
      </c>
      <c r="C583" s="465" t="s">
        <v>14386</v>
      </c>
      <c r="D583" s="465" t="s">
        <v>128</v>
      </c>
      <c r="E583" s="465" t="s">
        <v>263</v>
      </c>
      <c r="F583" s="466">
        <v>2021</v>
      </c>
      <c r="G583" s="465" t="s">
        <v>6013</v>
      </c>
      <c r="H583" s="465" t="s">
        <v>11845</v>
      </c>
      <c r="I583" s="465" t="s">
        <v>14388</v>
      </c>
      <c r="J583" s="466">
        <v>16522</v>
      </c>
      <c r="K583" s="469"/>
      <c r="L583" s="404">
        <f t="shared" ca="1" si="9"/>
        <v>5507.333333333333</v>
      </c>
      <c r="M583" s="465" t="s">
        <v>112</v>
      </c>
    </row>
    <row r="584" spans="1:13" x14ac:dyDescent="0.35">
      <c r="A584" s="462" t="s">
        <v>14315</v>
      </c>
      <c r="B584" s="462" t="s">
        <v>14316</v>
      </c>
      <c r="C584" s="462" t="s">
        <v>14315</v>
      </c>
      <c r="D584" s="462" t="s">
        <v>128</v>
      </c>
      <c r="E584" s="462" t="s">
        <v>263</v>
      </c>
      <c r="F584" s="463">
        <v>2021</v>
      </c>
      <c r="G584" s="462" t="s">
        <v>5710</v>
      </c>
      <c r="H584" s="462" t="s">
        <v>6004</v>
      </c>
      <c r="I584" s="462" t="s">
        <v>14317</v>
      </c>
      <c r="J584" s="463">
        <v>3419</v>
      </c>
      <c r="K584" s="468"/>
      <c r="L584" s="464">
        <f t="shared" ca="1" si="9"/>
        <v>1139.6666666666667</v>
      </c>
      <c r="M584" s="462" t="s">
        <v>112</v>
      </c>
    </row>
    <row r="585" spans="1:13" x14ac:dyDescent="0.35">
      <c r="A585" s="465" t="s">
        <v>14312</v>
      </c>
      <c r="B585" s="465" t="s">
        <v>14313</v>
      </c>
      <c r="C585" s="465" t="s">
        <v>14312</v>
      </c>
      <c r="D585" s="465" t="s">
        <v>128</v>
      </c>
      <c r="E585" s="465" t="s">
        <v>263</v>
      </c>
      <c r="F585" s="466">
        <v>2021</v>
      </c>
      <c r="G585" s="465" t="s">
        <v>5710</v>
      </c>
      <c r="H585" s="465" t="s">
        <v>6004</v>
      </c>
      <c r="I585" s="465" t="s">
        <v>14314</v>
      </c>
      <c r="J585" s="466">
        <v>6313</v>
      </c>
      <c r="K585" s="469"/>
      <c r="L585" s="404">
        <f t="shared" ca="1" si="9"/>
        <v>2104.3333333333335</v>
      </c>
      <c r="M585" s="465" t="s">
        <v>112</v>
      </c>
    </row>
    <row r="586" spans="1:13" x14ac:dyDescent="0.35">
      <c r="A586" s="462" t="s">
        <v>5864</v>
      </c>
      <c r="B586" s="462" t="s">
        <v>2643</v>
      </c>
      <c r="C586" s="462" t="s">
        <v>5864</v>
      </c>
      <c r="D586" s="462" t="s">
        <v>128</v>
      </c>
      <c r="E586" s="462" t="s">
        <v>267</v>
      </c>
      <c r="F586" s="463">
        <v>1993</v>
      </c>
      <c r="G586" s="462" t="s">
        <v>5710</v>
      </c>
      <c r="H586" s="462" t="s">
        <v>913</v>
      </c>
      <c r="I586" s="462" t="s">
        <v>5865</v>
      </c>
      <c r="J586" s="463">
        <v>50746</v>
      </c>
      <c r="K586" s="468">
        <v>44428</v>
      </c>
      <c r="L586" s="464">
        <f t="shared" ca="1" si="9"/>
        <v>1636.9677419354839</v>
      </c>
      <c r="M586" s="462" t="s">
        <v>112</v>
      </c>
    </row>
    <row r="587" spans="1:13" x14ac:dyDescent="0.35">
      <c r="A587" s="465" t="s">
        <v>6993</v>
      </c>
      <c r="B587" s="465" t="s">
        <v>2754</v>
      </c>
      <c r="C587" s="465" t="s">
        <v>6993</v>
      </c>
      <c r="D587" s="465" t="s">
        <v>128</v>
      </c>
      <c r="E587" s="465" t="s">
        <v>267</v>
      </c>
      <c r="F587" s="466">
        <v>2008</v>
      </c>
      <c r="G587" s="465" t="s">
        <v>5710</v>
      </c>
      <c r="H587" s="465" t="s">
        <v>898</v>
      </c>
      <c r="I587" s="465" t="s">
        <v>6994</v>
      </c>
      <c r="J587" s="466">
        <v>47650</v>
      </c>
      <c r="K587" s="469"/>
      <c r="L587" s="404">
        <f t="shared" ca="1" si="9"/>
        <v>2978.125</v>
      </c>
      <c r="M587" s="465" t="s">
        <v>112</v>
      </c>
    </row>
    <row r="588" spans="1:13" x14ac:dyDescent="0.35">
      <c r="A588" s="462" t="s">
        <v>6995</v>
      </c>
      <c r="B588" s="462" t="s">
        <v>2755</v>
      </c>
      <c r="C588" s="462" t="s">
        <v>6995</v>
      </c>
      <c r="D588" s="462" t="s">
        <v>128</v>
      </c>
      <c r="E588" s="462" t="s">
        <v>267</v>
      </c>
      <c r="F588" s="463">
        <v>2008</v>
      </c>
      <c r="G588" s="462" t="s">
        <v>5710</v>
      </c>
      <c r="H588" s="462" t="s">
        <v>898</v>
      </c>
      <c r="I588" s="462" t="s">
        <v>6996</v>
      </c>
      <c r="J588" s="463">
        <v>109597</v>
      </c>
      <c r="K588" s="468"/>
      <c r="L588" s="464">
        <f t="shared" ca="1" si="9"/>
        <v>6849.8125</v>
      </c>
      <c r="M588" s="462" t="s">
        <v>112</v>
      </c>
    </row>
    <row r="589" spans="1:13" x14ac:dyDescent="0.35">
      <c r="A589" s="465" t="s">
        <v>7019</v>
      </c>
      <c r="B589" s="465" t="s">
        <v>2762</v>
      </c>
      <c r="C589" s="465" t="s">
        <v>7019</v>
      </c>
      <c r="D589" s="465" t="s">
        <v>128</v>
      </c>
      <c r="E589" s="465" t="s">
        <v>267</v>
      </c>
      <c r="F589" s="466">
        <v>2008</v>
      </c>
      <c r="G589" s="465" t="s">
        <v>5710</v>
      </c>
      <c r="H589" s="465" t="s">
        <v>898</v>
      </c>
      <c r="I589" s="465" t="s">
        <v>7020</v>
      </c>
      <c r="J589" s="466">
        <v>119880</v>
      </c>
      <c r="K589" s="469">
        <v>44476</v>
      </c>
      <c r="L589" s="404">
        <f t="shared" ca="1" si="9"/>
        <v>7492.5</v>
      </c>
      <c r="M589" s="465" t="s">
        <v>112</v>
      </c>
    </row>
    <row r="590" spans="1:13" x14ac:dyDescent="0.35">
      <c r="A590" s="462" t="s">
        <v>7021</v>
      </c>
      <c r="B590" s="462" t="s">
        <v>2763</v>
      </c>
      <c r="C590" s="462" t="s">
        <v>7021</v>
      </c>
      <c r="D590" s="462" t="s">
        <v>128</v>
      </c>
      <c r="E590" s="462" t="s">
        <v>267</v>
      </c>
      <c r="F590" s="463">
        <v>2008</v>
      </c>
      <c r="G590" s="462" t="s">
        <v>5710</v>
      </c>
      <c r="H590" s="462" t="s">
        <v>898</v>
      </c>
      <c r="I590" s="462" t="s">
        <v>7022</v>
      </c>
      <c r="J590" s="463">
        <v>124238</v>
      </c>
      <c r="K590" s="468">
        <v>45041</v>
      </c>
      <c r="L590" s="464">
        <f t="shared" ca="1" si="9"/>
        <v>7764.875</v>
      </c>
      <c r="M590" s="462" t="s">
        <v>112</v>
      </c>
    </row>
    <row r="591" spans="1:13" x14ac:dyDescent="0.35">
      <c r="A591" s="465" t="s">
        <v>7029</v>
      </c>
      <c r="B591" s="465" t="s">
        <v>2758</v>
      </c>
      <c r="C591" s="465" t="s">
        <v>7029</v>
      </c>
      <c r="D591" s="465" t="s">
        <v>128</v>
      </c>
      <c r="E591" s="465" t="s">
        <v>267</v>
      </c>
      <c r="F591" s="466">
        <v>2008</v>
      </c>
      <c r="G591" s="465" t="s">
        <v>5710</v>
      </c>
      <c r="H591" s="465" t="s">
        <v>898</v>
      </c>
      <c r="I591" s="465" t="s">
        <v>7030</v>
      </c>
      <c r="J591" s="466">
        <v>83625</v>
      </c>
      <c r="K591" s="469"/>
      <c r="L591" s="404">
        <f t="shared" ca="1" si="9"/>
        <v>5226.5625</v>
      </c>
      <c r="M591" s="465" t="s">
        <v>112</v>
      </c>
    </row>
    <row r="592" spans="1:13" x14ac:dyDescent="0.35">
      <c r="A592" s="462" t="s">
        <v>7031</v>
      </c>
      <c r="B592" s="462" t="s">
        <v>2759</v>
      </c>
      <c r="C592" s="462" t="s">
        <v>7031</v>
      </c>
      <c r="D592" s="462" t="s">
        <v>128</v>
      </c>
      <c r="E592" s="462" t="s">
        <v>267</v>
      </c>
      <c r="F592" s="463">
        <v>2008</v>
      </c>
      <c r="G592" s="462" t="s">
        <v>5710</v>
      </c>
      <c r="H592" s="462" t="s">
        <v>898</v>
      </c>
      <c r="I592" s="462" t="s">
        <v>7032</v>
      </c>
      <c r="J592" s="463">
        <v>175714</v>
      </c>
      <c r="K592" s="468">
        <v>45097</v>
      </c>
      <c r="L592" s="464">
        <f t="shared" ca="1" si="9"/>
        <v>10982.125</v>
      </c>
      <c r="M592" s="462" t="s">
        <v>112</v>
      </c>
    </row>
    <row r="593" spans="1:13" x14ac:dyDescent="0.35">
      <c r="A593" s="465" t="s">
        <v>7033</v>
      </c>
      <c r="B593" s="465" t="s">
        <v>2760</v>
      </c>
      <c r="C593" s="465" t="s">
        <v>7033</v>
      </c>
      <c r="D593" s="465" t="s">
        <v>128</v>
      </c>
      <c r="E593" s="465" t="s">
        <v>267</v>
      </c>
      <c r="F593" s="466">
        <v>2008</v>
      </c>
      <c r="G593" s="465" t="s">
        <v>5710</v>
      </c>
      <c r="H593" s="465" t="s">
        <v>898</v>
      </c>
      <c r="I593" s="465" t="s">
        <v>7034</v>
      </c>
      <c r="J593" s="466">
        <v>0</v>
      </c>
      <c r="K593" s="469"/>
      <c r="L593" s="404">
        <f t="shared" ca="1" si="9"/>
        <v>0</v>
      </c>
      <c r="M593" s="465" t="s">
        <v>112</v>
      </c>
    </row>
    <row r="594" spans="1:13" x14ac:dyDescent="0.35">
      <c r="A594" s="462" t="s">
        <v>7015</v>
      </c>
      <c r="B594" s="462" t="s">
        <v>2771</v>
      </c>
      <c r="C594" s="462" t="s">
        <v>7015</v>
      </c>
      <c r="D594" s="462" t="s">
        <v>128</v>
      </c>
      <c r="E594" s="462" t="s">
        <v>267</v>
      </c>
      <c r="F594" s="463">
        <v>2008</v>
      </c>
      <c r="G594" s="462" t="s">
        <v>5710</v>
      </c>
      <c r="H594" s="462" t="s">
        <v>898</v>
      </c>
      <c r="I594" s="462" t="s">
        <v>7016</v>
      </c>
      <c r="J594" s="463">
        <v>135933</v>
      </c>
      <c r="K594" s="468"/>
      <c r="L594" s="464">
        <f t="shared" ca="1" si="9"/>
        <v>8495.8125</v>
      </c>
      <c r="M594" s="462" t="s">
        <v>112</v>
      </c>
    </row>
    <row r="595" spans="1:13" x14ac:dyDescent="0.35">
      <c r="A595" s="465" t="s">
        <v>7009</v>
      </c>
      <c r="B595" s="465" t="s">
        <v>2766</v>
      </c>
      <c r="C595" s="465" t="s">
        <v>7009</v>
      </c>
      <c r="D595" s="465" t="s">
        <v>128</v>
      </c>
      <c r="E595" s="465" t="s">
        <v>267</v>
      </c>
      <c r="F595" s="466">
        <v>2008</v>
      </c>
      <c r="G595" s="465" t="s">
        <v>5710</v>
      </c>
      <c r="H595" s="465" t="s">
        <v>898</v>
      </c>
      <c r="I595" s="465" t="s">
        <v>7010</v>
      </c>
      <c r="J595" s="466">
        <v>191743</v>
      </c>
      <c r="K595" s="469"/>
      <c r="L595" s="404">
        <f t="shared" ca="1" si="9"/>
        <v>11983.9375</v>
      </c>
      <c r="M595" s="465" t="s">
        <v>112</v>
      </c>
    </row>
    <row r="596" spans="1:13" x14ac:dyDescent="0.35">
      <c r="A596" s="462" t="s">
        <v>6751</v>
      </c>
      <c r="B596" s="462" t="s">
        <v>2735</v>
      </c>
      <c r="C596" s="462" t="s">
        <v>6751</v>
      </c>
      <c r="D596" s="462" t="s">
        <v>128</v>
      </c>
      <c r="E596" s="462" t="s">
        <v>267</v>
      </c>
      <c r="F596" s="463">
        <v>2007</v>
      </c>
      <c r="G596" s="462" t="s">
        <v>5710</v>
      </c>
      <c r="H596" s="462" t="s">
        <v>5917</v>
      </c>
      <c r="I596" s="462" t="s">
        <v>6752</v>
      </c>
      <c r="J596" s="463">
        <v>107451</v>
      </c>
      <c r="K596" s="468"/>
      <c r="L596" s="464">
        <f t="shared" ca="1" si="9"/>
        <v>6320.6470588235297</v>
      </c>
      <c r="M596" s="462" t="s">
        <v>112</v>
      </c>
    </row>
    <row r="597" spans="1:13" x14ac:dyDescent="0.35">
      <c r="A597" s="465" t="s">
        <v>7301</v>
      </c>
      <c r="B597" s="465" t="s">
        <v>2796</v>
      </c>
      <c r="C597" s="465" t="s">
        <v>7301</v>
      </c>
      <c r="D597" s="465" t="s">
        <v>128</v>
      </c>
      <c r="E597" s="465" t="s">
        <v>267</v>
      </c>
      <c r="F597" s="466">
        <v>2008</v>
      </c>
      <c r="G597" s="465" t="s">
        <v>7302</v>
      </c>
      <c r="H597" s="465" t="s">
        <v>5734</v>
      </c>
      <c r="I597" s="465" t="s">
        <v>7303</v>
      </c>
      <c r="J597" s="466">
        <v>62311</v>
      </c>
      <c r="K597" s="469"/>
      <c r="L597" s="404">
        <f t="shared" ca="1" si="9"/>
        <v>3894.4375</v>
      </c>
      <c r="M597" s="465" t="s">
        <v>112</v>
      </c>
    </row>
    <row r="598" spans="1:13" x14ac:dyDescent="0.35">
      <c r="A598" s="462" t="s">
        <v>7306</v>
      </c>
      <c r="B598" s="462" t="s">
        <v>2798</v>
      </c>
      <c r="C598" s="462" t="s">
        <v>7306</v>
      </c>
      <c r="D598" s="462" t="s">
        <v>128</v>
      </c>
      <c r="E598" s="462" t="s">
        <v>267</v>
      </c>
      <c r="F598" s="463">
        <v>2008</v>
      </c>
      <c r="G598" s="462" t="s">
        <v>7302</v>
      </c>
      <c r="H598" s="462" t="s">
        <v>5734</v>
      </c>
      <c r="I598" s="462" t="s">
        <v>7307</v>
      </c>
      <c r="J598" s="463">
        <v>54236</v>
      </c>
      <c r="K598" s="468"/>
      <c r="L598" s="464">
        <f t="shared" ca="1" si="9"/>
        <v>3389.75</v>
      </c>
      <c r="M598" s="462" t="s">
        <v>112</v>
      </c>
    </row>
    <row r="599" spans="1:13" x14ac:dyDescent="0.35">
      <c r="A599" s="465" t="s">
        <v>6515</v>
      </c>
      <c r="B599" s="465" t="s">
        <v>2710</v>
      </c>
      <c r="C599" s="465" t="s">
        <v>6515</v>
      </c>
      <c r="D599" s="465" t="s">
        <v>128</v>
      </c>
      <c r="E599" s="465" t="s">
        <v>267</v>
      </c>
      <c r="F599" s="466">
        <v>2006</v>
      </c>
      <c r="G599" s="465" t="s">
        <v>5710</v>
      </c>
      <c r="H599" s="465" t="s">
        <v>913</v>
      </c>
      <c r="I599" s="465" t="s">
        <v>6516</v>
      </c>
      <c r="J599" s="466">
        <v>53365</v>
      </c>
      <c r="K599" s="469"/>
      <c r="L599" s="404">
        <f t="shared" ca="1" si="9"/>
        <v>2964.7222222222222</v>
      </c>
      <c r="M599" s="465" t="s">
        <v>112</v>
      </c>
    </row>
    <row r="600" spans="1:13" x14ac:dyDescent="0.35">
      <c r="A600" s="462" t="s">
        <v>6517</v>
      </c>
      <c r="B600" s="462" t="s">
        <v>2711</v>
      </c>
      <c r="C600" s="462" t="s">
        <v>6517</v>
      </c>
      <c r="D600" s="462" t="s">
        <v>128</v>
      </c>
      <c r="E600" s="462" t="s">
        <v>267</v>
      </c>
      <c r="F600" s="463">
        <v>2006</v>
      </c>
      <c r="G600" s="462" t="s">
        <v>5710</v>
      </c>
      <c r="H600" s="462" t="s">
        <v>913</v>
      </c>
      <c r="I600" s="462" t="s">
        <v>6518</v>
      </c>
      <c r="J600" s="463">
        <v>46501</v>
      </c>
      <c r="K600" s="468"/>
      <c r="L600" s="464">
        <f t="shared" ca="1" si="9"/>
        <v>2583.3888888888887</v>
      </c>
      <c r="M600" s="462" t="s">
        <v>112</v>
      </c>
    </row>
    <row r="601" spans="1:13" x14ac:dyDescent="0.35">
      <c r="A601" s="465" t="s">
        <v>5752</v>
      </c>
      <c r="B601" s="465" t="s">
        <v>2618</v>
      </c>
      <c r="C601" s="465" t="s">
        <v>5752</v>
      </c>
      <c r="D601" s="465" t="s">
        <v>128</v>
      </c>
      <c r="E601" s="465" t="s">
        <v>267</v>
      </c>
      <c r="F601" s="466">
        <v>1964</v>
      </c>
      <c r="G601" s="465" t="s">
        <v>5735</v>
      </c>
      <c r="H601" s="465" t="s">
        <v>5734</v>
      </c>
      <c r="I601" s="465" t="s">
        <v>5753</v>
      </c>
      <c r="J601" s="466">
        <v>21774</v>
      </c>
      <c r="K601" s="469"/>
      <c r="L601" s="404">
        <f t="shared" ca="1" si="9"/>
        <v>362.9</v>
      </c>
      <c r="M601" s="465" t="s">
        <v>112</v>
      </c>
    </row>
    <row r="602" spans="1:13" x14ac:dyDescent="0.35">
      <c r="A602" s="462" t="s">
        <v>6264</v>
      </c>
      <c r="B602" s="462" t="s">
        <v>2680</v>
      </c>
      <c r="C602" s="462" t="s">
        <v>6264</v>
      </c>
      <c r="D602" s="462" t="s">
        <v>128</v>
      </c>
      <c r="E602" s="462" t="s">
        <v>267</v>
      </c>
      <c r="F602" s="463">
        <v>2005</v>
      </c>
      <c r="G602" s="462" t="s">
        <v>5767</v>
      </c>
      <c r="H602" s="462" t="s">
        <v>5927</v>
      </c>
      <c r="I602" s="462" t="s">
        <v>6265</v>
      </c>
      <c r="J602" s="463">
        <v>165728</v>
      </c>
      <c r="K602" s="468"/>
      <c r="L602" s="464">
        <f t="shared" ca="1" si="9"/>
        <v>8722.5263157894733</v>
      </c>
      <c r="M602" s="462" t="s">
        <v>112</v>
      </c>
    </row>
    <row r="603" spans="1:13" x14ac:dyDescent="0.35">
      <c r="A603" s="465" t="s">
        <v>6268</v>
      </c>
      <c r="B603" s="465" t="s">
        <v>2684</v>
      </c>
      <c r="C603" s="465" t="s">
        <v>6268</v>
      </c>
      <c r="D603" s="465" t="s">
        <v>128</v>
      </c>
      <c r="E603" s="465" t="s">
        <v>267</v>
      </c>
      <c r="F603" s="466">
        <v>2005</v>
      </c>
      <c r="G603" s="465" t="s">
        <v>5767</v>
      </c>
      <c r="H603" s="465" t="s">
        <v>5927</v>
      </c>
      <c r="I603" s="465" t="s">
        <v>6269</v>
      </c>
      <c r="J603" s="466">
        <v>219638</v>
      </c>
      <c r="K603" s="469">
        <v>44812</v>
      </c>
      <c r="L603" s="404">
        <f t="shared" ca="1" si="9"/>
        <v>11559.894736842105</v>
      </c>
      <c r="M603" s="465" t="s">
        <v>112</v>
      </c>
    </row>
    <row r="604" spans="1:13" x14ac:dyDescent="0.35">
      <c r="A604" s="462" t="s">
        <v>6722</v>
      </c>
      <c r="B604" s="462" t="s">
        <v>2724</v>
      </c>
      <c r="C604" s="462" t="s">
        <v>6722</v>
      </c>
      <c r="D604" s="462" t="s">
        <v>128</v>
      </c>
      <c r="E604" s="462" t="s">
        <v>267</v>
      </c>
      <c r="F604" s="463">
        <v>2007</v>
      </c>
      <c r="G604" s="462" t="s">
        <v>5710</v>
      </c>
      <c r="H604" s="462" t="s">
        <v>6004</v>
      </c>
      <c r="I604" s="462" t="s">
        <v>6723</v>
      </c>
      <c r="J604" s="463">
        <v>66538</v>
      </c>
      <c r="K604" s="468">
        <v>44938</v>
      </c>
      <c r="L604" s="464">
        <f t="shared" ca="1" si="9"/>
        <v>3914</v>
      </c>
      <c r="M604" s="462" t="s">
        <v>112</v>
      </c>
    </row>
    <row r="605" spans="1:13" x14ac:dyDescent="0.35">
      <c r="A605" s="465" t="s">
        <v>6360</v>
      </c>
      <c r="B605" s="465" t="s">
        <v>2697</v>
      </c>
      <c r="C605" s="465" t="s">
        <v>6360</v>
      </c>
      <c r="D605" s="465" t="s">
        <v>128</v>
      </c>
      <c r="E605" s="465" t="s">
        <v>267</v>
      </c>
      <c r="F605" s="466">
        <v>2005</v>
      </c>
      <c r="G605" s="465" t="s">
        <v>5710</v>
      </c>
      <c r="H605" s="465" t="s">
        <v>5917</v>
      </c>
      <c r="I605" s="465" t="s">
        <v>6361</v>
      </c>
      <c r="J605" s="466">
        <v>144858</v>
      </c>
      <c r="K605" s="469"/>
      <c r="L605" s="404">
        <f t="shared" ca="1" si="9"/>
        <v>7624.105263157895</v>
      </c>
      <c r="M605" s="465" t="s">
        <v>112</v>
      </c>
    </row>
    <row r="606" spans="1:13" x14ac:dyDescent="0.35">
      <c r="A606" s="462" t="s">
        <v>7136</v>
      </c>
      <c r="B606" s="462" t="s">
        <v>2778</v>
      </c>
      <c r="C606" s="462" t="s">
        <v>7136</v>
      </c>
      <c r="D606" s="462" t="s">
        <v>128</v>
      </c>
      <c r="E606" s="462" t="s">
        <v>267</v>
      </c>
      <c r="F606" s="463">
        <v>2008</v>
      </c>
      <c r="G606" s="462" t="s">
        <v>5710</v>
      </c>
      <c r="H606" s="462" t="s">
        <v>913</v>
      </c>
      <c r="I606" s="462" t="s">
        <v>7137</v>
      </c>
      <c r="J606" s="463">
        <v>51258</v>
      </c>
      <c r="K606" s="468"/>
      <c r="L606" s="464">
        <f t="shared" ca="1" si="9"/>
        <v>3203.625</v>
      </c>
      <c r="M606" s="462" t="s">
        <v>112</v>
      </c>
    </row>
    <row r="607" spans="1:13" x14ac:dyDescent="0.35">
      <c r="A607" s="465" t="s">
        <v>6026</v>
      </c>
      <c r="B607" s="465" t="s">
        <v>2668</v>
      </c>
      <c r="C607" s="465" t="s">
        <v>6026</v>
      </c>
      <c r="D607" s="465" t="s">
        <v>128</v>
      </c>
      <c r="E607" s="465" t="s">
        <v>267</v>
      </c>
      <c r="F607" s="466">
        <v>2001</v>
      </c>
      <c r="G607" s="465" t="s">
        <v>5767</v>
      </c>
      <c r="H607" s="465" t="s">
        <v>5927</v>
      </c>
      <c r="I607" s="465" t="s">
        <v>6027</v>
      </c>
      <c r="J607" s="466">
        <v>197710</v>
      </c>
      <c r="K607" s="469">
        <v>44784</v>
      </c>
      <c r="L607" s="404">
        <f t="shared" ca="1" si="9"/>
        <v>8596.0869565217399</v>
      </c>
      <c r="M607" s="465" t="s">
        <v>112</v>
      </c>
    </row>
    <row r="608" spans="1:13" x14ac:dyDescent="0.35">
      <c r="A608" s="462" t="s">
        <v>7134</v>
      </c>
      <c r="B608" s="462" t="s">
        <v>2777</v>
      </c>
      <c r="C608" s="462" t="s">
        <v>7134</v>
      </c>
      <c r="D608" s="462" t="s">
        <v>128</v>
      </c>
      <c r="E608" s="462" t="s">
        <v>267</v>
      </c>
      <c r="F608" s="463">
        <v>2008</v>
      </c>
      <c r="G608" s="462" t="s">
        <v>5710</v>
      </c>
      <c r="H608" s="462" t="s">
        <v>913</v>
      </c>
      <c r="I608" s="462" t="s">
        <v>7135</v>
      </c>
      <c r="J608" s="463">
        <v>59299</v>
      </c>
      <c r="K608" s="468">
        <v>44931</v>
      </c>
      <c r="L608" s="464">
        <f t="shared" ca="1" si="9"/>
        <v>3706.1875</v>
      </c>
      <c r="M608" s="462" t="s">
        <v>112</v>
      </c>
    </row>
    <row r="609" spans="1:13" x14ac:dyDescent="0.35">
      <c r="A609" s="465" t="s">
        <v>7402</v>
      </c>
      <c r="B609" s="465" t="s">
        <v>2803</v>
      </c>
      <c r="C609" s="465" t="s">
        <v>7402</v>
      </c>
      <c r="D609" s="465" t="s">
        <v>128</v>
      </c>
      <c r="E609" s="465" t="s">
        <v>267</v>
      </c>
      <c r="F609" s="466">
        <v>2009</v>
      </c>
      <c r="G609" s="465" t="s">
        <v>5710</v>
      </c>
      <c r="H609" s="465" t="s">
        <v>913</v>
      </c>
      <c r="I609" s="465" t="s">
        <v>7403</v>
      </c>
      <c r="J609" s="466">
        <v>41068</v>
      </c>
      <c r="K609" s="469"/>
      <c r="L609" s="404">
        <f t="shared" ca="1" si="9"/>
        <v>2737.8666666666668</v>
      </c>
      <c r="M609" s="465" t="s">
        <v>112</v>
      </c>
    </row>
    <row r="610" spans="1:13" x14ac:dyDescent="0.35">
      <c r="A610" s="462" t="s">
        <v>7912</v>
      </c>
      <c r="B610" s="462" t="s">
        <v>2826</v>
      </c>
      <c r="C610" s="462" t="s">
        <v>7912</v>
      </c>
      <c r="D610" s="462" t="s">
        <v>128</v>
      </c>
      <c r="E610" s="462" t="s">
        <v>267</v>
      </c>
      <c r="F610" s="463">
        <v>2011</v>
      </c>
      <c r="G610" s="462" t="s">
        <v>5710</v>
      </c>
      <c r="H610" s="462" t="s">
        <v>913</v>
      </c>
      <c r="I610" s="462" t="s">
        <v>7913</v>
      </c>
      <c r="J610" s="463">
        <v>60534</v>
      </c>
      <c r="K610" s="468"/>
      <c r="L610" s="464">
        <f t="shared" ca="1" si="9"/>
        <v>4656.4615384615381</v>
      </c>
      <c r="M610" s="462" t="s">
        <v>112</v>
      </c>
    </row>
    <row r="611" spans="1:13" x14ac:dyDescent="0.35">
      <c r="A611" s="465" t="s">
        <v>8196</v>
      </c>
      <c r="B611" s="465" t="s">
        <v>2845</v>
      </c>
      <c r="C611" s="465" t="s">
        <v>8196</v>
      </c>
      <c r="D611" s="465" t="s">
        <v>128</v>
      </c>
      <c r="E611" s="465" t="s">
        <v>267</v>
      </c>
      <c r="F611" s="466">
        <v>2012</v>
      </c>
      <c r="G611" s="465" t="s">
        <v>5710</v>
      </c>
      <c r="H611" s="465" t="s">
        <v>368</v>
      </c>
      <c r="I611" s="465" t="s">
        <v>8197</v>
      </c>
      <c r="J611" s="466">
        <v>89719</v>
      </c>
      <c r="K611" s="469"/>
      <c r="L611" s="404">
        <f t="shared" ca="1" si="9"/>
        <v>7476.583333333333</v>
      </c>
      <c r="M611" s="465" t="s">
        <v>112</v>
      </c>
    </row>
    <row r="612" spans="1:13" x14ac:dyDescent="0.35">
      <c r="A612" s="462" t="s">
        <v>8200</v>
      </c>
      <c r="B612" s="462" t="s">
        <v>2847</v>
      </c>
      <c r="C612" s="462" t="s">
        <v>8200</v>
      </c>
      <c r="D612" s="462" t="s">
        <v>128</v>
      </c>
      <c r="E612" s="462" t="s">
        <v>267</v>
      </c>
      <c r="F612" s="463">
        <v>2012</v>
      </c>
      <c r="G612" s="462" t="s">
        <v>5710</v>
      </c>
      <c r="H612" s="462" t="s">
        <v>368</v>
      </c>
      <c r="I612" s="462" t="s">
        <v>8201</v>
      </c>
      <c r="J612" s="463">
        <v>81739</v>
      </c>
      <c r="K612" s="468"/>
      <c r="L612" s="464">
        <f t="shared" ca="1" si="9"/>
        <v>6811.583333333333</v>
      </c>
      <c r="M612" s="462" t="s">
        <v>112</v>
      </c>
    </row>
    <row r="613" spans="1:13" x14ac:dyDescent="0.35">
      <c r="A613" s="465" t="s">
        <v>8290</v>
      </c>
      <c r="B613" s="465" t="s">
        <v>2853</v>
      </c>
      <c r="C613" s="465" t="s">
        <v>8290</v>
      </c>
      <c r="D613" s="465" t="s">
        <v>128</v>
      </c>
      <c r="E613" s="465" t="s">
        <v>267</v>
      </c>
      <c r="F613" s="466">
        <v>2012</v>
      </c>
      <c r="G613" s="465" t="s">
        <v>5710</v>
      </c>
      <c r="H613" s="465" t="s">
        <v>913</v>
      </c>
      <c r="I613" s="465" t="s">
        <v>8291</v>
      </c>
      <c r="J613" s="466">
        <v>46230</v>
      </c>
      <c r="K613" s="469"/>
      <c r="L613" s="404">
        <f t="shared" ca="1" si="9"/>
        <v>3852.5</v>
      </c>
      <c r="M613" s="465" t="s">
        <v>112</v>
      </c>
    </row>
    <row r="614" spans="1:13" x14ac:dyDescent="0.35">
      <c r="A614" s="462" t="s">
        <v>9034</v>
      </c>
      <c r="B614" s="462" t="s">
        <v>2890</v>
      </c>
      <c r="C614" s="462" t="s">
        <v>9034</v>
      </c>
      <c r="D614" s="462" t="s">
        <v>128</v>
      </c>
      <c r="E614" s="462" t="s">
        <v>267</v>
      </c>
      <c r="F614" s="463">
        <v>2014</v>
      </c>
      <c r="G614" s="462" t="s">
        <v>5710</v>
      </c>
      <c r="H614" s="462" t="s">
        <v>6496</v>
      </c>
      <c r="I614" s="462" t="s">
        <v>9035</v>
      </c>
      <c r="J614" s="463">
        <v>124273</v>
      </c>
      <c r="K614" s="468"/>
      <c r="L614" s="464">
        <f t="shared" ca="1" si="9"/>
        <v>12427.3</v>
      </c>
      <c r="M614" s="462" t="s">
        <v>112</v>
      </c>
    </row>
    <row r="615" spans="1:13" x14ac:dyDescent="0.35">
      <c r="A615" s="465" t="s">
        <v>9208</v>
      </c>
      <c r="B615" s="465" t="s">
        <v>2905</v>
      </c>
      <c r="C615" s="465" t="s">
        <v>9208</v>
      </c>
      <c r="D615" s="465" t="s">
        <v>128</v>
      </c>
      <c r="E615" s="465" t="s">
        <v>267</v>
      </c>
      <c r="F615" s="466">
        <v>2014</v>
      </c>
      <c r="G615" s="465" t="s">
        <v>5710</v>
      </c>
      <c r="H615" s="465" t="s">
        <v>368</v>
      </c>
      <c r="I615" s="465" t="s">
        <v>9209</v>
      </c>
      <c r="J615" s="466">
        <v>85911</v>
      </c>
      <c r="K615" s="469"/>
      <c r="L615" s="404">
        <f t="shared" ca="1" si="9"/>
        <v>8591.1</v>
      </c>
      <c r="M615" s="465" t="s">
        <v>112</v>
      </c>
    </row>
    <row r="616" spans="1:13" x14ac:dyDescent="0.35">
      <c r="A616" s="462" t="s">
        <v>9210</v>
      </c>
      <c r="B616" s="462" t="s">
        <v>2906</v>
      </c>
      <c r="C616" s="462" t="s">
        <v>9210</v>
      </c>
      <c r="D616" s="462" t="s">
        <v>128</v>
      </c>
      <c r="E616" s="462" t="s">
        <v>267</v>
      </c>
      <c r="F616" s="463">
        <v>2014</v>
      </c>
      <c r="G616" s="462" t="s">
        <v>5710</v>
      </c>
      <c r="H616" s="462" t="s">
        <v>368</v>
      </c>
      <c r="I616" s="462" t="s">
        <v>9211</v>
      </c>
      <c r="J616" s="463">
        <v>97604</v>
      </c>
      <c r="K616" s="468"/>
      <c r="L616" s="464">
        <f t="shared" ca="1" si="9"/>
        <v>9760.4</v>
      </c>
      <c r="M616" s="462" t="s">
        <v>112</v>
      </c>
    </row>
    <row r="617" spans="1:13" x14ac:dyDescent="0.35">
      <c r="A617" s="465" t="s">
        <v>9713</v>
      </c>
      <c r="B617" s="465" t="s">
        <v>2974</v>
      </c>
      <c r="C617" s="465" t="s">
        <v>9713</v>
      </c>
      <c r="D617" s="465" t="s">
        <v>128</v>
      </c>
      <c r="E617" s="465" t="s">
        <v>267</v>
      </c>
      <c r="F617" s="466">
        <v>2015</v>
      </c>
      <c r="G617" s="465" t="s">
        <v>5710</v>
      </c>
      <c r="H617" s="465" t="s">
        <v>898</v>
      </c>
      <c r="I617" s="465" t="s">
        <v>9714</v>
      </c>
      <c r="J617" s="466">
        <v>58607</v>
      </c>
      <c r="K617" s="469"/>
      <c r="L617" s="404">
        <f t="shared" ca="1" si="9"/>
        <v>6511.8888888888887</v>
      </c>
      <c r="M617" s="465" t="s">
        <v>112</v>
      </c>
    </row>
    <row r="618" spans="1:13" x14ac:dyDescent="0.35">
      <c r="A618" s="462" t="s">
        <v>9717</v>
      </c>
      <c r="B618" s="462" t="s">
        <v>2976</v>
      </c>
      <c r="C618" s="462" t="s">
        <v>9717</v>
      </c>
      <c r="D618" s="462" t="s">
        <v>128</v>
      </c>
      <c r="E618" s="462" t="s">
        <v>267</v>
      </c>
      <c r="F618" s="463">
        <v>2015</v>
      </c>
      <c r="G618" s="462" t="s">
        <v>5710</v>
      </c>
      <c r="H618" s="462" t="s">
        <v>898</v>
      </c>
      <c r="I618" s="462" t="s">
        <v>9718</v>
      </c>
      <c r="J618" s="463">
        <v>81273</v>
      </c>
      <c r="K618" s="468"/>
      <c r="L618" s="464">
        <f t="shared" ca="1" si="9"/>
        <v>9030.3333333333339</v>
      </c>
      <c r="M618" s="462" t="s">
        <v>112</v>
      </c>
    </row>
    <row r="619" spans="1:13" x14ac:dyDescent="0.35">
      <c r="A619" s="465" t="s">
        <v>9808</v>
      </c>
      <c r="B619" s="465" t="s">
        <v>2989</v>
      </c>
      <c r="C619" s="465" t="s">
        <v>9808</v>
      </c>
      <c r="D619" s="465" t="s">
        <v>128</v>
      </c>
      <c r="E619" s="465" t="s">
        <v>267</v>
      </c>
      <c r="F619" s="466">
        <v>2015</v>
      </c>
      <c r="G619" s="465" t="s">
        <v>5710</v>
      </c>
      <c r="H619" s="465" t="s">
        <v>6004</v>
      </c>
      <c r="I619" s="465" t="s">
        <v>9809</v>
      </c>
      <c r="J619" s="466">
        <v>20945</v>
      </c>
      <c r="K619" s="469"/>
      <c r="L619" s="404">
        <f t="shared" ca="1" si="9"/>
        <v>2327.2222222222222</v>
      </c>
      <c r="M619" s="465" t="s">
        <v>112</v>
      </c>
    </row>
    <row r="620" spans="1:13" x14ac:dyDescent="0.35">
      <c r="A620" s="462" t="s">
        <v>9697</v>
      </c>
      <c r="B620" s="462" t="s">
        <v>2966</v>
      </c>
      <c r="C620" s="462" t="s">
        <v>9697</v>
      </c>
      <c r="D620" s="462" t="s">
        <v>128</v>
      </c>
      <c r="E620" s="462" t="s">
        <v>267</v>
      </c>
      <c r="F620" s="463">
        <v>2015</v>
      </c>
      <c r="G620" s="462" t="s">
        <v>5710</v>
      </c>
      <c r="H620" s="462" t="s">
        <v>898</v>
      </c>
      <c r="I620" s="462" t="s">
        <v>9698</v>
      </c>
      <c r="J620" s="463">
        <v>65301</v>
      </c>
      <c r="K620" s="468"/>
      <c r="L620" s="464">
        <f t="shared" ca="1" si="9"/>
        <v>7255.666666666667</v>
      </c>
      <c r="M620" s="462" t="s">
        <v>112</v>
      </c>
    </row>
    <row r="621" spans="1:13" x14ac:dyDescent="0.35">
      <c r="A621" s="465" t="s">
        <v>10605</v>
      </c>
      <c r="B621" s="465" t="s">
        <v>3064</v>
      </c>
      <c r="C621" s="465" t="s">
        <v>10605</v>
      </c>
      <c r="D621" s="465" t="s">
        <v>128</v>
      </c>
      <c r="E621" s="465" t="s">
        <v>267</v>
      </c>
      <c r="F621" s="466">
        <v>2016</v>
      </c>
      <c r="G621" s="465" t="s">
        <v>5710</v>
      </c>
      <c r="H621" s="465" t="s">
        <v>913</v>
      </c>
      <c r="I621" s="465" t="s">
        <v>10606</v>
      </c>
      <c r="J621" s="466">
        <v>35623</v>
      </c>
      <c r="K621" s="469"/>
      <c r="L621" s="404">
        <f t="shared" ca="1" si="9"/>
        <v>4452.875</v>
      </c>
      <c r="M621" s="465" t="s">
        <v>112</v>
      </c>
    </row>
    <row r="622" spans="1:13" x14ac:dyDescent="0.35">
      <c r="A622" s="462" t="s">
        <v>9683</v>
      </c>
      <c r="B622" s="462" t="s">
        <v>2959</v>
      </c>
      <c r="C622" s="462" t="s">
        <v>9683</v>
      </c>
      <c r="D622" s="462" t="s">
        <v>128</v>
      </c>
      <c r="E622" s="462" t="s">
        <v>267</v>
      </c>
      <c r="F622" s="463">
        <v>2015</v>
      </c>
      <c r="G622" s="462" t="s">
        <v>5710</v>
      </c>
      <c r="H622" s="462" t="s">
        <v>898</v>
      </c>
      <c r="I622" s="462" t="s">
        <v>9684</v>
      </c>
      <c r="J622" s="463">
        <v>117699</v>
      </c>
      <c r="K622" s="468"/>
      <c r="L622" s="464">
        <f t="shared" ca="1" si="9"/>
        <v>13077.666666666666</v>
      </c>
      <c r="M622" s="462" t="s">
        <v>112</v>
      </c>
    </row>
    <row r="623" spans="1:13" x14ac:dyDescent="0.35">
      <c r="A623" s="465" t="s">
        <v>10581</v>
      </c>
      <c r="B623" s="465" t="s">
        <v>3049</v>
      </c>
      <c r="C623" s="465" t="s">
        <v>10581</v>
      </c>
      <c r="D623" s="465" t="s">
        <v>128</v>
      </c>
      <c r="E623" s="465" t="s">
        <v>267</v>
      </c>
      <c r="F623" s="466">
        <v>2016</v>
      </c>
      <c r="G623" s="465" t="s">
        <v>5710</v>
      </c>
      <c r="H623" s="465" t="s">
        <v>898</v>
      </c>
      <c r="I623" s="465" t="s">
        <v>10582</v>
      </c>
      <c r="J623" s="466">
        <v>111227</v>
      </c>
      <c r="K623" s="469"/>
      <c r="L623" s="404">
        <f t="shared" ca="1" si="9"/>
        <v>13903.375</v>
      </c>
      <c r="M623" s="465" t="s">
        <v>112</v>
      </c>
    </row>
    <row r="624" spans="1:13" x14ac:dyDescent="0.35">
      <c r="A624" s="462" t="s">
        <v>7585</v>
      </c>
      <c r="B624" s="462" t="s">
        <v>2812</v>
      </c>
      <c r="C624" s="462" t="s">
        <v>7585</v>
      </c>
      <c r="D624" s="462" t="s">
        <v>128</v>
      </c>
      <c r="E624" s="462" t="s">
        <v>267</v>
      </c>
      <c r="F624" s="463">
        <v>2010</v>
      </c>
      <c r="G624" s="462" t="s">
        <v>5710</v>
      </c>
      <c r="H624" s="462" t="s">
        <v>368</v>
      </c>
      <c r="I624" s="462" t="s">
        <v>7586</v>
      </c>
      <c r="J624" s="463">
        <v>146488</v>
      </c>
      <c r="K624" s="468">
        <v>44784</v>
      </c>
      <c r="L624" s="464">
        <f t="shared" ca="1" si="9"/>
        <v>10463.428571428571</v>
      </c>
      <c r="M624" s="462" t="s">
        <v>112</v>
      </c>
    </row>
    <row r="625" spans="1:13" x14ac:dyDescent="0.35">
      <c r="A625" s="465" t="s">
        <v>11687</v>
      </c>
      <c r="B625" s="465" t="s">
        <v>3148</v>
      </c>
      <c r="C625" s="465" t="s">
        <v>11687</v>
      </c>
      <c r="D625" s="465" t="s">
        <v>128</v>
      </c>
      <c r="E625" s="465" t="s">
        <v>267</v>
      </c>
      <c r="F625" s="466">
        <v>2017</v>
      </c>
      <c r="G625" s="465" t="s">
        <v>5710</v>
      </c>
      <c r="H625" s="465" t="s">
        <v>9893</v>
      </c>
      <c r="I625" s="465" t="s">
        <v>11688</v>
      </c>
      <c r="J625" s="466">
        <v>53614</v>
      </c>
      <c r="K625" s="469"/>
      <c r="L625" s="404">
        <f t="shared" ca="1" si="9"/>
        <v>7659.1428571428569</v>
      </c>
      <c r="M625" s="465" t="s">
        <v>112</v>
      </c>
    </row>
    <row r="626" spans="1:13" x14ac:dyDescent="0.35">
      <c r="A626" s="462" t="s">
        <v>11874</v>
      </c>
      <c r="B626" s="462" t="s">
        <v>3175</v>
      </c>
      <c r="C626" s="462" t="s">
        <v>11874</v>
      </c>
      <c r="D626" s="462" t="s">
        <v>128</v>
      </c>
      <c r="E626" s="462" t="s">
        <v>267</v>
      </c>
      <c r="F626" s="463">
        <v>2017</v>
      </c>
      <c r="G626" s="462" t="s">
        <v>6013</v>
      </c>
      <c r="H626" s="462" t="s">
        <v>7459</v>
      </c>
      <c r="I626" s="462" t="s">
        <v>11875</v>
      </c>
      <c r="J626" s="463">
        <v>17102</v>
      </c>
      <c r="K626" s="468"/>
      <c r="L626" s="464">
        <f t="shared" ca="1" si="9"/>
        <v>2443.1428571428573</v>
      </c>
      <c r="M626" s="462" t="s">
        <v>112</v>
      </c>
    </row>
    <row r="627" spans="1:13" x14ac:dyDescent="0.35">
      <c r="A627" s="465" t="s">
        <v>10505</v>
      </c>
      <c r="B627" s="465" t="s">
        <v>3031</v>
      </c>
      <c r="C627" s="465" t="s">
        <v>10505</v>
      </c>
      <c r="D627" s="465" t="s">
        <v>128</v>
      </c>
      <c r="E627" s="465" t="s">
        <v>267</v>
      </c>
      <c r="F627" s="466">
        <v>2016</v>
      </c>
      <c r="G627" s="465" t="s">
        <v>5710</v>
      </c>
      <c r="H627" s="465" t="s">
        <v>368</v>
      </c>
      <c r="I627" s="465" t="s">
        <v>10506</v>
      </c>
      <c r="J627" s="466">
        <v>43062</v>
      </c>
      <c r="K627" s="469"/>
      <c r="L627" s="404">
        <f t="shared" ca="1" si="9"/>
        <v>5382.75</v>
      </c>
      <c r="M627" s="465" t="s">
        <v>112</v>
      </c>
    </row>
    <row r="628" spans="1:13" x14ac:dyDescent="0.35">
      <c r="A628" s="462" t="s">
        <v>11860</v>
      </c>
      <c r="B628" s="462" t="s">
        <v>3177</v>
      </c>
      <c r="C628" s="462" t="s">
        <v>11860</v>
      </c>
      <c r="D628" s="462" t="s">
        <v>128</v>
      </c>
      <c r="E628" s="462" t="s">
        <v>267</v>
      </c>
      <c r="F628" s="463">
        <v>2017</v>
      </c>
      <c r="G628" s="462" t="s">
        <v>6013</v>
      </c>
      <c r="H628" s="462" t="s">
        <v>7459</v>
      </c>
      <c r="I628" s="462" t="s">
        <v>11861</v>
      </c>
      <c r="J628" s="463">
        <v>41436</v>
      </c>
      <c r="K628" s="468"/>
      <c r="L628" s="464">
        <f t="shared" ca="1" si="9"/>
        <v>5919.4285714285716</v>
      </c>
      <c r="M628" s="462" t="s">
        <v>112</v>
      </c>
    </row>
    <row r="629" spans="1:13" x14ac:dyDescent="0.35">
      <c r="A629" s="465" t="s">
        <v>10329</v>
      </c>
      <c r="B629" s="465" t="s">
        <v>3009</v>
      </c>
      <c r="C629" s="465" t="s">
        <v>10329</v>
      </c>
      <c r="D629" s="465" t="s">
        <v>128</v>
      </c>
      <c r="E629" s="465" t="s">
        <v>267</v>
      </c>
      <c r="F629" s="466">
        <v>2016</v>
      </c>
      <c r="G629" s="465" t="s">
        <v>5710</v>
      </c>
      <c r="H629" s="465" t="s">
        <v>6496</v>
      </c>
      <c r="I629" s="465" t="s">
        <v>10330</v>
      </c>
      <c r="J629" s="466">
        <v>59118</v>
      </c>
      <c r="K629" s="469"/>
      <c r="L629" s="404">
        <f t="shared" ca="1" si="9"/>
        <v>7389.75</v>
      </c>
      <c r="M629" s="465" t="s">
        <v>112</v>
      </c>
    </row>
    <row r="630" spans="1:13" x14ac:dyDescent="0.35">
      <c r="A630" s="462" t="s">
        <v>11518</v>
      </c>
      <c r="B630" s="462" t="s">
        <v>3130</v>
      </c>
      <c r="C630" s="462" t="s">
        <v>11518</v>
      </c>
      <c r="D630" s="462" t="s">
        <v>128</v>
      </c>
      <c r="E630" s="462" t="s">
        <v>267</v>
      </c>
      <c r="F630" s="463">
        <v>2017</v>
      </c>
      <c r="G630" s="462" t="s">
        <v>5710</v>
      </c>
      <c r="H630" s="462" t="s">
        <v>898</v>
      </c>
      <c r="I630" s="462" t="s">
        <v>11519</v>
      </c>
      <c r="J630" s="463">
        <v>80437</v>
      </c>
      <c r="K630" s="468"/>
      <c r="L630" s="464">
        <f t="shared" ca="1" si="9"/>
        <v>11491</v>
      </c>
      <c r="M630" s="462" t="s">
        <v>112</v>
      </c>
    </row>
    <row r="631" spans="1:13" x14ac:dyDescent="0.35">
      <c r="A631" s="465" t="s">
        <v>11514</v>
      </c>
      <c r="B631" s="465" t="s">
        <v>3128</v>
      </c>
      <c r="C631" s="465" t="s">
        <v>11514</v>
      </c>
      <c r="D631" s="465" t="s">
        <v>128</v>
      </c>
      <c r="E631" s="465" t="s">
        <v>267</v>
      </c>
      <c r="F631" s="466">
        <v>2017</v>
      </c>
      <c r="G631" s="465" t="s">
        <v>5710</v>
      </c>
      <c r="H631" s="465" t="s">
        <v>898</v>
      </c>
      <c r="I631" s="465" t="s">
        <v>11515</v>
      </c>
      <c r="J631" s="466">
        <v>55846</v>
      </c>
      <c r="K631" s="469"/>
      <c r="L631" s="404">
        <f t="shared" ca="1" si="9"/>
        <v>7978</v>
      </c>
      <c r="M631" s="465" t="s">
        <v>112</v>
      </c>
    </row>
    <row r="632" spans="1:13" x14ac:dyDescent="0.35">
      <c r="A632" s="462" t="s">
        <v>11516</v>
      </c>
      <c r="B632" s="462" t="s">
        <v>3129</v>
      </c>
      <c r="C632" s="462" t="s">
        <v>11516</v>
      </c>
      <c r="D632" s="462" t="s">
        <v>128</v>
      </c>
      <c r="E632" s="462" t="s">
        <v>267</v>
      </c>
      <c r="F632" s="463">
        <v>2017</v>
      </c>
      <c r="G632" s="462" t="s">
        <v>5710</v>
      </c>
      <c r="H632" s="462" t="s">
        <v>898</v>
      </c>
      <c r="I632" s="462" t="s">
        <v>11517</v>
      </c>
      <c r="J632" s="463">
        <v>83807</v>
      </c>
      <c r="K632" s="468"/>
      <c r="L632" s="464">
        <f t="shared" ca="1" si="9"/>
        <v>11972.428571428571</v>
      </c>
      <c r="M632" s="462" t="s">
        <v>112</v>
      </c>
    </row>
    <row r="633" spans="1:13" x14ac:dyDescent="0.35">
      <c r="A633" s="465" t="s">
        <v>11510</v>
      </c>
      <c r="B633" s="465" t="s">
        <v>3126</v>
      </c>
      <c r="C633" s="465" t="s">
        <v>11510</v>
      </c>
      <c r="D633" s="465" t="s">
        <v>128</v>
      </c>
      <c r="E633" s="465" t="s">
        <v>267</v>
      </c>
      <c r="F633" s="466">
        <v>2017</v>
      </c>
      <c r="G633" s="465" t="s">
        <v>5710</v>
      </c>
      <c r="H633" s="465" t="s">
        <v>898</v>
      </c>
      <c r="I633" s="465" t="s">
        <v>11511</v>
      </c>
      <c r="J633" s="466">
        <v>28964</v>
      </c>
      <c r="K633" s="469"/>
      <c r="L633" s="404">
        <f t="shared" ca="1" si="9"/>
        <v>4137.7142857142853</v>
      </c>
      <c r="M633" s="465" t="s">
        <v>112</v>
      </c>
    </row>
    <row r="634" spans="1:13" x14ac:dyDescent="0.35">
      <c r="A634" s="462" t="s">
        <v>12545</v>
      </c>
      <c r="B634" s="462" t="s">
        <v>3260</v>
      </c>
      <c r="C634" s="462" t="s">
        <v>12545</v>
      </c>
      <c r="D634" s="462" t="s">
        <v>128</v>
      </c>
      <c r="E634" s="462" t="s">
        <v>267</v>
      </c>
      <c r="F634" s="463">
        <v>2018</v>
      </c>
      <c r="G634" s="462" t="s">
        <v>6013</v>
      </c>
      <c r="H634" s="462" t="s">
        <v>7459</v>
      </c>
      <c r="I634" s="462" t="s">
        <v>12546</v>
      </c>
      <c r="J634" s="463">
        <v>25800</v>
      </c>
      <c r="K634" s="468"/>
      <c r="L634" s="464">
        <f t="shared" ca="1" si="9"/>
        <v>4300</v>
      </c>
      <c r="M634" s="462" t="s">
        <v>112</v>
      </c>
    </row>
    <row r="635" spans="1:13" x14ac:dyDescent="0.35">
      <c r="A635" s="465" t="s">
        <v>12543</v>
      </c>
      <c r="B635" s="465" t="s">
        <v>3259</v>
      </c>
      <c r="C635" s="465" t="s">
        <v>12543</v>
      </c>
      <c r="D635" s="465" t="s">
        <v>128</v>
      </c>
      <c r="E635" s="465" t="s">
        <v>267</v>
      </c>
      <c r="F635" s="466">
        <v>2018</v>
      </c>
      <c r="G635" s="465" t="s">
        <v>6013</v>
      </c>
      <c r="H635" s="465" t="s">
        <v>7459</v>
      </c>
      <c r="I635" s="465" t="s">
        <v>12544</v>
      </c>
      <c r="J635" s="466">
        <v>61582</v>
      </c>
      <c r="K635" s="469"/>
      <c r="L635" s="404">
        <f t="shared" ca="1" si="9"/>
        <v>10263.666666666666</v>
      </c>
      <c r="M635" s="465" t="s">
        <v>112</v>
      </c>
    </row>
    <row r="636" spans="1:13" x14ac:dyDescent="0.35">
      <c r="A636" s="462" t="s">
        <v>12011</v>
      </c>
      <c r="B636" s="462" t="s">
        <v>3187</v>
      </c>
      <c r="C636" s="462" t="s">
        <v>12011</v>
      </c>
      <c r="D636" s="462" t="s">
        <v>128</v>
      </c>
      <c r="E636" s="462" t="s">
        <v>267</v>
      </c>
      <c r="F636" s="463">
        <v>2018</v>
      </c>
      <c r="G636" s="462" t="s">
        <v>5767</v>
      </c>
      <c r="H636" s="462" t="s">
        <v>6032</v>
      </c>
      <c r="I636" s="462" t="s">
        <v>12012</v>
      </c>
      <c r="J636" s="463">
        <v>31747</v>
      </c>
      <c r="K636" s="468"/>
      <c r="L636" s="464">
        <f t="shared" ca="1" si="9"/>
        <v>5291.166666666667</v>
      </c>
      <c r="M636" s="462" t="s">
        <v>112</v>
      </c>
    </row>
    <row r="637" spans="1:13" x14ac:dyDescent="0.35">
      <c r="A637" s="465" t="s">
        <v>12320</v>
      </c>
      <c r="B637" s="465" t="s">
        <v>3246</v>
      </c>
      <c r="C637" s="465" t="s">
        <v>12320</v>
      </c>
      <c r="D637" s="465" t="s">
        <v>128</v>
      </c>
      <c r="E637" s="465" t="s">
        <v>267</v>
      </c>
      <c r="F637" s="466">
        <v>2018</v>
      </c>
      <c r="G637" s="465" t="s">
        <v>5710</v>
      </c>
      <c r="H637" s="465" t="s">
        <v>6004</v>
      </c>
      <c r="I637" s="465" t="s">
        <v>12321</v>
      </c>
      <c r="J637" s="466">
        <v>31679</v>
      </c>
      <c r="K637" s="469"/>
      <c r="L637" s="404">
        <f t="shared" ca="1" si="9"/>
        <v>5279.833333333333</v>
      </c>
      <c r="M637" s="465" t="s">
        <v>112</v>
      </c>
    </row>
    <row r="638" spans="1:13" x14ac:dyDescent="0.35">
      <c r="A638" s="462" t="s">
        <v>12268</v>
      </c>
      <c r="B638" s="462" t="s">
        <v>3227</v>
      </c>
      <c r="C638" s="462" t="s">
        <v>12268</v>
      </c>
      <c r="D638" s="462" t="s">
        <v>128</v>
      </c>
      <c r="E638" s="462" t="s">
        <v>267</v>
      </c>
      <c r="F638" s="463">
        <v>2018</v>
      </c>
      <c r="G638" s="462" t="s">
        <v>5710</v>
      </c>
      <c r="H638" s="462" t="s">
        <v>898</v>
      </c>
      <c r="I638" s="462" t="s">
        <v>12269</v>
      </c>
      <c r="J638" s="463">
        <v>100000</v>
      </c>
      <c r="K638" s="468"/>
      <c r="L638" s="464">
        <f t="shared" ca="1" si="9"/>
        <v>16666.666666666668</v>
      </c>
      <c r="M638" s="462" t="s">
        <v>112</v>
      </c>
    </row>
    <row r="639" spans="1:13" x14ac:dyDescent="0.35">
      <c r="A639" s="465" t="s">
        <v>12975</v>
      </c>
      <c r="B639" s="465" t="s">
        <v>3316</v>
      </c>
      <c r="C639" s="465" t="s">
        <v>12975</v>
      </c>
      <c r="D639" s="465" t="s">
        <v>128</v>
      </c>
      <c r="E639" s="465" t="s">
        <v>267</v>
      </c>
      <c r="F639" s="466">
        <v>2019</v>
      </c>
      <c r="G639" s="465" t="s">
        <v>5710</v>
      </c>
      <c r="H639" s="465" t="s">
        <v>6004</v>
      </c>
      <c r="I639" s="465" t="s">
        <v>12976</v>
      </c>
      <c r="J639" s="466">
        <v>25010</v>
      </c>
      <c r="K639" s="469"/>
      <c r="L639" s="404">
        <f t="shared" ca="1" si="9"/>
        <v>5002</v>
      </c>
      <c r="M639" s="465" t="s">
        <v>112</v>
      </c>
    </row>
    <row r="640" spans="1:13" x14ac:dyDescent="0.35">
      <c r="A640" s="462" t="s">
        <v>12963</v>
      </c>
      <c r="B640" s="462" t="s">
        <v>3310</v>
      </c>
      <c r="C640" s="462" t="s">
        <v>12963</v>
      </c>
      <c r="D640" s="462" t="s">
        <v>128</v>
      </c>
      <c r="E640" s="462" t="s">
        <v>267</v>
      </c>
      <c r="F640" s="463">
        <v>2019</v>
      </c>
      <c r="G640" s="462" t="s">
        <v>5710</v>
      </c>
      <c r="H640" s="462" t="s">
        <v>6004</v>
      </c>
      <c r="I640" s="462" t="s">
        <v>12964</v>
      </c>
      <c r="J640" s="463">
        <v>14743</v>
      </c>
      <c r="K640" s="468"/>
      <c r="L640" s="464">
        <f t="shared" ca="1" si="9"/>
        <v>2948.6</v>
      </c>
      <c r="M640" s="462" t="s">
        <v>112</v>
      </c>
    </row>
    <row r="641" spans="1:13" x14ac:dyDescent="0.35">
      <c r="A641" s="465" t="s">
        <v>12896</v>
      </c>
      <c r="B641" s="465" t="s">
        <v>3298</v>
      </c>
      <c r="C641" s="465" t="s">
        <v>12896</v>
      </c>
      <c r="D641" s="465" t="s">
        <v>128</v>
      </c>
      <c r="E641" s="465" t="s">
        <v>267</v>
      </c>
      <c r="F641" s="466">
        <v>2019</v>
      </c>
      <c r="G641" s="465" t="s">
        <v>5710</v>
      </c>
      <c r="H641" s="465" t="s">
        <v>913</v>
      </c>
      <c r="I641" s="465" t="s">
        <v>12897</v>
      </c>
      <c r="J641" s="466">
        <v>62886</v>
      </c>
      <c r="K641" s="469"/>
      <c r="L641" s="404">
        <f t="shared" ca="1" si="9"/>
        <v>12577.2</v>
      </c>
      <c r="M641" s="465" t="s">
        <v>112</v>
      </c>
    </row>
    <row r="642" spans="1:13" x14ac:dyDescent="0.35">
      <c r="A642" s="462" t="s">
        <v>12779</v>
      </c>
      <c r="B642" s="462" t="s">
        <v>3282</v>
      </c>
      <c r="C642" s="462" t="s">
        <v>12779</v>
      </c>
      <c r="D642" s="462" t="s">
        <v>128</v>
      </c>
      <c r="E642" s="462" t="s">
        <v>267</v>
      </c>
      <c r="F642" s="463">
        <v>2019</v>
      </c>
      <c r="G642" s="462" t="s">
        <v>5710</v>
      </c>
      <c r="H642" s="462" t="s">
        <v>368</v>
      </c>
      <c r="I642" s="462" t="s">
        <v>12780</v>
      </c>
      <c r="J642" s="463">
        <v>35939</v>
      </c>
      <c r="K642" s="468"/>
      <c r="L642" s="464">
        <f t="shared" ref="L642:L705" ca="1" si="10">IFERROR(J642/(YEAR(NOW())-F642),"--")</f>
        <v>7187.8</v>
      </c>
      <c r="M642" s="462" t="s">
        <v>112</v>
      </c>
    </row>
    <row r="643" spans="1:13" x14ac:dyDescent="0.35">
      <c r="A643" s="465" t="s">
        <v>12775</v>
      </c>
      <c r="B643" s="465" t="s">
        <v>3284</v>
      </c>
      <c r="C643" s="465" t="s">
        <v>12775</v>
      </c>
      <c r="D643" s="465" t="s">
        <v>128</v>
      </c>
      <c r="E643" s="465" t="s">
        <v>267</v>
      </c>
      <c r="F643" s="466">
        <v>2019</v>
      </c>
      <c r="G643" s="465" t="s">
        <v>5710</v>
      </c>
      <c r="H643" s="465" t="s">
        <v>368</v>
      </c>
      <c r="I643" s="465" t="s">
        <v>12776</v>
      </c>
      <c r="J643" s="466">
        <v>31340</v>
      </c>
      <c r="K643" s="469"/>
      <c r="L643" s="404">
        <f t="shared" ca="1" si="10"/>
        <v>6268</v>
      </c>
      <c r="M643" s="465" t="s">
        <v>112</v>
      </c>
    </row>
    <row r="644" spans="1:13" x14ac:dyDescent="0.35">
      <c r="A644" s="462" t="s">
        <v>14303</v>
      </c>
      <c r="B644" s="462" t="s">
        <v>14304</v>
      </c>
      <c r="C644" s="462" t="s">
        <v>14303</v>
      </c>
      <c r="D644" s="462" t="s">
        <v>128</v>
      </c>
      <c r="E644" s="462" t="s">
        <v>267</v>
      </c>
      <c r="F644" s="463">
        <v>2021</v>
      </c>
      <c r="G644" s="462" t="s">
        <v>5710</v>
      </c>
      <c r="H644" s="462" t="s">
        <v>6004</v>
      </c>
      <c r="I644" s="462" t="s">
        <v>14305</v>
      </c>
      <c r="J644" s="463">
        <v>12424</v>
      </c>
      <c r="K644" s="468"/>
      <c r="L644" s="464">
        <f t="shared" ca="1" si="10"/>
        <v>4141.333333333333</v>
      </c>
      <c r="M644" s="462" t="s">
        <v>112</v>
      </c>
    </row>
    <row r="645" spans="1:13" x14ac:dyDescent="0.35">
      <c r="A645" s="465" t="s">
        <v>12792</v>
      </c>
      <c r="B645" s="465" t="s">
        <v>3280</v>
      </c>
      <c r="C645" s="465" t="s">
        <v>12792</v>
      </c>
      <c r="D645" s="465" t="s">
        <v>128</v>
      </c>
      <c r="E645" s="465" t="s">
        <v>267</v>
      </c>
      <c r="F645" s="466">
        <v>2019</v>
      </c>
      <c r="G645" s="465" t="s">
        <v>5710</v>
      </c>
      <c r="H645" s="465" t="s">
        <v>368</v>
      </c>
      <c r="I645" s="465" t="s">
        <v>12793</v>
      </c>
      <c r="J645" s="466">
        <v>38567</v>
      </c>
      <c r="K645" s="469"/>
      <c r="L645" s="404">
        <f t="shared" ca="1" si="10"/>
        <v>7713.4</v>
      </c>
      <c r="M645" s="465" t="s">
        <v>112</v>
      </c>
    </row>
    <row r="646" spans="1:13" x14ac:dyDescent="0.35">
      <c r="A646" s="462" t="s">
        <v>12794</v>
      </c>
      <c r="B646" s="462" t="s">
        <v>3281</v>
      </c>
      <c r="C646" s="462" t="s">
        <v>12794</v>
      </c>
      <c r="D646" s="462" t="s">
        <v>128</v>
      </c>
      <c r="E646" s="462" t="s">
        <v>267</v>
      </c>
      <c r="F646" s="463">
        <v>2019</v>
      </c>
      <c r="G646" s="462" t="s">
        <v>5710</v>
      </c>
      <c r="H646" s="462" t="s">
        <v>368</v>
      </c>
      <c r="I646" s="462" t="s">
        <v>12795</v>
      </c>
      <c r="J646" s="463">
        <v>58175</v>
      </c>
      <c r="K646" s="468"/>
      <c r="L646" s="464">
        <f t="shared" ca="1" si="10"/>
        <v>11635</v>
      </c>
      <c r="M646" s="462" t="s">
        <v>112</v>
      </c>
    </row>
    <row r="647" spans="1:13" x14ac:dyDescent="0.35">
      <c r="A647" s="465" t="s">
        <v>12767</v>
      </c>
      <c r="B647" s="465" t="s">
        <v>3276</v>
      </c>
      <c r="C647" s="465" t="s">
        <v>12767</v>
      </c>
      <c r="D647" s="465" t="s">
        <v>128</v>
      </c>
      <c r="E647" s="465" t="s">
        <v>267</v>
      </c>
      <c r="F647" s="466">
        <v>2019</v>
      </c>
      <c r="G647" s="465" t="s">
        <v>5710</v>
      </c>
      <c r="H647" s="465" t="s">
        <v>368</v>
      </c>
      <c r="I647" s="465" t="s">
        <v>12768</v>
      </c>
      <c r="J647" s="466">
        <v>19453</v>
      </c>
      <c r="K647" s="469"/>
      <c r="L647" s="404">
        <f t="shared" ca="1" si="10"/>
        <v>3890.6</v>
      </c>
      <c r="M647" s="465" t="s">
        <v>112</v>
      </c>
    </row>
    <row r="648" spans="1:13" x14ac:dyDescent="0.35">
      <c r="A648" s="462" t="s">
        <v>14763</v>
      </c>
      <c r="B648" s="462" t="s">
        <v>14764</v>
      </c>
      <c r="C648" s="462" t="s">
        <v>14763</v>
      </c>
      <c r="D648" s="462" t="s">
        <v>128</v>
      </c>
      <c r="E648" s="462" t="s">
        <v>267</v>
      </c>
      <c r="F648" s="463">
        <v>2021</v>
      </c>
      <c r="G648" s="462" t="s">
        <v>5710</v>
      </c>
      <c r="H648" s="462" t="s">
        <v>13020</v>
      </c>
      <c r="I648" s="462" t="s">
        <v>14765</v>
      </c>
      <c r="J648" s="463">
        <v>14111</v>
      </c>
      <c r="K648" s="468"/>
      <c r="L648" s="464">
        <f t="shared" ca="1" si="10"/>
        <v>4703.666666666667</v>
      </c>
      <c r="M648" s="462" t="s">
        <v>112</v>
      </c>
    </row>
    <row r="649" spans="1:13" x14ac:dyDescent="0.35">
      <c r="A649" s="465" t="s">
        <v>14324</v>
      </c>
      <c r="B649" s="465" t="s">
        <v>14325</v>
      </c>
      <c r="C649" s="465" t="s">
        <v>14324</v>
      </c>
      <c r="D649" s="465" t="s">
        <v>128</v>
      </c>
      <c r="E649" s="465" t="s">
        <v>267</v>
      </c>
      <c r="F649" s="466">
        <v>2021</v>
      </c>
      <c r="G649" s="465" t="s">
        <v>5710</v>
      </c>
      <c r="H649" s="465" t="s">
        <v>14326</v>
      </c>
      <c r="I649" s="465" t="s">
        <v>14327</v>
      </c>
      <c r="J649" s="466">
        <v>15437</v>
      </c>
      <c r="K649" s="469"/>
      <c r="L649" s="404">
        <f t="shared" ca="1" si="10"/>
        <v>5145.666666666667</v>
      </c>
      <c r="M649" s="465" t="s">
        <v>112</v>
      </c>
    </row>
    <row r="650" spans="1:13" x14ac:dyDescent="0.35">
      <c r="A650" s="462" t="s">
        <v>8294</v>
      </c>
      <c r="B650" s="462" t="s">
        <v>16747</v>
      </c>
      <c r="C650" s="462" t="s">
        <v>8294</v>
      </c>
      <c r="D650" s="462" t="s">
        <v>128</v>
      </c>
      <c r="E650" s="462" t="s">
        <v>267</v>
      </c>
      <c r="F650" s="463">
        <v>2012</v>
      </c>
      <c r="G650" s="462" t="s">
        <v>5710</v>
      </c>
      <c r="H650" s="462" t="s">
        <v>913</v>
      </c>
      <c r="I650" s="462" t="s">
        <v>8295</v>
      </c>
      <c r="J650" s="463">
        <v>38223</v>
      </c>
      <c r="K650" s="468"/>
      <c r="L650" s="464">
        <f t="shared" ca="1" si="10"/>
        <v>3185.25</v>
      </c>
      <c r="M650" s="462" t="s">
        <v>112</v>
      </c>
    </row>
    <row r="651" spans="1:13" x14ac:dyDescent="0.35">
      <c r="A651" s="465" t="s">
        <v>8306</v>
      </c>
      <c r="B651" s="465" t="s">
        <v>16740</v>
      </c>
      <c r="C651" s="465" t="s">
        <v>8306</v>
      </c>
      <c r="D651" s="465" t="s">
        <v>128</v>
      </c>
      <c r="E651" s="465" t="s">
        <v>267</v>
      </c>
      <c r="F651" s="466">
        <v>2012</v>
      </c>
      <c r="G651" s="465" t="s">
        <v>5710</v>
      </c>
      <c r="H651" s="465" t="s">
        <v>913</v>
      </c>
      <c r="I651" s="465" t="s">
        <v>8307</v>
      </c>
      <c r="J651" s="466">
        <v>51578</v>
      </c>
      <c r="K651" s="469"/>
      <c r="L651" s="404">
        <f t="shared" ca="1" si="10"/>
        <v>4298.166666666667</v>
      </c>
      <c r="M651" s="465" t="s">
        <v>112</v>
      </c>
    </row>
    <row r="652" spans="1:13" x14ac:dyDescent="0.35">
      <c r="A652" s="462" t="s">
        <v>6706</v>
      </c>
      <c r="B652" s="462" t="s">
        <v>2720</v>
      </c>
      <c r="C652" s="462" t="s">
        <v>6706</v>
      </c>
      <c r="D652" s="462" t="s">
        <v>128</v>
      </c>
      <c r="E652" s="462" t="s">
        <v>270</v>
      </c>
      <c r="F652" s="463">
        <v>2007</v>
      </c>
      <c r="G652" s="462" t="s">
        <v>5710</v>
      </c>
      <c r="H652" s="462" t="s">
        <v>913</v>
      </c>
      <c r="I652" s="462" t="s">
        <v>6707</v>
      </c>
      <c r="J652" s="463">
        <v>48824</v>
      </c>
      <c r="K652" s="468"/>
      <c r="L652" s="464">
        <f t="shared" ca="1" si="10"/>
        <v>2872</v>
      </c>
      <c r="M652" s="462" t="s">
        <v>112</v>
      </c>
    </row>
    <row r="653" spans="1:13" x14ac:dyDescent="0.35">
      <c r="A653" s="465" t="s">
        <v>7126</v>
      </c>
      <c r="B653" s="465" t="s">
        <v>2773</v>
      </c>
      <c r="C653" s="465" t="s">
        <v>7126</v>
      </c>
      <c r="D653" s="465" t="s">
        <v>128</v>
      </c>
      <c r="E653" s="465" t="s">
        <v>270</v>
      </c>
      <c r="F653" s="466">
        <v>2008</v>
      </c>
      <c r="G653" s="465" t="s">
        <v>5710</v>
      </c>
      <c r="H653" s="465" t="s">
        <v>913</v>
      </c>
      <c r="I653" s="465" t="s">
        <v>7127</v>
      </c>
      <c r="J653" s="466">
        <v>115436</v>
      </c>
      <c r="K653" s="469"/>
      <c r="L653" s="404">
        <f t="shared" ca="1" si="10"/>
        <v>7214.75</v>
      </c>
      <c r="M653" s="465" t="s">
        <v>112</v>
      </c>
    </row>
    <row r="654" spans="1:13" x14ac:dyDescent="0.35">
      <c r="A654" s="462" t="s">
        <v>6560</v>
      </c>
      <c r="B654" s="462" t="s">
        <v>2716</v>
      </c>
      <c r="C654" s="462" t="s">
        <v>6560</v>
      </c>
      <c r="D654" s="462" t="s">
        <v>128</v>
      </c>
      <c r="E654" s="462" t="s">
        <v>270</v>
      </c>
      <c r="F654" s="463">
        <v>2006</v>
      </c>
      <c r="G654" s="462" t="s">
        <v>2071</v>
      </c>
      <c r="H654" s="462" t="s">
        <v>5734</v>
      </c>
      <c r="I654" s="462" t="s">
        <v>6561</v>
      </c>
      <c r="J654" s="463">
        <v>87168</v>
      </c>
      <c r="K654" s="468"/>
      <c r="L654" s="464">
        <f t="shared" ca="1" si="10"/>
        <v>4842.666666666667</v>
      </c>
      <c r="M654" s="462" t="s">
        <v>112</v>
      </c>
    </row>
    <row r="655" spans="1:13" x14ac:dyDescent="0.35">
      <c r="A655" s="465" t="s">
        <v>7132</v>
      </c>
      <c r="B655" s="465" t="s">
        <v>2775</v>
      </c>
      <c r="C655" s="465" t="s">
        <v>7132</v>
      </c>
      <c r="D655" s="465" t="s">
        <v>128</v>
      </c>
      <c r="E655" s="465" t="s">
        <v>270</v>
      </c>
      <c r="F655" s="466">
        <v>2008</v>
      </c>
      <c r="G655" s="465" t="s">
        <v>5710</v>
      </c>
      <c r="H655" s="465" t="s">
        <v>913</v>
      </c>
      <c r="I655" s="465" t="s">
        <v>7133</v>
      </c>
      <c r="J655" s="466">
        <v>172699</v>
      </c>
      <c r="K655" s="469"/>
      <c r="L655" s="404">
        <f t="shared" ca="1" si="10"/>
        <v>10793.6875</v>
      </c>
      <c r="M655" s="465" t="s">
        <v>112</v>
      </c>
    </row>
    <row r="656" spans="1:13" x14ac:dyDescent="0.35">
      <c r="A656" s="462" t="s">
        <v>6821</v>
      </c>
      <c r="B656" s="462" t="s">
        <v>2743</v>
      </c>
      <c r="C656" s="462" t="s">
        <v>6821</v>
      </c>
      <c r="D656" s="462" t="s">
        <v>128</v>
      </c>
      <c r="E656" s="462" t="s">
        <v>270</v>
      </c>
      <c r="F656" s="463">
        <v>2007</v>
      </c>
      <c r="G656" s="462" t="s">
        <v>6165</v>
      </c>
      <c r="H656" s="462" t="s">
        <v>6387</v>
      </c>
      <c r="I656" s="462" t="s">
        <v>6822</v>
      </c>
      <c r="J656" s="463">
        <v>163396</v>
      </c>
      <c r="K656" s="468">
        <v>44915</v>
      </c>
      <c r="L656" s="464">
        <f t="shared" ca="1" si="10"/>
        <v>9611.5294117647063</v>
      </c>
      <c r="M656" s="462" t="s">
        <v>112</v>
      </c>
    </row>
    <row r="657" spans="1:13" x14ac:dyDescent="0.35">
      <c r="A657" s="465" t="s">
        <v>7001</v>
      </c>
      <c r="B657" s="465" t="s">
        <v>2750</v>
      </c>
      <c r="C657" s="465" t="s">
        <v>7001</v>
      </c>
      <c r="D657" s="465" t="s">
        <v>128</v>
      </c>
      <c r="E657" s="465" t="s">
        <v>270</v>
      </c>
      <c r="F657" s="466">
        <v>2008</v>
      </c>
      <c r="G657" s="465" t="s">
        <v>5710</v>
      </c>
      <c r="H657" s="465" t="s">
        <v>898</v>
      </c>
      <c r="I657" s="465" t="s">
        <v>7002</v>
      </c>
      <c r="J657" s="466">
        <v>126794</v>
      </c>
      <c r="K657" s="469"/>
      <c r="L657" s="404">
        <f t="shared" ca="1" si="10"/>
        <v>7924.625</v>
      </c>
      <c r="M657" s="465" t="s">
        <v>112</v>
      </c>
    </row>
    <row r="658" spans="1:13" x14ac:dyDescent="0.35">
      <c r="A658" s="462" t="s">
        <v>7003</v>
      </c>
      <c r="B658" s="462" t="s">
        <v>2751</v>
      </c>
      <c r="C658" s="462" t="s">
        <v>7003</v>
      </c>
      <c r="D658" s="462" t="s">
        <v>128</v>
      </c>
      <c r="E658" s="462" t="s">
        <v>270</v>
      </c>
      <c r="F658" s="463">
        <v>2008</v>
      </c>
      <c r="G658" s="462" t="s">
        <v>5710</v>
      </c>
      <c r="H658" s="462" t="s">
        <v>898</v>
      </c>
      <c r="I658" s="462" t="s">
        <v>7004</v>
      </c>
      <c r="J658" s="463">
        <v>150977</v>
      </c>
      <c r="K658" s="468">
        <v>45112</v>
      </c>
      <c r="L658" s="464">
        <f t="shared" ca="1" si="10"/>
        <v>9436.0625</v>
      </c>
      <c r="M658" s="462" t="s">
        <v>112</v>
      </c>
    </row>
    <row r="659" spans="1:13" x14ac:dyDescent="0.35">
      <c r="A659" s="465" t="s">
        <v>7005</v>
      </c>
      <c r="B659" s="465" t="s">
        <v>2752</v>
      </c>
      <c r="C659" s="465" t="s">
        <v>7005</v>
      </c>
      <c r="D659" s="465" t="s">
        <v>128</v>
      </c>
      <c r="E659" s="465" t="s">
        <v>270</v>
      </c>
      <c r="F659" s="466">
        <v>2008</v>
      </c>
      <c r="G659" s="465" t="s">
        <v>5710</v>
      </c>
      <c r="H659" s="465" t="s">
        <v>898</v>
      </c>
      <c r="I659" s="465" t="s">
        <v>7006</v>
      </c>
      <c r="J659" s="466">
        <v>107727</v>
      </c>
      <c r="K659" s="469">
        <v>44721</v>
      </c>
      <c r="L659" s="404">
        <f t="shared" ca="1" si="10"/>
        <v>6732.9375</v>
      </c>
      <c r="M659" s="465" t="s">
        <v>112</v>
      </c>
    </row>
    <row r="660" spans="1:13" x14ac:dyDescent="0.35">
      <c r="A660" s="462" t="s">
        <v>6989</v>
      </c>
      <c r="B660" s="462" t="s">
        <v>2748</v>
      </c>
      <c r="C660" s="462" t="s">
        <v>6989</v>
      </c>
      <c r="D660" s="462" t="s">
        <v>128</v>
      </c>
      <c r="E660" s="462" t="s">
        <v>270</v>
      </c>
      <c r="F660" s="463">
        <v>2008</v>
      </c>
      <c r="G660" s="462" t="s">
        <v>5710</v>
      </c>
      <c r="H660" s="462" t="s">
        <v>898</v>
      </c>
      <c r="I660" s="462" t="s">
        <v>6990</v>
      </c>
      <c r="J660" s="463">
        <v>149966</v>
      </c>
      <c r="K660" s="468">
        <v>44145</v>
      </c>
      <c r="L660" s="464">
        <f t="shared" ca="1" si="10"/>
        <v>9372.875</v>
      </c>
      <c r="M660" s="462" t="s">
        <v>112</v>
      </c>
    </row>
    <row r="661" spans="1:13" x14ac:dyDescent="0.35">
      <c r="A661" s="465" t="s">
        <v>6991</v>
      </c>
      <c r="B661" s="465" t="s">
        <v>2749</v>
      </c>
      <c r="C661" s="465" t="s">
        <v>6991</v>
      </c>
      <c r="D661" s="465" t="s">
        <v>128</v>
      </c>
      <c r="E661" s="465" t="s">
        <v>270</v>
      </c>
      <c r="F661" s="466">
        <v>2008</v>
      </c>
      <c r="G661" s="465" t="s">
        <v>5710</v>
      </c>
      <c r="H661" s="465" t="s">
        <v>898</v>
      </c>
      <c r="I661" s="465" t="s">
        <v>6992</v>
      </c>
      <c r="J661" s="466">
        <v>112452</v>
      </c>
      <c r="K661" s="469"/>
      <c r="L661" s="404">
        <f t="shared" ca="1" si="10"/>
        <v>7028.25</v>
      </c>
      <c r="M661" s="465" t="s">
        <v>112</v>
      </c>
    </row>
    <row r="662" spans="1:13" x14ac:dyDescent="0.35">
      <c r="A662" s="462" t="s">
        <v>7017</v>
      </c>
      <c r="B662" s="462" t="s">
        <v>2761</v>
      </c>
      <c r="C662" s="462" t="s">
        <v>7017</v>
      </c>
      <c r="D662" s="462" t="s">
        <v>128</v>
      </c>
      <c r="E662" s="462" t="s">
        <v>270</v>
      </c>
      <c r="F662" s="463">
        <v>2008</v>
      </c>
      <c r="G662" s="462" t="s">
        <v>5710</v>
      </c>
      <c r="H662" s="462" t="s">
        <v>898</v>
      </c>
      <c r="I662" s="462" t="s">
        <v>7018</v>
      </c>
      <c r="J662" s="463">
        <v>110209</v>
      </c>
      <c r="K662" s="468">
        <v>44747</v>
      </c>
      <c r="L662" s="464">
        <f t="shared" ca="1" si="10"/>
        <v>6888.0625</v>
      </c>
      <c r="M662" s="462" t="s">
        <v>112</v>
      </c>
    </row>
    <row r="663" spans="1:13" x14ac:dyDescent="0.35">
      <c r="A663" s="465" t="s">
        <v>7025</v>
      </c>
      <c r="B663" s="465" t="s">
        <v>2768</v>
      </c>
      <c r="C663" s="465" t="s">
        <v>7025</v>
      </c>
      <c r="D663" s="465" t="s">
        <v>128</v>
      </c>
      <c r="E663" s="465" t="s">
        <v>270</v>
      </c>
      <c r="F663" s="466">
        <v>2008</v>
      </c>
      <c r="G663" s="465" t="s">
        <v>5710</v>
      </c>
      <c r="H663" s="465" t="s">
        <v>898</v>
      </c>
      <c r="I663" s="465" t="s">
        <v>7026</v>
      </c>
      <c r="J663" s="466">
        <v>105625</v>
      </c>
      <c r="K663" s="469"/>
      <c r="L663" s="404">
        <f t="shared" ca="1" si="10"/>
        <v>6601.5625</v>
      </c>
      <c r="M663" s="465" t="s">
        <v>112</v>
      </c>
    </row>
    <row r="664" spans="1:13" x14ac:dyDescent="0.35">
      <c r="A664" s="462" t="s">
        <v>7027</v>
      </c>
      <c r="B664" s="462" t="s">
        <v>2769</v>
      </c>
      <c r="C664" s="462" t="s">
        <v>7027</v>
      </c>
      <c r="D664" s="462" t="s">
        <v>128</v>
      </c>
      <c r="E664" s="462" t="s">
        <v>270</v>
      </c>
      <c r="F664" s="463">
        <v>2008</v>
      </c>
      <c r="G664" s="462" t="s">
        <v>5710</v>
      </c>
      <c r="H664" s="462" t="s">
        <v>898</v>
      </c>
      <c r="I664" s="462" t="s">
        <v>7028</v>
      </c>
      <c r="J664" s="463">
        <v>86960</v>
      </c>
      <c r="K664" s="468"/>
      <c r="L664" s="464">
        <f t="shared" ca="1" si="10"/>
        <v>5435</v>
      </c>
      <c r="M664" s="462" t="s">
        <v>112</v>
      </c>
    </row>
    <row r="665" spans="1:13" x14ac:dyDescent="0.35">
      <c r="A665" s="465" t="s">
        <v>7011</v>
      </c>
      <c r="B665" s="465" t="s">
        <v>2767</v>
      </c>
      <c r="C665" s="465" t="s">
        <v>7011</v>
      </c>
      <c r="D665" s="465" t="s">
        <v>128</v>
      </c>
      <c r="E665" s="465" t="s">
        <v>270</v>
      </c>
      <c r="F665" s="466">
        <v>2008</v>
      </c>
      <c r="G665" s="465" t="s">
        <v>5710</v>
      </c>
      <c r="H665" s="465" t="s">
        <v>898</v>
      </c>
      <c r="I665" s="465" t="s">
        <v>7012</v>
      </c>
      <c r="J665" s="466">
        <v>178230</v>
      </c>
      <c r="K665" s="469">
        <v>45105</v>
      </c>
      <c r="L665" s="404">
        <f t="shared" ca="1" si="10"/>
        <v>11139.375</v>
      </c>
      <c r="M665" s="465" t="s">
        <v>112</v>
      </c>
    </row>
    <row r="666" spans="1:13" x14ac:dyDescent="0.35">
      <c r="A666" s="462" t="s">
        <v>6761</v>
      </c>
      <c r="B666" s="462" t="s">
        <v>2732</v>
      </c>
      <c r="C666" s="462" t="s">
        <v>6761</v>
      </c>
      <c r="D666" s="462" t="s">
        <v>128</v>
      </c>
      <c r="E666" s="462" t="s">
        <v>270</v>
      </c>
      <c r="F666" s="463">
        <v>2007</v>
      </c>
      <c r="G666" s="462" t="s">
        <v>5710</v>
      </c>
      <c r="H666" s="462" t="s">
        <v>5917</v>
      </c>
      <c r="I666" s="462" t="s">
        <v>6762</v>
      </c>
      <c r="J666" s="463">
        <v>60612</v>
      </c>
      <c r="K666" s="468"/>
      <c r="L666" s="464">
        <f t="shared" ca="1" si="10"/>
        <v>3565.4117647058824</v>
      </c>
      <c r="M666" s="462" t="s">
        <v>112</v>
      </c>
    </row>
    <row r="667" spans="1:13" x14ac:dyDescent="0.35">
      <c r="A667" s="465" t="s">
        <v>7244</v>
      </c>
      <c r="B667" s="465" t="s">
        <v>2790</v>
      </c>
      <c r="C667" s="465" t="s">
        <v>7244</v>
      </c>
      <c r="D667" s="465" t="s">
        <v>128</v>
      </c>
      <c r="E667" s="465" t="s">
        <v>270</v>
      </c>
      <c r="F667" s="466">
        <v>2008</v>
      </c>
      <c r="G667" s="465" t="s">
        <v>5710</v>
      </c>
      <c r="H667" s="465" t="s">
        <v>5917</v>
      </c>
      <c r="I667" s="465" t="s">
        <v>7245</v>
      </c>
      <c r="J667" s="466">
        <v>105966</v>
      </c>
      <c r="K667" s="469"/>
      <c r="L667" s="404">
        <f t="shared" ca="1" si="10"/>
        <v>6622.875</v>
      </c>
      <c r="M667" s="465" t="s">
        <v>112</v>
      </c>
    </row>
    <row r="668" spans="1:13" x14ac:dyDescent="0.35">
      <c r="A668" s="462" t="s">
        <v>7461</v>
      </c>
      <c r="B668" s="462" t="s">
        <v>2804</v>
      </c>
      <c r="C668" s="462" t="s">
        <v>7461</v>
      </c>
      <c r="D668" s="462" t="s">
        <v>128</v>
      </c>
      <c r="E668" s="462" t="s">
        <v>270</v>
      </c>
      <c r="F668" s="463">
        <v>2009</v>
      </c>
      <c r="G668" s="462" t="s">
        <v>7302</v>
      </c>
      <c r="H668" s="462" t="s">
        <v>5734</v>
      </c>
      <c r="I668" s="462" t="s">
        <v>7462</v>
      </c>
      <c r="J668" s="463">
        <v>159349</v>
      </c>
      <c r="K668" s="468"/>
      <c r="L668" s="464">
        <f t="shared" ca="1" si="10"/>
        <v>10623.266666666666</v>
      </c>
      <c r="M668" s="462" t="s">
        <v>112</v>
      </c>
    </row>
    <row r="669" spans="1:13" x14ac:dyDescent="0.35">
      <c r="A669" s="465" t="s">
        <v>6272</v>
      </c>
      <c r="B669" s="465" t="s">
        <v>2682</v>
      </c>
      <c r="C669" s="465" t="s">
        <v>6272</v>
      </c>
      <c r="D669" s="465" t="s">
        <v>128</v>
      </c>
      <c r="E669" s="465" t="s">
        <v>270</v>
      </c>
      <c r="F669" s="466">
        <v>2005</v>
      </c>
      <c r="G669" s="465" t="s">
        <v>5767</v>
      </c>
      <c r="H669" s="465" t="s">
        <v>5927</v>
      </c>
      <c r="I669" s="465" t="s">
        <v>6273</v>
      </c>
      <c r="J669" s="466">
        <v>141706</v>
      </c>
      <c r="K669" s="469"/>
      <c r="L669" s="404">
        <f t="shared" ca="1" si="10"/>
        <v>7458.2105263157891</v>
      </c>
      <c r="M669" s="465" t="s">
        <v>112</v>
      </c>
    </row>
    <row r="670" spans="1:13" x14ac:dyDescent="0.35">
      <c r="A670" s="462" t="s">
        <v>6358</v>
      </c>
      <c r="B670" s="462" t="s">
        <v>2696</v>
      </c>
      <c r="C670" s="462" t="s">
        <v>6358</v>
      </c>
      <c r="D670" s="462" t="s">
        <v>128</v>
      </c>
      <c r="E670" s="462" t="s">
        <v>270</v>
      </c>
      <c r="F670" s="463">
        <v>2005</v>
      </c>
      <c r="G670" s="462" t="s">
        <v>5710</v>
      </c>
      <c r="H670" s="462" t="s">
        <v>5917</v>
      </c>
      <c r="I670" s="462" t="s">
        <v>6359</v>
      </c>
      <c r="J670" s="463">
        <v>131648.29999999999</v>
      </c>
      <c r="K670" s="468"/>
      <c r="L670" s="464">
        <f t="shared" ca="1" si="10"/>
        <v>6928.8578947368414</v>
      </c>
      <c r="M670" s="462" t="s">
        <v>112</v>
      </c>
    </row>
    <row r="671" spans="1:13" x14ac:dyDescent="0.35">
      <c r="A671" s="465" t="s">
        <v>6362</v>
      </c>
      <c r="B671" s="465" t="s">
        <v>2699</v>
      </c>
      <c r="C671" s="465" t="s">
        <v>6362</v>
      </c>
      <c r="D671" s="465" t="s">
        <v>128</v>
      </c>
      <c r="E671" s="465" t="s">
        <v>270</v>
      </c>
      <c r="F671" s="466">
        <v>2005</v>
      </c>
      <c r="G671" s="465" t="s">
        <v>5710</v>
      </c>
      <c r="H671" s="465" t="s">
        <v>5917</v>
      </c>
      <c r="I671" s="465" t="s">
        <v>6363</v>
      </c>
      <c r="J671" s="466">
        <v>135259</v>
      </c>
      <c r="K671" s="469"/>
      <c r="L671" s="404">
        <f t="shared" ca="1" si="10"/>
        <v>7118.894736842105</v>
      </c>
      <c r="M671" s="465" t="s">
        <v>112</v>
      </c>
    </row>
    <row r="672" spans="1:13" x14ac:dyDescent="0.35">
      <c r="A672" s="462" t="s">
        <v>6422</v>
      </c>
      <c r="B672" s="462" t="s">
        <v>2706</v>
      </c>
      <c r="C672" s="462" t="s">
        <v>6422</v>
      </c>
      <c r="D672" s="462" t="s">
        <v>128</v>
      </c>
      <c r="E672" s="462" t="s">
        <v>270</v>
      </c>
      <c r="F672" s="463">
        <v>2006</v>
      </c>
      <c r="G672" s="462" t="s">
        <v>5767</v>
      </c>
      <c r="H672" s="462" t="s">
        <v>5927</v>
      </c>
      <c r="I672" s="462" t="s">
        <v>6423</v>
      </c>
      <c r="J672" s="463">
        <v>116374</v>
      </c>
      <c r="K672" s="468">
        <v>44797</v>
      </c>
      <c r="L672" s="464">
        <f t="shared" ca="1" si="10"/>
        <v>6465.2222222222226</v>
      </c>
      <c r="M672" s="462" t="s">
        <v>112</v>
      </c>
    </row>
    <row r="673" spans="1:13" x14ac:dyDescent="0.35">
      <c r="A673" s="465" t="s">
        <v>6519</v>
      </c>
      <c r="B673" s="465" t="s">
        <v>2708</v>
      </c>
      <c r="C673" s="465" t="s">
        <v>6519</v>
      </c>
      <c r="D673" s="465" t="s">
        <v>128</v>
      </c>
      <c r="E673" s="465" t="s">
        <v>270</v>
      </c>
      <c r="F673" s="466">
        <v>2006</v>
      </c>
      <c r="G673" s="465" t="s">
        <v>5710</v>
      </c>
      <c r="H673" s="465" t="s">
        <v>913</v>
      </c>
      <c r="I673" s="465" t="s">
        <v>6520</v>
      </c>
      <c r="J673" s="466">
        <v>95184</v>
      </c>
      <c r="K673" s="469"/>
      <c r="L673" s="404">
        <f t="shared" ca="1" si="10"/>
        <v>5288</v>
      </c>
      <c r="M673" s="465" t="s">
        <v>112</v>
      </c>
    </row>
    <row r="674" spans="1:13" x14ac:dyDescent="0.35">
      <c r="A674" s="462" t="s">
        <v>7138</v>
      </c>
      <c r="B674" s="462" t="s">
        <v>2779</v>
      </c>
      <c r="C674" s="462" t="s">
        <v>7138</v>
      </c>
      <c r="D674" s="462" t="s">
        <v>128</v>
      </c>
      <c r="E674" s="462" t="s">
        <v>270</v>
      </c>
      <c r="F674" s="463">
        <v>2008</v>
      </c>
      <c r="G674" s="462" t="s">
        <v>5710</v>
      </c>
      <c r="H674" s="462" t="s">
        <v>913</v>
      </c>
      <c r="I674" s="462" t="s">
        <v>7139</v>
      </c>
      <c r="J674" s="463">
        <v>33261</v>
      </c>
      <c r="K674" s="468"/>
      <c r="L674" s="464">
        <f t="shared" ca="1" si="10"/>
        <v>2078.8125</v>
      </c>
      <c r="M674" s="462" t="s">
        <v>112</v>
      </c>
    </row>
    <row r="675" spans="1:13" x14ac:dyDescent="0.35">
      <c r="A675" s="465" t="s">
        <v>6337</v>
      </c>
      <c r="B675" s="465" t="s">
        <v>2693</v>
      </c>
      <c r="C675" s="465" t="s">
        <v>6337</v>
      </c>
      <c r="D675" s="465" t="s">
        <v>128</v>
      </c>
      <c r="E675" s="465" t="s">
        <v>270</v>
      </c>
      <c r="F675" s="466">
        <v>2005</v>
      </c>
      <c r="G675" s="465" t="s">
        <v>5710</v>
      </c>
      <c r="H675" s="465" t="s">
        <v>913</v>
      </c>
      <c r="I675" s="465" t="s">
        <v>6338</v>
      </c>
      <c r="J675" s="466">
        <v>61375</v>
      </c>
      <c r="K675" s="469"/>
      <c r="L675" s="404">
        <f t="shared" ca="1" si="10"/>
        <v>3230.2631578947367</v>
      </c>
      <c r="M675" s="465" t="s">
        <v>112</v>
      </c>
    </row>
    <row r="676" spans="1:13" x14ac:dyDescent="0.35">
      <c r="A676" s="462" t="s">
        <v>6345</v>
      </c>
      <c r="B676" s="462" t="s">
        <v>2691</v>
      </c>
      <c r="C676" s="462" t="s">
        <v>6345</v>
      </c>
      <c r="D676" s="462" t="s">
        <v>128</v>
      </c>
      <c r="E676" s="462" t="s">
        <v>270</v>
      </c>
      <c r="F676" s="463">
        <v>2005</v>
      </c>
      <c r="G676" s="462" t="s">
        <v>5710</v>
      </c>
      <c r="H676" s="462" t="s">
        <v>913</v>
      </c>
      <c r="I676" s="462" t="s">
        <v>6346</v>
      </c>
      <c r="J676" s="463">
        <v>55450</v>
      </c>
      <c r="K676" s="468">
        <v>44734</v>
      </c>
      <c r="L676" s="464">
        <f t="shared" ca="1" si="10"/>
        <v>2918.4210526315787</v>
      </c>
      <c r="M676" s="462" t="s">
        <v>112</v>
      </c>
    </row>
    <row r="677" spans="1:13" x14ac:dyDescent="0.35">
      <c r="A677" s="465" t="s">
        <v>6253</v>
      </c>
      <c r="B677" s="465" t="s">
        <v>2679</v>
      </c>
      <c r="C677" s="465" t="s">
        <v>6253</v>
      </c>
      <c r="D677" s="465" t="s">
        <v>128</v>
      </c>
      <c r="E677" s="465" t="s">
        <v>270</v>
      </c>
      <c r="F677" s="466">
        <v>2005</v>
      </c>
      <c r="G677" s="465" t="s">
        <v>5767</v>
      </c>
      <c r="H677" s="465" t="s">
        <v>6252</v>
      </c>
      <c r="I677" s="465" t="s">
        <v>6254</v>
      </c>
      <c r="J677" s="466">
        <v>80562</v>
      </c>
      <c r="K677" s="469"/>
      <c r="L677" s="404">
        <f t="shared" ca="1" si="10"/>
        <v>4240.105263157895</v>
      </c>
      <c r="M677" s="465" t="s">
        <v>112</v>
      </c>
    </row>
    <row r="678" spans="1:13" x14ac:dyDescent="0.35">
      <c r="A678" s="462" t="s">
        <v>7908</v>
      </c>
      <c r="B678" s="462" t="s">
        <v>2822</v>
      </c>
      <c r="C678" s="462" t="s">
        <v>7908</v>
      </c>
      <c r="D678" s="462" t="s">
        <v>128</v>
      </c>
      <c r="E678" s="462" t="s">
        <v>270</v>
      </c>
      <c r="F678" s="463">
        <v>2011</v>
      </c>
      <c r="G678" s="462" t="s">
        <v>5710</v>
      </c>
      <c r="H678" s="462" t="s">
        <v>913</v>
      </c>
      <c r="I678" s="462" t="s">
        <v>7909</v>
      </c>
      <c r="J678" s="463">
        <v>58845</v>
      </c>
      <c r="K678" s="468"/>
      <c r="L678" s="464">
        <f t="shared" ca="1" si="10"/>
        <v>4526.5384615384619</v>
      </c>
      <c r="M678" s="462" t="s">
        <v>112</v>
      </c>
    </row>
    <row r="679" spans="1:13" x14ac:dyDescent="0.35">
      <c r="A679" s="465" t="s">
        <v>7593</v>
      </c>
      <c r="B679" s="465" t="s">
        <v>2813</v>
      </c>
      <c r="C679" s="465" t="s">
        <v>7593</v>
      </c>
      <c r="D679" s="465" t="s">
        <v>128</v>
      </c>
      <c r="E679" s="465" t="s">
        <v>270</v>
      </c>
      <c r="F679" s="466">
        <v>2010</v>
      </c>
      <c r="G679" s="465" t="s">
        <v>5710</v>
      </c>
      <c r="H679" s="465" t="s">
        <v>913</v>
      </c>
      <c r="I679" s="465" t="s">
        <v>7594</v>
      </c>
      <c r="J679" s="466">
        <v>46611</v>
      </c>
      <c r="K679" s="469"/>
      <c r="L679" s="404">
        <f t="shared" ca="1" si="10"/>
        <v>3329.3571428571427</v>
      </c>
      <c r="M679" s="465" t="s">
        <v>112</v>
      </c>
    </row>
    <row r="680" spans="1:13" x14ac:dyDescent="0.35">
      <c r="A680" s="462" t="s">
        <v>8198</v>
      </c>
      <c r="B680" s="462" t="s">
        <v>2846</v>
      </c>
      <c r="C680" s="462" t="s">
        <v>8198</v>
      </c>
      <c r="D680" s="462" t="s">
        <v>128</v>
      </c>
      <c r="E680" s="462" t="s">
        <v>270</v>
      </c>
      <c r="F680" s="463">
        <v>2012</v>
      </c>
      <c r="G680" s="462" t="s">
        <v>5710</v>
      </c>
      <c r="H680" s="462" t="s">
        <v>368</v>
      </c>
      <c r="I680" s="462" t="s">
        <v>8199</v>
      </c>
      <c r="J680" s="463">
        <v>115389</v>
      </c>
      <c r="K680" s="468"/>
      <c r="L680" s="464">
        <f t="shared" ca="1" si="10"/>
        <v>9615.75</v>
      </c>
      <c r="M680" s="462" t="s">
        <v>112</v>
      </c>
    </row>
    <row r="681" spans="1:13" x14ac:dyDescent="0.35">
      <c r="A681" s="465" t="s">
        <v>8286</v>
      </c>
      <c r="B681" s="465" t="s">
        <v>2851</v>
      </c>
      <c r="C681" s="465" t="s">
        <v>8286</v>
      </c>
      <c r="D681" s="465" t="s">
        <v>128</v>
      </c>
      <c r="E681" s="465" t="s">
        <v>270</v>
      </c>
      <c r="F681" s="466">
        <v>2012</v>
      </c>
      <c r="G681" s="465" t="s">
        <v>5710</v>
      </c>
      <c r="H681" s="465" t="s">
        <v>913</v>
      </c>
      <c r="I681" s="465" t="s">
        <v>8287</v>
      </c>
      <c r="J681" s="466">
        <v>102571</v>
      </c>
      <c r="K681" s="469"/>
      <c r="L681" s="404">
        <f t="shared" ca="1" si="10"/>
        <v>8547.5833333333339</v>
      </c>
      <c r="M681" s="465" t="s">
        <v>112</v>
      </c>
    </row>
    <row r="682" spans="1:13" x14ac:dyDescent="0.35">
      <c r="A682" s="462" t="s">
        <v>8292</v>
      </c>
      <c r="B682" s="462" t="s">
        <v>2854</v>
      </c>
      <c r="C682" s="462" t="s">
        <v>8292</v>
      </c>
      <c r="D682" s="462" t="s">
        <v>128</v>
      </c>
      <c r="E682" s="462" t="s">
        <v>270</v>
      </c>
      <c r="F682" s="463">
        <v>2012</v>
      </c>
      <c r="G682" s="462" t="s">
        <v>5710</v>
      </c>
      <c r="H682" s="462" t="s">
        <v>913</v>
      </c>
      <c r="I682" s="462" t="s">
        <v>8293</v>
      </c>
      <c r="J682" s="463">
        <v>31489</v>
      </c>
      <c r="K682" s="468"/>
      <c r="L682" s="464">
        <f t="shared" ca="1" si="10"/>
        <v>2624.0833333333335</v>
      </c>
      <c r="M682" s="462" t="s">
        <v>112</v>
      </c>
    </row>
    <row r="683" spans="1:13" x14ac:dyDescent="0.35">
      <c r="A683" s="465" t="s">
        <v>8519</v>
      </c>
      <c r="B683" s="465" t="s">
        <v>2865</v>
      </c>
      <c r="C683" s="465" t="s">
        <v>8519</v>
      </c>
      <c r="D683" s="465" t="s">
        <v>128</v>
      </c>
      <c r="E683" s="465" t="s">
        <v>270</v>
      </c>
      <c r="F683" s="466">
        <v>2013</v>
      </c>
      <c r="G683" s="465" t="s">
        <v>5710</v>
      </c>
      <c r="H683" s="465" t="s">
        <v>6496</v>
      </c>
      <c r="I683" s="465" t="s">
        <v>8520</v>
      </c>
      <c r="J683" s="466">
        <v>73579</v>
      </c>
      <c r="K683" s="469"/>
      <c r="L683" s="404">
        <f t="shared" ca="1" si="10"/>
        <v>6689</v>
      </c>
      <c r="M683" s="465" t="s">
        <v>112</v>
      </c>
    </row>
    <row r="684" spans="1:13" x14ac:dyDescent="0.35">
      <c r="A684" s="462" t="s">
        <v>9790</v>
      </c>
      <c r="B684" s="462" t="s">
        <v>2984</v>
      </c>
      <c r="C684" s="462" t="s">
        <v>9790</v>
      </c>
      <c r="D684" s="462" t="s">
        <v>128</v>
      </c>
      <c r="E684" s="462" t="s">
        <v>270</v>
      </c>
      <c r="F684" s="463">
        <v>2015</v>
      </c>
      <c r="G684" s="462" t="s">
        <v>5710</v>
      </c>
      <c r="H684" s="462" t="s">
        <v>897</v>
      </c>
      <c r="I684" s="462" t="s">
        <v>9791</v>
      </c>
      <c r="J684" s="463">
        <v>36467</v>
      </c>
      <c r="K684" s="468"/>
      <c r="L684" s="464">
        <f t="shared" ca="1" si="10"/>
        <v>4051.8888888888887</v>
      </c>
      <c r="M684" s="462" t="s">
        <v>112</v>
      </c>
    </row>
    <row r="685" spans="1:13" x14ac:dyDescent="0.35">
      <c r="A685" s="465" t="s">
        <v>9214</v>
      </c>
      <c r="B685" s="465" t="s">
        <v>2908</v>
      </c>
      <c r="C685" s="465" t="s">
        <v>9214</v>
      </c>
      <c r="D685" s="465" t="s">
        <v>128</v>
      </c>
      <c r="E685" s="465" t="s">
        <v>270</v>
      </c>
      <c r="F685" s="466">
        <v>2014</v>
      </c>
      <c r="G685" s="465" t="s">
        <v>5710</v>
      </c>
      <c r="H685" s="465" t="s">
        <v>368</v>
      </c>
      <c r="I685" s="465" t="s">
        <v>9215</v>
      </c>
      <c r="J685" s="466">
        <v>101661</v>
      </c>
      <c r="K685" s="469"/>
      <c r="L685" s="404">
        <f t="shared" ca="1" si="10"/>
        <v>10166.1</v>
      </c>
      <c r="M685" s="465" t="s">
        <v>112</v>
      </c>
    </row>
    <row r="686" spans="1:13" x14ac:dyDescent="0.35">
      <c r="A686" s="462" t="s">
        <v>9711</v>
      </c>
      <c r="B686" s="462" t="s">
        <v>2973</v>
      </c>
      <c r="C686" s="462" t="s">
        <v>9711</v>
      </c>
      <c r="D686" s="462" t="s">
        <v>128</v>
      </c>
      <c r="E686" s="462" t="s">
        <v>270</v>
      </c>
      <c r="F686" s="463">
        <v>2015</v>
      </c>
      <c r="G686" s="462" t="s">
        <v>5710</v>
      </c>
      <c r="H686" s="462" t="s">
        <v>898</v>
      </c>
      <c r="I686" s="462" t="s">
        <v>9712</v>
      </c>
      <c r="J686" s="463">
        <v>103264</v>
      </c>
      <c r="K686" s="468"/>
      <c r="L686" s="464">
        <f t="shared" ca="1" si="10"/>
        <v>11473.777777777777</v>
      </c>
      <c r="M686" s="462" t="s">
        <v>112</v>
      </c>
    </row>
    <row r="687" spans="1:13" x14ac:dyDescent="0.35">
      <c r="A687" s="465" t="s">
        <v>5812</v>
      </c>
      <c r="B687" s="465" t="s">
        <v>2632</v>
      </c>
      <c r="C687" s="465" t="s">
        <v>5812</v>
      </c>
      <c r="D687" s="465" t="s">
        <v>128</v>
      </c>
      <c r="E687" s="465" t="s">
        <v>270</v>
      </c>
      <c r="F687" s="466">
        <v>1988</v>
      </c>
      <c r="G687" s="465" t="s">
        <v>5813</v>
      </c>
      <c r="H687" s="465" t="s">
        <v>5734</v>
      </c>
      <c r="I687" s="465" t="s">
        <v>5814</v>
      </c>
      <c r="J687" s="466">
        <v>13700</v>
      </c>
      <c r="K687" s="469"/>
      <c r="L687" s="404">
        <f t="shared" ca="1" si="10"/>
        <v>380.55555555555554</v>
      </c>
      <c r="M687" s="465" t="s">
        <v>112</v>
      </c>
    </row>
    <row r="688" spans="1:13" x14ac:dyDescent="0.35">
      <c r="A688" s="462" t="s">
        <v>8312</v>
      </c>
      <c r="B688" s="462" t="s">
        <v>2862</v>
      </c>
      <c r="C688" s="462" t="s">
        <v>8312</v>
      </c>
      <c r="D688" s="462" t="s">
        <v>128</v>
      </c>
      <c r="E688" s="462" t="s">
        <v>270</v>
      </c>
      <c r="F688" s="463">
        <v>2012</v>
      </c>
      <c r="G688" s="462" t="s">
        <v>5710</v>
      </c>
      <c r="H688" s="462" t="s">
        <v>913</v>
      </c>
      <c r="I688" s="462" t="s">
        <v>8313</v>
      </c>
      <c r="J688" s="463">
        <v>20729</v>
      </c>
      <c r="K688" s="468"/>
      <c r="L688" s="464">
        <f t="shared" ca="1" si="10"/>
        <v>1727.4166666666667</v>
      </c>
      <c r="M688" s="462" t="s">
        <v>112</v>
      </c>
    </row>
    <row r="689" spans="1:13" x14ac:dyDescent="0.35">
      <c r="A689" s="465" t="s">
        <v>9332</v>
      </c>
      <c r="B689" s="465" t="s">
        <v>2927</v>
      </c>
      <c r="C689" s="465" t="s">
        <v>9332</v>
      </c>
      <c r="D689" s="465" t="s">
        <v>128</v>
      </c>
      <c r="E689" s="465" t="s">
        <v>270</v>
      </c>
      <c r="F689" s="466">
        <v>2014</v>
      </c>
      <c r="G689" s="465" t="s">
        <v>5710</v>
      </c>
      <c r="H689" s="465" t="s">
        <v>5711</v>
      </c>
      <c r="I689" s="465" t="s">
        <v>9333</v>
      </c>
      <c r="J689" s="466">
        <v>41227</v>
      </c>
      <c r="K689" s="469"/>
      <c r="L689" s="404">
        <f t="shared" ca="1" si="10"/>
        <v>4122.7</v>
      </c>
      <c r="M689" s="465" t="s">
        <v>112</v>
      </c>
    </row>
    <row r="690" spans="1:13" x14ac:dyDescent="0.35">
      <c r="A690" s="462" t="s">
        <v>9806</v>
      </c>
      <c r="B690" s="462" t="s">
        <v>2988</v>
      </c>
      <c r="C690" s="462" t="s">
        <v>9806</v>
      </c>
      <c r="D690" s="462" t="s">
        <v>128</v>
      </c>
      <c r="E690" s="462" t="s">
        <v>270</v>
      </c>
      <c r="F690" s="463">
        <v>2015</v>
      </c>
      <c r="G690" s="462" t="s">
        <v>5710</v>
      </c>
      <c r="H690" s="462" t="s">
        <v>6004</v>
      </c>
      <c r="I690" s="462" t="s">
        <v>9807</v>
      </c>
      <c r="J690" s="463">
        <v>32245</v>
      </c>
      <c r="K690" s="468"/>
      <c r="L690" s="464">
        <f t="shared" ca="1" si="10"/>
        <v>3582.7777777777778</v>
      </c>
      <c r="M690" s="462" t="s">
        <v>112</v>
      </c>
    </row>
    <row r="691" spans="1:13" x14ac:dyDescent="0.35">
      <c r="A691" s="465" t="s">
        <v>9699</v>
      </c>
      <c r="B691" s="465" t="s">
        <v>2967</v>
      </c>
      <c r="C691" s="465" t="s">
        <v>9699</v>
      </c>
      <c r="D691" s="465" t="s">
        <v>128</v>
      </c>
      <c r="E691" s="465" t="s">
        <v>270</v>
      </c>
      <c r="F691" s="466">
        <v>2015</v>
      </c>
      <c r="G691" s="465" t="s">
        <v>5710</v>
      </c>
      <c r="H691" s="465" t="s">
        <v>898</v>
      </c>
      <c r="I691" s="465" t="s">
        <v>9700</v>
      </c>
      <c r="J691" s="466">
        <v>58143</v>
      </c>
      <c r="K691" s="469"/>
      <c r="L691" s="404">
        <f t="shared" ca="1" si="10"/>
        <v>6460.333333333333</v>
      </c>
      <c r="M691" s="465" t="s">
        <v>112</v>
      </c>
    </row>
    <row r="692" spans="1:13" x14ac:dyDescent="0.35">
      <c r="A692" s="462" t="s">
        <v>9701</v>
      </c>
      <c r="B692" s="462" t="s">
        <v>2968</v>
      </c>
      <c r="C692" s="462" t="s">
        <v>9701</v>
      </c>
      <c r="D692" s="462" t="s">
        <v>128</v>
      </c>
      <c r="E692" s="462" t="s">
        <v>270</v>
      </c>
      <c r="F692" s="463">
        <v>2015</v>
      </c>
      <c r="G692" s="462" t="s">
        <v>5710</v>
      </c>
      <c r="H692" s="462" t="s">
        <v>898</v>
      </c>
      <c r="I692" s="462" t="s">
        <v>9702</v>
      </c>
      <c r="J692" s="463">
        <v>72159</v>
      </c>
      <c r="K692" s="468"/>
      <c r="L692" s="464">
        <f t="shared" ca="1" si="10"/>
        <v>8017.666666666667</v>
      </c>
      <c r="M692" s="462" t="s">
        <v>112</v>
      </c>
    </row>
    <row r="693" spans="1:13" x14ac:dyDescent="0.35">
      <c r="A693" s="465" t="s">
        <v>9705</v>
      </c>
      <c r="B693" s="465" t="s">
        <v>2970</v>
      </c>
      <c r="C693" s="465" t="s">
        <v>9705</v>
      </c>
      <c r="D693" s="465" t="s">
        <v>128</v>
      </c>
      <c r="E693" s="465" t="s">
        <v>270</v>
      </c>
      <c r="F693" s="466">
        <v>2015</v>
      </c>
      <c r="G693" s="465" t="s">
        <v>5710</v>
      </c>
      <c r="H693" s="465" t="s">
        <v>898</v>
      </c>
      <c r="I693" s="465" t="s">
        <v>9706</v>
      </c>
      <c r="J693" s="466">
        <v>52441</v>
      </c>
      <c r="K693" s="469"/>
      <c r="L693" s="404">
        <f t="shared" ca="1" si="10"/>
        <v>5826.7777777777774</v>
      </c>
      <c r="M693" s="465" t="s">
        <v>112</v>
      </c>
    </row>
    <row r="694" spans="1:13" x14ac:dyDescent="0.35">
      <c r="A694" s="462" t="s">
        <v>10513</v>
      </c>
      <c r="B694" s="462" t="s">
        <v>3021</v>
      </c>
      <c r="C694" s="462" t="s">
        <v>10513</v>
      </c>
      <c r="D694" s="462" t="s">
        <v>128</v>
      </c>
      <c r="E694" s="462" t="s">
        <v>270</v>
      </c>
      <c r="F694" s="463">
        <v>2016</v>
      </c>
      <c r="G694" s="462" t="s">
        <v>5710</v>
      </c>
      <c r="H694" s="462" t="s">
        <v>368</v>
      </c>
      <c r="I694" s="462" t="s">
        <v>10514</v>
      </c>
      <c r="J694" s="463">
        <v>45921</v>
      </c>
      <c r="K694" s="468"/>
      <c r="L694" s="464">
        <f t="shared" ca="1" si="10"/>
        <v>5740.125</v>
      </c>
      <c r="M694" s="462" t="s">
        <v>112</v>
      </c>
    </row>
    <row r="695" spans="1:13" x14ac:dyDescent="0.35">
      <c r="A695" s="465" t="s">
        <v>10851</v>
      </c>
      <c r="B695" s="465" t="s">
        <v>3092</v>
      </c>
      <c r="C695" s="465" t="s">
        <v>10851</v>
      </c>
      <c r="D695" s="465" t="s">
        <v>128</v>
      </c>
      <c r="E695" s="465" t="s">
        <v>270</v>
      </c>
      <c r="F695" s="466">
        <v>2016</v>
      </c>
      <c r="G695" s="465" t="s">
        <v>5710</v>
      </c>
      <c r="H695" s="465" t="s">
        <v>9438</v>
      </c>
      <c r="I695" s="465" t="s">
        <v>10852</v>
      </c>
      <c r="J695" s="466">
        <v>82778</v>
      </c>
      <c r="K695" s="469"/>
      <c r="L695" s="404">
        <f t="shared" ca="1" si="10"/>
        <v>10347.25</v>
      </c>
      <c r="M695" s="465" t="s">
        <v>112</v>
      </c>
    </row>
    <row r="696" spans="1:13" x14ac:dyDescent="0.35">
      <c r="A696" s="462" t="s">
        <v>9627</v>
      </c>
      <c r="B696" s="462" t="s">
        <v>2951</v>
      </c>
      <c r="C696" s="462" t="s">
        <v>9627</v>
      </c>
      <c r="D696" s="462" t="s">
        <v>128</v>
      </c>
      <c r="E696" s="462" t="s">
        <v>270</v>
      </c>
      <c r="F696" s="463">
        <v>2015</v>
      </c>
      <c r="G696" s="462" t="s">
        <v>5710</v>
      </c>
      <c r="H696" s="462" t="s">
        <v>368</v>
      </c>
      <c r="I696" s="462" t="s">
        <v>9628</v>
      </c>
      <c r="J696" s="463">
        <v>65999</v>
      </c>
      <c r="K696" s="468"/>
      <c r="L696" s="464">
        <f t="shared" ca="1" si="10"/>
        <v>7333.2222222222226</v>
      </c>
      <c r="M696" s="462" t="s">
        <v>112</v>
      </c>
    </row>
    <row r="697" spans="1:13" x14ac:dyDescent="0.35">
      <c r="A697" s="465" t="s">
        <v>10607</v>
      </c>
      <c r="B697" s="465" t="s">
        <v>3065</v>
      </c>
      <c r="C697" s="465" t="s">
        <v>10607</v>
      </c>
      <c r="D697" s="465" t="s">
        <v>128</v>
      </c>
      <c r="E697" s="465" t="s">
        <v>270</v>
      </c>
      <c r="F697" s="466">
        <v>2016</v>
      </c>
      <c r="G697" s="465" t="s">
        <v>5710</v>
      </c>
      <c r="H697" s="465" t="s">
        <v>913</v>
      </c>
      <c r="I697" s="465" t="s">
        <v>10608</v>
      </c>
      <c r="J697" s="466">
        <v>34364</v>
      </c>
      <c r="K697" s="469"/>
      <c r="L697" s="404">
        <f t="shared" ca="1" si="10"/>
        <v>4295.5</v>
      </c>
      <c r="M697" s="465" t="s">
        <v>112</v>
      </c>
    </row>
    <row r="698" spans="1:13" x14ac:dyDescent="0.35">
      <c r="A698" s="462" t="s">
        <v>9635</v>
      </c>
      <c r="B698" s="462" t="s">
        <v>2955</v>
      </c>
      <c r="C698" s="462" t="s">
        <v>9635</v>
      </c>
      <c r="D698" s="462" t="s">
        <v>128</v>
      </c>
      <c r="E698" s="462" t="s">
        <v>270</v>
      </c>
      <c r="F698" s="463">
        <v>2015</v>
      </c>
      <c r="G698" s="462" t="s">
        <v>5710</v>
      </c>
      <c r="H698" s="462" t="s">
        <v>368</v>
      </c>
      <c r="I698" s="462" t="s">
        <v>9636</v>
      </c>
      <c r="J698" s="463">
        <v>58748</v>
      </c>
      <c r="K698" s="468"/>
      <c r="L698" s="464">
        <f t="shared" ca="1" si="10"/>
        <v>6527.5555555555557</v>
      </c>
      <c r="M698" s="462" t="s">
        <v>112</v>
      </c>
    </row>
    <row r="699" spans="1:13" x14ac:dyDescent="0.35">
      <c r="A699" s="465" t="s">
        <v>9681</v>
      </c>
      <c r="B699" s="465" t="s">
        <v>2958</v>
      </c>
      <c r="C699" s="465" t="s">
        <v>9681</v>
      </c>
      <c r="D699" s="465" t="s">
        <v>128</v>
      </c>
      <c r="E699" s="465" t="s">
        <v>270</v>
      </c>
      <c r="F699" s="466">
        <v>2015</v>
      </c>
      <c r="G699" s="465" t="s">
        <v>5710</v>
      </c>
      <c r="H699" s="465" t="s">
        <v>898</v>
      </c>
      <c r="I699" s="465" t="s">
        <v>9682</v>
      </c>
      <c r="J699" s="466">
        <v>53274</v>
      </c>
      <c r="K699" s="469"/>
      <c r="L699" s="404">
        <f t="shared" ca="1" si="10"/>
        <v>5919.333333333333</v>
      </c>
      <c r="M699" s="465" t="s">
        <v>112</v>
      </c>
    </row>
    <row r="700" spans="1:13" x14ac:dyDescent="0.35">
      <c r="A700" s="462" t="s">
        <v>10585</v>
      </c>
      <c r="B700" s="462" t="s">
        <v>3051</v>
      </c>
      <c r="C700" s="462" t="s">
        <v>10585</v>
      </c>
      <c r="D700" s="462" t="s">
        <v>128</v>
      </c>
      <c r="E700" s="462" t="s">
        <v>270</v>
      </c>
      <c r="F700" s="463">
        <v>2016</v>
      </c>
      <c r="G700" s="462" t="s">
        <v>5710</v>
      </c>
      <c r="H700" s="462" t="s">
        <v>898</v>
      </c>
      <c r="I700" s="462" t="s">
        <v>10586</v>
      </c>
      <c r="J700" s="463">
        <v>32943</v>
      </c>
      <c r="K700" s="468"/>
      <c r="L700" s="464">
        <f t="shared" ca="1" si="10"/>
        <v>4117.875</v>
      </c>
      <c r="M700" s="462" t="s">
        <v>112</v>
      </c>
    </row>
    <row r="701" spans="1:13" x14ac:dyDescent="0.35">
      <c r="A701" s="465" t="s">
        <v>10571</v>
      </c>
      <c r="B701" s="465" t="s">
        <v>3053</v>
      </c>
      <c r="C701" s="465" t="s">
        <v>10571</v>
      </c>
      <c r="D701" s="465" t="s">
        <v>128</v>
      </c>
      <c r="E701" s="465" t="s">
        <v>270</v>
      </c>
      <c r="F701" s="466">
        <v>2016</v>
      </c>
      <c r="G701" s="465" t="s">
        <v>5710</v>
      </c>
      <c r="H701" s="465" t="s">
        <v>898</v>
      </c>
      <c r="I701" s="465" t="s">
        <v>10572</v>
      </c>
      <c r="J701" s="466">
        <v>81924</v>
      </c>
      <c r="K701" s="469"/>
      <c r="L701" s="404">
        <f t="shared" ca="1" si="10"/>
        <v>10240.5</v>
      </c>
      <c r="M701" s="465" t="s">
        <v>112</v>
      </c>
    </row>
    <row r="702" spans="1:13" x14ac:dyDescent="0.35">
      <c r="A702" s="462" t="s">
        <v>10573</v>
      </c>
      <c r="B702" s="462" t="s">
        <v>3054</v>
      </c>
      <c r="C702" s="462" t="s">
        <v>10573</v>
      </c>
      <c r="D702" s="462" t="s">
        <v>128</v>
      </c>
      <c r="E702" s="462" t="s">
        <v>270</v>
      </c>
      <c r="F702" s="463">
        <v>2016</v>
      </c>
      <c r="G702" s="462" t="s">
        <v>5710</v>
      </c>
      <c r="H702" s="462" t="s">
        <v>898</v>
      </c>
      <c r="I702" s="462" t="s">
        <v>10574</v>
      </c>
      <c r="J702" s="463">
        <v>83934</v>
      </c>
      <c r="K702" s="468"/>
      <c r="L702" s="464">
        <f t="shared" ca="1" si="10"/>
        <v>10491.75</v>
      </c>
      <c r="M702" s="462" t="s">
        <v>112</v>
      </c>
    </row>
    <row r="703" spans="1:13" x14ac:dyDescent="0.35">
      <c r="A703" s="465" t="s">
        <v>10575</v>
      </c>
      <c r="B703" s="465" t="s">
        <v>3055</v>
      </c>
      <c r="C703" s="465" t="s">
        <v>10575</v>
      </c>
      <c r="D703" s="465" t="s">
        <v>128</v>
      </c>
      <c r="E703" s="465" t="s">
        <v>270</v>
      </c>
      <c r="F703" s="466">
        <v>2016</v>
      </c>
      <c r="G703" s="465" t="s">
        <v>5710</v>
      </c>
      <c r="H703" s="465" t="s">
        <v>898</v>
      </c>
      <c r="I703" s="465" t="s">
        <v>10576</v>
      </c>
      <c r="J703" s="466">
        <v>65466</v>
      </c>
      <c r="K703" s="469"/>
      <c r="L703" s="404">
        <f t="shared" ca="1" si="10"/>
        <v>8183.25</v>
      </c>
      <c r="M703" s="465" t="s">
        <v>112</v>
      </c>
    </row>
    <row r="704" spans="1:13" x14ac:dyDescent="0.35">
      <c r="A704" s="462" t="s">
        <v>11699</v>
      </c>
      <c r="B704" s="462" t="s">
        <v>3154</v>
      </c>
      <c r="C704" s="462" t="s">
        <v>11699</v>
      </c>
      <c r="D704" s="462" t="s">
        <v>128</v>
      </c>
      <c r="E704" s="462" t="s">
        <v>270</v>
      </c>
      <c r="F704" s="463">
        <v>2017</v>
      </c>
      <c r="G704" s="462" t="s">
        <v>5710</v>
      </c>
      <c r="H704" s="462" t="s">
        <v>9893</v>
      </c>
      <c r="I704" s="462" t="s">
        <v>11700</v>
      </c>
      <c r="J704" s="463">
        <v>17240</v>
      </c>
      <c r="K704" s="468"/>
      <c r="L704" s="464">
        <f t="shared" ca="1" si="10"/>
        <v>2462.8571428571427</v>
      </c>
      <c r="M704" s="462" t="s">
        <v>112</v>
      </c>
    </row>
    <row r="705" spans="1:13" x14ac:dyDescent="0.35">
      <c r="A705" s="465" t="s">
        <v>11864</v>
      </c>
      <c r="B705" s="465" t="s">
        <v>3179</v>
      </c>
      <c r="C705" s="465" t="s">
        <v>11864</v>
      </c>
      <c r="D705" s="465" t="s">
        <v>128</v>
      </c>
      <c r="E705" s="465" t="s">
        <v>270</v>
      </c>
      <c r="F705" s="466">
        <v>2017</v>
      </c>
      <c r="G705" s="465" t="s">
        <v>6013</v>
      </c>
      <c r="H705" s="465" t="s">
        <v>7459</v>
      </c>
      <c r="I705" s="465" t="s">
        <v>11865</v>
      </c>
      <c r="J705" s="466">
        <v>36666</v>
      </c>
      <c r="K705" s="469"/>
      <c r="L705" s="404">
        <f t="shared" ca="1" si="10"/>
        <v>5238</v>
      </c>
      <c r="M705" s="465" t="s">
        <v>112</v>
      </c>
    </row>
    <row r="706" spans="1:13" x14ac:dyDescent="0.35">
      <c r="A706" s="462" t="s">
        <v>11862</v>
      </c>
      <c r="B706" s="462" t="s">
        <v>3178</v>
      </c>
      <c r="C706" s="462" t="s">
        <v>11862</v>
      </c>
      <c r="D706" s="462" t="s">
        <v>128</v>
      </c>
      <c r="E706" s="462" t="s">
        <v>270</v>
      </c>
      <c r="F706" s="463">
        <v>2017</v>
      </c>
      <c r="G706" s="462" t="s">
        <v>6013</v>
      </c>
      <c r="H706" s="462" t="s">
        <v>7459</v>
      </c>
      <c r="I706" s="462" t="s">
        <v>11863</v>
      </c>
      <c r="J706" s="463">
        <v>22419</v>
      </c>
      <c r="K706" s="468"/>
      <c r="L706" s="464">
        <f t="shared" ref="L706:L769" ca="1" si="11">IFERROR(J706/(YEAR(NOW())-F706),"--")</f>
        <v>3202.7142857142858</v>
      </c>
      <c r="M706" s="462" t="s">
        <v>112</v>
      </c>
    </row>
    <row r="707" spans="1:13" x14ac:dyDescent="0.35">
      <c r="A707" s="465" t="s">
        <v>12196</v>
      </c>
      <c r="B707" s="465" t="s">
        <v>3202</v>
      </c>
      <c r="C707" s="465" t="s">
        <v>12196</v>
      </c>
      <c r="D707" s="465" t="s">
        <v>128</v>
      </c>
      <c r="E707" s="465" t="s">
        <v>270</v>
      </c>
      <c r="F707" s="466">
        <v>2018</v>
      </c>
      <c r="G707" s="465" t="s">
        <v>5710</v>
      </c>
      <c r="H707" s="465" t="s">
        <v>368</v>
      </c>
      <c r="I707" s="465" t="s">
        <v>12197</v>
      </c>
      <c r="J707" s="466">
        <v>48626</v>
      </c>
      <c r="K707" s="469"/>
      <c r="L707" s="404">
        <f t="shared" ca="1" si="11"/>
        <v>8104.333333333333</v>
      </c>
      <c r="M707" s="465" t="s">
        <v>112</v>
      </c>
    </row>
    <row r="708" spans="1:13" x14ac:dyDescent="0.35">
      <c r="A708" s="462" t="s">
        <v>12198</v>
      </c>
      <c r="B708" s="462" t="s">
        <v>3203</v>
      </c>
      <c r="C708" s="462" t="s">
        <v>12198</v>
      </c>
      <c r="D708" s="462" t="s">
        <v>128</v>
      </c>
      <c r="E708" s="462" t="s">
        <v>270</v>
      </c>
      <c r="F708" s="463">
        <v>2018</v>
      </c>
      <c r="G708" s="462" t="s">
        <v>5710</v>
      </c>
      <c r="H708" s="462" t="s">
        <v>368</v>
      </c>
      <c r="I708" s="462" t="s">
        <v>12199</v>
      </c>
      <c r="J708" s="463">
        <v>15432</v>
      </c>
      <c r="K708" s="468"/>
      <c r="L708" s="464">
        <f t="shared" ca="1" si="11"/>
        <v>2572</v>
      </c>
      <c r="M708" s="462" t="s">
        <v>112</v>
      </c>
    </row>
    <row r="709" spans="1:13" x14ac:dyDescent="0.35">
      <c r="A709" s="465" t="s">
        <v>11508</v>
      </c>
      <c r="B709" s="465" t="s">
        <v>3125</v>
      </c>
      <c r="C709" s="465" t="s">
        <v>11508</v>
      </c>
      <c r="D709" s="465" t="s">
        <v>128</v>
      </c>
      <c r="E709" s="465" t="s">
        <v>270</v>
      </c>
      <c r="F709" s="466">
        <v>2017</v>
      </c>
      <c r="G709" s="465" t="s">
        <v>5710</v>
      </c>
      <c r="H709" s="465" t="s">
        <v>898</v>
      </c>
      <c r="I709" s="465" t="s">
        <v>11509</v>
      </c>
      <c r="J709" s="466">
        <v>29364</v>
      </c>
      <c r="K709" s="469"/>
      <c r="L709" s="404">
        <f t="shared" ca="1" si="11"/>
        <v>4194.8571428571431</v>
      </c>
      <c r="M709" s="465" t="s">
        <v>112</v>
      </c>
    </row>
    <row r="710" spans="1:13" x14ac:dyDescent="0.35">
      <c r="A710" s="462" t="s">
        <v>11506</v>
      </c>
      <c r="B710" s="462" t="s">
        <v>3124</v>
      </c>
      <c r="C710" s="462" t="s">
        <v>11506</v>
      </c>
      <c r="D710" s="462" t="s">
        <v>128</v>
      </c>
      <c r="E710" s="462" t="s">
        <v>270</v>
      </c>
      <c r="F710" s="463">
        <v>2017</v>
      </c>
      <c r="G710" s="462" t="s">
        <v>5710</v>
      </c>
      <c r="H710" s="462" t="s">
        <v>898</v>
      </c>
      <c r="I710" s="462" t="s">
        <v>11507</v>
      </c>
      <c r="J710" s="463">
        <v>47469</v>
      </c>
      <c r="K710" s="468"/>
      <c r="L710" s="464">
        <f t="shared" ca="1" si="11"/>
        <v>6781.2857142857147</v>
      </c>
      <c r="M710" s="462" t="s">
        <v>112</v>
      </c>
    </row>
    <row r="711" spans="1:13" x14ac:dyDescent="0.35">
      <c r="A711" s="465" t="s">
        <v>11504</v>
      </c>
      <c r="B711" s="465" t="s">
        <v>3123</v>
      </c>
      <c r="C711" s="465" t="s">
        <v>11504</v>
      </c>
      <c r="D711" s="465" t="s">
        <v>128</v>
      </c>
      <c r="E711" s="465" t="s">
        <v>270</v>
      </c>
      <c r="F711" s="466">
        <v>2017</v>
      </c>
      <c r="G711" s="465" t="s">
        <v>5710</v>
      </c>
      <c r="H711" s="465" t="s">
        <v>898</v>
      </c>
      <c r="I711" s="465" t="s">
        <v>11505</v>
      </c>
      <c r="J711" s="466">
        <v>76374</v>
      </c>
      <c r="K711" s="469"/>
      <c r="L711" s="404">
        <f t="shared" ca="1" si="11"/>
        <v>10910.571428571429</v>
      </c>
      <c r="M711" s="465" t="s">
        <v>112</v>
      </c>
    </row>
    <row r="712" spans="1:13" x14ac:dyDescent="0.35">
      <c r="A712" s="462" t="s">
        <v>12264</v>
      </c>
      <c r="B712" s="462" t="s">
        <v>3225</v>
      </c>
      <c r="C712" s="462" t="s">
        <v>12264</v>
      </c>
      <c r="D712" s="462" t="s">
        <v>128</v>
      </c>
      <c r="E712" s="462" t="s">
        <v>270</v>
      </c>
      <c r="F712" s="463">
        <v>2018</v>
      </c>
      <c r="G712" s="462" t="s">
        <v>5710</v>
      </c>
      <c r="H712" s="462" t="s">
        <v>898</v>
      </c>
      <c r="I712" s="462" t="s">
        <v>12265</v>
      </c>
      <c r="J712" s="463">
        <v>29172</v>
      </c>
      <c r="K712" s="468"/>
      <c r="L712" s="464">
        <f t="shared" ca="1" si="11"/>
        <v>4862</v>
      </c>
      <c r="M712" s="462" t="s">
        <v>112</v>
      </c>
    </row>
    <row r="713" spans="1:13" x14ac:dyDescent="0.35">
      <c r="A713" s="465" t="s">
        <v>12290</v>
      </c>
      <c r="B713" s="465" t="s">
        <v>3235</v>
      </c>
      <c r="C713" s="465" t="s">
        <v>12290</v>
      </c>
      <c r="D713" s="465" t="s">
        <v>128</v>
      </c>
      <c r="E713" s="465" t="s">
        <v>270</v>
      </c>
      <c r="F713" s="466">
        <v>2018</v>
      </c>
      <c r="G713" s="465" t="s">
        <v>5710</v>
      </c>
      <c r="H713" s="465" t="s">
        <v>913</v>
      </c>
      <c r="I713" s="465" t="s">
        <v>12291</v>
      </c>
      <c r="J713" s="466">
        <v>21771</v>
      </c>
      <c r="K713" s="469"/>
      <c r="L713" s="404">
        <f t="shared" ca="1" si="11"/>
        <v>3628.5</v>
      </c>
      <c r="M713" s="465" t="s">
        <v>112</v>
      </c>
    </row>
    <row r="714" spans="1:13" x14ac:dyDescent="0.35">
      <c r="A714" s="462" t="s">
        <v>11592</v>
      </c>
      <c r="B714" s="462" t="s">
        <v>3141</v>
      </c>
      <c r="C714" s="462" t="s">
        <v>11592</v>
      </c>
      <c r="D714" s="462" t="s">
        <v>128</v>
      </c>
      <c r="E714" s="462" t="s">
        <v>270</v>
      </c>
      <c r="F714" s="463">
        <v>2017</v>
      </c>
      <c r="G714" s="462" t="s">
        <v>5710</v>
      </c>
      <c r="H714" s="462" t="s">
        <v>6004</v>
      </c>
      <c r="I714" s="462" t="s">
        <v>11593</v>
      </c>
      <c r="J714" s="463">
        <v>32687</v>
      </c>
      <c r="K714" s="468"/>
      <c r="L714" s="464">
        <f t="shared" ca="1" si="11"/>
        <v>4669.5714285714284</v>
      </c>
      <c r="M714" s="462" t="s">
        <v>112</v>
      </c>
    </row>
    <row r="715" spans="1:13" x14ac:dyDescent="0.35">
      <c r="A715" s="465" t="s">
        <v>12272</v>
      </c>
      <c r="B715" s="465" t="s">
        <v>3228</v>
      </c>
      <c r="C715" s="465" t="s">
        <v>12272</v>
      </c>
      <c r="D715" s="465" t="s">
        <v>128</v>
      </c>
      <c r="E715" s="465" t="s">
        <v>270</v>
      </c>
      <c r="F715" s="466">
        <v>2018</v>
      </c>
      <c r="G715" s="465" t="s">
        <v>5710</v>
      </c>
      <c r="H715" s="465" t="s">
        <v>898</v>
      </c>
      <c r="I715" s="465" t="s">
        <v>12273</v>
      </c>
      <c r="J715" s="466">
        <v>74364</v>
      </c>
      <c r="K715" s="469"/>
      <c r="L715" s="404">
        <f t="shared" ca="1" si="11"/>
        <v>12394</v>
      </c>
      <c r="M715" s="465" t="s">
        <v>112</v>
      </c>
    </row>
    <row r="716" spans="1:13" x14ac:dyDescent="0.35">
      <c r="A716" s="462" t="s">
        <v>12965</v>
      </c>
      <c r="B716" s="462" t="s">
        <v>3311</v>
      </c>
      <c r="C716" s="462" t="s">
        <v>12965</v>
      </c>
      <c r="D716" s="462" t="s">
        <v>128</v>
      </c>
      <c r="E716" s="462" t="s">
        <v>270</v>
      </c>
      <c r="F716" s="463">
        <v>2019</v>
      </c>
      <c r="G716" s="462" t="s">
        <v>5710</v>
      </c>
      <c r="H716" s="462" t="s">
        <v>6004</v>
      </c>
      <c r="I716" s="462" t="s">
        <v>12966</v>
      </c>
      <c r="J716" s="463">
        <v>13243</v>
      </c>
      <c r="K716" s="468"/>
      <c r="L716" s="464">
        <f t="shared" ca="1" si="11"/>
        <v>2648.6</v>
      </c>
      <c r="M716" s="462" t="s">
        <v>112</v>
      </c>
    </row>
    <row r="717" spans="1:13" x14ac:dyDescent="0.35">
      <c r="A717" s="465" t="s">
        <v>13553</v>
      </c>
      <c r="B717" s="465" t="s">
        <v>3350</v>
      </c>
      <c r="C717" s="465" t="s">
        <v>13553</v>
      </c>
      <c r="D717" s="465" t="s">
        <v>128</v>
      </c>
      <c r="E717" s="465" t="s">
        <v>270</v>
      </c>
      <c r="F717" s="466">
        <v>2019</v>
      </c>
      <c r="G717" s="465" t="s">
        <v>6013</v>
      </c>
      <c r="H717" s="465" t="s">
        <v>7459</v>
      </c>
      <c r="I717" s="465" t="s">
        <v>13554</v>
      </c>
      <c r="J717" s="466">
        <v>14075</v>
      </c>
      <c r="K717" s="469"/>
      <c r="L717" s="404">
        <f t="shared" ca="1" si="11"/>
        <v>2815</v>
      </c>
      <c r="M717" s="465" t="s">
        <v>112</v>
      </c>
    </row>
    <row r="718" spans="1:13" x14ac:dyDescent="0.35">
      <c r="A718" s="462" t="s">
        <v>12226</v>
      </c>
      <c r="B718" s="462" t="s">
        <v>3217</v>
      </c>
      <c r="C718" s="462" t="s">
        <v>12226</v>
      </c>
      <c r="D718" s="462" t="s">
        <v>128</v>
      </c>
      <c r="E718" s="462" t="s">
        <v>270</v>
      </c>
      <c r="F718" s="463">
        <v>2018</v>
      </c>
      <c r="G718" s="462" t="s">
        <v>5710</v>
      </c>
      <c r="H718" s="462" t="s">
        <v>368</v>
      </c>
      <c r="I718" s="462" t="s">
        <v>12227</v>
      </c>
      <c r="J718" s="463">
        <v>84285</v>
      </c>
      <c r="K718" s="468"/>
      <c r="L718" s="464">
        <f t="shared" ca="1" si="11"/>
        <v>14047.5</v>
      </c>
      <c r="M718" s="462" t="s">
        <v>112</v>
      </c>
    </row>
    <row r="719" spans="1:13" x14ac:dyDescent="0.35">
      <c r="A719" s="465" t="s">
        <v>12224</v>
      </c>
      <c r="B719" s="465" t="s">
        <v>3216</v>
      </c>
      <c r="C719" s="465" t="s">
        <v>12224</v>
      </c>
      <c r="D719" s="465" t="s">
        <v>128</v>
      </c>
      <c r="E719" s="465" t="s">
        <v>270</v>
      </c>
      <c r="F719" s="466">
        <v>2018</v>
      </c>
      <c r="G719" s="465" t="s">
        <v>5710</v>
      </c>
      <c r="H719" s="465" t="s">
        <v>368</v>
      </c>
      <c r="I719" s="465" t="s">
        <v>12225</v>
      </c>
      <c r="J719" s="466">
        <v>58948</v>
      </c>
      <c r="K719" s="469"/>
      <c r="L719" s="404">
        <f t="shared" ca="1" si="11"/>
        <v>9824.6666666666661</v>
      </c>
      <c r="M719" s="465" t="s">
        <v>112</v>
      </c>
    </row>
    <row r="720" spans="1:13" x14ac:dyDescent="0.35">
      <c r="A720" s="462" t="s">
        <v>13668</v>
      </c>
      <c r="B720" s="462" t="s">
        <v>3365</v>
      </c>
      <c r="C720" s="462" t="s">
        <v>13668</v>
      </c>
      <c r="D720" s="462" t="s">
        <v>128</v>
      </c>
      <c r="E720" s="462" t="s">
        <v>270</v>
      </c>
      <c r="F720" s="463">
        <v>2020</v>
      </c>
      <c r="G720" s="462" t="s">
        <v>5767</v>
      </c>
      <c r="H720" s="462" t="s">
        <v>5927</v>
      </c>
      <c r="I720" s="462" t="s">
        <v>13669</v>
      </c>
      <c r="J720" s="463">
        <v>23770</v>
      </c>
      <c r="K720" s="468"/>
      <c r="L720" s="464">
        <f t="shared" ca="1" si="11"/>
        <v>5942.5</v>
      </c>
      <c r="M720" s="462" t="s">
        <v>112</v>
      </c>
    </row>
    <row r="721" spans="1:13" x14ac:dyDescent="0.35">
      <c r="A721" s="465" t="s">
        <v>12844</v>
      </c>
      <c r="B721" s="465" t="s">
        <v>3288</v>
      </c>
      <c r="C721" s="465" t="s">
        <v>12844</v>
      </c>
      <c r="D721" s="465" t="s">
        <v>128</v>
      </c>
      <c r="E721" s="465" t="s">
        <v>270</v>
      </c>
      <c r="F721" s="466">
        <v>2019</v>
      </c>
      <c r="G721" s="465" t="s">
        <v>5710</v>
      </c>
      <c r="H721" s="465" t="s">
        <v>898</v>
      </c>
      <c r="I721" s="465" t="s">
        <v>12845</v>
      </c>
      <c r="J721" s="466">
        <v>6061</v>
      </c>
      <c r="K721" s="469"/>
      <c r="L721" s="404">
        <f t="shared" ca="1" si="11"/>
        <v>1212.2</v>
      </c>
      <c r="M721" s="465" t="s">
        <v>112</v>
      </c>
    </row>
    <row r="722" spans="1:13" x14ac:dyDescent="0.35">
      <c r="A722" s="462" t="s">
        <v>13025</v>
      </c>
      <c r="B722" s="462" t="s">
        <v>13026</v>
      </c>
      <c r="C722" s="462" t="s">
        <v>13025</v>
      </c>
      <c r="D722" s="462" t="s">
        <v>128</v>
      </c>
      <c r="E722" s="462" t="s">
        <v>270</v>
      </c>
      <c r="F722" s="463">
        <v>2019</v>
      </c>
      <c r="G722" s="462" t="s">
        <v>5710</v>
      </c>
      <c r="H722" s="462" t="s">
        <v>13020</v>
      </c>
      <c r="I722" s="462" t="s">
        <v>13027</v>
      </c>
      <c r="J722" s="463">
        <v>4149</v>
      </c>
      <c r="K722" s="468"/>
      <c r="L722" s="464">
        <f t="shared" ca="1" si="11"/>
        <v>829.8</v>
      </c>
      <c r="M722" s="462" t="s">
        <v>112</v>
      </c>
    </row>
    <row r="723" spans="1:13" x14ac:dyDescent="0.35">
      <c r="A723" s="465" t="s">
        <v>14380</v>
      </c>
      <c r="B723" s="465" t="s">
        <v>14381</v>
      </c>
      <c r="C723" s="465" t="s">
        <v>14380</v>
      </c>
      <c r="D723" s="465" t="s">
        <v>128</v>
      </c>
      <c r="E723" s="465" t="s">
        <v>270</v>
      </c>
      <c r="F723" s="466">
        <v>2021</v>
      </c>
      <c r="G723" s="465" t="s">
        <v>6013</v>
      </c>
      <c r="H723" s="465" t="s">
        <v>11845</v>
      </c>
      <c r="I723" s="465" t="s">
        <v>14382</v>
      </c>
      <c r="J723" s="466">
        <v>31730</v>
      </c>
      <c r="K723" s="469"/>
      <c r="L723" s="404">
        <f t="shared" ca="1" si="11"/>
        <v>10576.666666666666</v>
      </c>
      <c r="M723" s="465" t="s">
        <v>112</v>
      </c>
    </row>
    <row r="724" spans="1:13" x14ac:dyDescent="0.35">
      <c r="A724" s="462" t="s">
        <v>8038</v>
      </c>
      <c r="B724" s="462" t="s">
        <v>2833</v>
      </c>
      <c r="C724" s="462" t="s">
        <v>8038</v>
      </c>
      <c r="D724" s="462" t="s">
        <v>128</v>
      </c>
      <c r="E724" s="462" t="s">
        <v>231</v>
      </c>
      <c r="F724" s="463">
        <v>2012</v>
      </c>
      <c r="G724" s="462" t="s">
        <v>5735</v>
      </c>
      <c r="H724" s="462" t="s">
        <v>8039</v>
      </c>
      <c r="I724" s="462" t="s">
        <v>8040</v>
      </c>
      <c r="J724" s="463">
        <v>81820</v>
      </c>
      <c r="K724" s="468"/>
      <c r="L724" s="464">
        <f t="shared" ca="1" si="11"/>
        <v>6818.333333333333</v>
      </c>
      <c r="M724" s="462" t="s">
        <v>112</v>
      </c>
    </row>
    <row r="725" spans="1:13" x14ac:dyDescent="0.35">
      <c r="A725" s="465" t="s">
        <v>10557</v>
      </c>
      <c r="B725" s="465" t="s">
        <v>3056</v>
      </c>
      <c r="C725" s="465" t="s">
        <v>10557</v>
      </c>
      <c r="D725" s="465" t="s">
        <v>128</v>
      </c>
      <c r="E725" s="465" t="s">
        <v>231</v>
      </c>
      <c r="F725" s="466">
        <v>2016</v>
      </c>
      <c r="G725" s="465" t="s">
        <v>5710</v>
      </c>
      <c r="H725" s="465" t="s">
        <v>898</v>
      </c>
      <c r="I725" s="465" t="s">
        <v>10558</v>
      </c>
      <c r="J725" s="466">
        <v>45696</v>
      </c>
      <c r="K725" s="469"/>
      <c r="L725" s="404">
        <f t="shared" ca="1" si="11"/>
        <v>5712</v>
      </c>
      <c r="M725" s="465" t="s">
        <v>112</v>
      </c>
    </row>
    <row r="726" spans="1:13" x14ac:dyDescent="0.35">
      <c r="A726" s="462" t="s">
        <v>10555</v>
      </c>
      <c r="B726" s="462" t="s">
        <v>3046</v>
      </c>
      <c r="C726" s="462" t="s">
        <v>10555</v>
      </c>
      <c r="D726" s="462" t="s">
        <v>128</v>
      </c>
      <c r="E726" s="462" t="s">
        <v>231</v>
      </c>
      <c r="F726" s="463">
        <v>2016</v>
      </c>
      <c r="G726" s="462" t="s">
        <v>5710</v>
      </c>
      <c r="H726" s="462" t="s">
        <v>898</v>
      </c>
      <c r="I726" s="462" t="s">
        <v>10556</v>
      </c>
      <c r="J726" s="463">
        <v>59088</v>
      </c>
      <c r="K726" s="468"/>
      <c r="L726" s="464">
        <f t="shared" ca="1" si="11"/>
        <v>7386</v>
      </c>
      <c r="M726" s="462" t="s">
        <v>112</v>
      </c>
    </row>
    <row r="727" spans="1:13" x14ac:dyDescent="0.35">
      <c r="A727" s="465" t="s">
        <v>13549</v>
      </c>
      <c r="B727" s="465" t="s">
        <v>3348</v>
      </c>
      <c r="C727" s="465" t="s">
        <v>13549</v>
      </c>
      <c r="D727" s="465" t="s">
        <v>128</v>
      </c>
      <c r="E727" s="465" t="s">
        <v>231</v>
      </c>
      <c r="F727" s="466">
        <v>2019</v>
      </c>
      <c r="G727" s="465" t="s">
        <v>6013</v>
      </c>
      <c r="H727" s="465" t="s">
        <v>7459</v>
      </c>
      <c r="I727" s="465" t="s">
        <v>13550</v>
      </c>
      <c r="J727" s="466">
        <v>34226</v>
      </c>
      <c r="K727" s="469"/>
      <c r="L727" s="404">
        <f t="shared" ca="1" si="11"/>
        <v>6845.2</v>
      </c>
      <c r="M727" s="465" t="s">
        <v>112</v>
      </c>
    </row>
    <row r="728" spans="1:13" x14ac:dyDescent="0.35">
      <c r="A728" s="462" t="s">
        <v>10319</v>
      </c>
      <c r="B728" s="462" t="s">
        <v>3004</v>
      </c>
      <c r="C728" s="462" t="s">
        <v>10319</v>
      </c>
      <c r="D728" s="462" t="s">
        <v>128</v>
      </c>
      <c r="E728" s="462" t="s">
        <v>274</v>
      </c>
      <c r="F728" s="463">
        <v>2016</v>
      </c>
      <c r="G728" s="462" t="s">
        <v>5710</v>
      </c>
      <c r="H728" s="462" t="s">
        <v>6496</v>
      </c>
      <c r="I728" s="462" t="s">
        <v>10320</v>
      </c>
      <c r="J728" s="463">
        <v>39071</v>
      </c>
      <c r="K728" s="468"/>
      <c r="L728" s="464">
        <f t="shared" ca="1" si="11"/>
        <v>4883.875</v>
      </c>
      <c r="M728" s="462" t="s">
        <v>112</v>
      </c>
    </row>
    <row r="729" spans="1:13" x14ac:dyDescent="0.35">
      <c r="A729" s="465" t="s">
        <v>6981</v>
      </c>
      <c r="B729" s="465" t="s">
        <v>2745</v>
      </c>
      <c r="C729" s="465" t="s">
        <v>6981</v>
      </c>
      <c r="D729" s="465" t="s">
        <v>128</v>
      </c>
      <c r="E729" s="465" t="s">
        <v>276</v>
      </c>
      <c r="F729" s="466">
        <v>2008</v>
      </c>
      <c r="G729" s="465" t="s">
        <v>5710</v>
      </c>
      <c r="H729" s="465" t="s">
        <v>898</v>
      </c>
      <c r="I729" s="465" t="s">
        <v>6982</v>
      </c>
      <c r="J729" s="466">
        <v>73975</v>
      </c>
      <c r="K729" s="469">
        <v>45223</v>
      </c>
      <c r="L729" s="404">
        <f t="shared" ca="1" si="11"/>
        <v>4623.4375</v>
      </c>
      <c r="M729" s="465" t="s">
        <v>112</v>
      </c>
    </row>
    <row r="730" spans="1:13" x14ac:dyDescent="0.35">
      <c r="A730" s="462" t="s">
        <v>8180</v>
      </c>
      <c r="B730" s="462" t="s">
        <v>2837</v>
      </c>
      <c r="C730" s="462" t="s">
        <v>8180</v>
      </c>
      <c r="D730" s="462" t="s">
        <v>128</v>
      </c>
      <c r="E730" s="462" t="s">
        <v>276</v>
      </c>
      <c r="F730" s="463">
        <v>2012</v>
      </c>
      <c r="G730" s="462" t="s">
        <v>5710</v>
      </c>
      <c r="H730" s="462" t="s">
        <v>368</v>
      </c>
      <c r="I730" s="462" t="s">
        <v>8181</v>
      </c>
      <c r="J730" s="463">
        <v>96981</v>
      </c>
      <c r="K730" s="468"/>
      <c r="L730" s="464">
        <f t="shared" ca="1" si="11"/>
        <v>8081.75</v>
      </c>
      <c r="M730" s="462" t="s">
        <v>112</v>
      </c>
    </row>
    <row r="731" spans="1:13" x14ac:dyDescent="0.35">
      <c r="A731" s="465" t="s">
        <v>7400</v>
      </c>
      <c r="B731" s="465" t="s">
        <v>2799</v>
      </c>
      <c r="C731" s="465" t="s">
        <v>7400</v>
      </c>
      <c r="D731" s="465" t="s">
        <v>128</v>
      </c>
      <c r="E731" s="465" t="s">
        <v>276</v>
      </c>
      <c r="F731" s="466">
        <v>2009</v>
      </c>
      <c r="G731" s="465" t="s">
        <v>5710</v>
      </c>
      <c r="H731" s="465" t="s">
        <v>898</v>
      </c>
      <c r="I731" s="465" t="s">
        <v>7401</v>
      </c>
      <c r="J731" s="466">
        <v>119597</v>
      </c>
      <c r="K731" s="469">
        <v>43990</v>
      </c>
      <c r="L731" s="404">
        <f t="shared" ca="1" si="11"/>
        <v>7973.1333333333332</v>
      </c>
      <c r="M731" s="465" t="s">
        <v>112</v>
      </c>
    </row>
    <row r="732" spans="1:13" x14ac:dyDescent="0.35">
      <c r="A732" s="462" t="s">
        <v>7831</v>
      </c>
      <c r="B732" s="462" t="s">
        <v>2818</v>
      </c>
      <c r="C732" s="462" t="s">
        <v>7831</v>
      </c>
      <c r="D732" s="462" t="s">
        <v>128</v>
      </c>
      <c r="E732" s="462" t="s">
        <v>276</v>
      </c>
      <c r="F732" s="463">
        <v>2011</v>
      </c>
      <c r="G732" s="462" t="s">
        <v>5710</v>
      </c>
      <c r="H732" s="462" t="s">
        <v>6496</v>
      </c>
      <c r="I732" s="462" t="s">
        <v>7832</v>
      </c>
      <c r="J732" s="463">
        <v>127858</v>
      </c>
      <c r="K732" s="468"/>
      <c r="L732" s="464">
        <f t="shared" ca="1" si="11"/>
        <v>9835.2307692307695</v>
      </c>
      <c r="M732" s="462" t="s">
        <v>112</v>
      </c>
    </row>
    <row r="733" spans="1:13" x14ac:dyDescent="0.35">
      <c r="A733" s="465" t="s">
        <v>8551</v>
      </c>
      <c r="B733" s="465" t="s">
        <v>2866</v>
      </c>
      <c r="C733" s="465" t="s">
        <v>8551</v>
      </c>
      <c r="D733" s="465" t="s">
        <v>128</v>
      </c>
      <c r="E733" s="465" t="s">
        <v>276</v>
      </c>
      <c r="F733" s="466">
        <v>2013</v>
      </c>
      <c r="G733" s="465" t="s">
        <v>5710</v>
      </c>
      <c r="H733" s="465" t="s">
        <v>6139</v>
      </c>
      <c r="I733" s="465" t="s">
        <v>8552</v>
      </c>
      <c r="J733" s="466">
        <v>163010</v>
      </c>
      <c r="K733" s="469">
        <v>44798</v>
      </c>
      <c r="L733" s="404">
        <f t="shared" ca="1" si="11"/>
        <v>14819.09090909091</v>
      </c>
      <c r="M733" s="465" t="s">
        <v>112</v>
      </c>
    </row>
    <row r="734" spans="1:13" x14ac:dyDescent="0.35">
      <c r="A734" s="462" t="s">
        <v>8553</v>
      </c>
      <c r="B734" s="462" t="s">
        <v>2867</v>
      </c>
      <c r="C734" s="462" t="s">
        <v>8553</v>
      </c>
      <c r="D734" s="462" t="s">
        <v>128</v>
      </c>
      <c r="E734" s="462" t="s">
        <v>276</v>
      </c>
      <c r="F734" s="463">
        <v>2013</v>
      </c>
      <c r="G734" s="462" t="s">
        <v>5710</v>
      </c>
      <c r="H734" s="462" t="s">
        <v>6139</v>
      </c>
      <c r="I734" s="462" t="s">
        <v>8554</v>
      </c>
      <c r="J734" s="463">
        <v>130889</v>
      </c>
      <c r="K734" s="468"/>
      <c r="L734" s="464">
        <f t="shared" ca="1" si="11"/>
        <v>11899</v>
      </c>
      <c r="M734" s="462" t="s">
        <v>112</v>
      </c>
    </row>
    <row r="735" spans="1:13" x14ac:dyDescent="0.35">
      <c r="A735" s="465" t="s">
        <v>9643</v>
      </c>
      <c r="B735" s="465" t="s">
        <v>2943</v>
      </c>
      <c r="C735" s="465" t="s">
        <v>9643</v>
      </c>
      <c r="D735" s="465" t="s">
        <v>128</v>
      </c>
      <c r="E735" s="465" t="s">
        <v>276</v>
      </c>
      <c r="F735" s="466">
        <v>2015</v>
      </c>
      <c r="G735" s="465" t="s">
        <v>5710</v>
      </c>
      <c r="H735" s="465" t="s">
        <v>368</v>
      </c>
      <c r="I735" s="465" t="s">
        <v>9644</v>
      </c>
      <c r="J735" s="466">
        <v>95644</v>
      </c>
      <c r="K735" s="469"/>
      <c r="L735" s="404">
        <f t="shared" ca="1" si="11"/>
        <v>10627.111111111111</v>
      </c>
      <c r="M735" s="465" t="s">
        <v>112</v>
      </c>
    </row>
    <row r="736" spans="1:13" x14ac:dyDescent="0.35">
      <c r="A736" s="462" t="s">
        <v>9651</v>
      </c>
      <c r="B736" s="462" t="s">
        <v>2947</v>
      </c>
      <c r="C736" s="462" t="s">
        <v>9651</v>
      </c>
      <c r="D736" s="462" t="s">
        <v>128</v>
      </c>
      <c r="E736" s="462" t="s">
        <v>276</v>
      </c>
      <c r="F736" s="463">
        <v>2015</v>
      </c>
      <c r="G736" s="462" t="s">
        <v>5710</v>
      </c>
      <c r="H736" s="462" t="s">
        <v>368</v>
      </c>
      <c r="I736" s="462" t="s">
        <v>9652</v>
      </c>
      <c r="J736" s="463">
        <v>138544</v>
      </c>
      <c r="K736" s="468"/>
      <c r="L736" s="464">
        <f t="shared" ca="1" si="11"/>
        <v>15393.777777777777</v>
      </c>
      <c r="M736" s="462" t="s">
        <v>112</v>
      </c>
    </row>
    <row r="737" spans="1:13" x14ac:dyDescent="0.35">
      <c r="A737" s="465" t="s">
        <v>9655</v>
      </c>
      <c r="B737" s="465" t="s">
        <v>2949</v>
      </c>
      <c r="C737" s="465" t="s">
        <v>9655</v>
      </c>
      <c r="D737" s="465" t="s">
        <v>128</v>
      </c>
      <c r="E737" s="465" t="s">
        <v>276</v>
      </c>
      <c r="F737" s="466">
        <v>2015</v>
      </c>
      <c r="G737" s="465" t="s">
        <v>5710</v>
      </c>
      <c r="H737" s="465" t="s">
        <v>368</v>
      </c>
      <c r="I737" s="465" t="s">
        <v>9656</v>
      </c>
      <c r="J737" s="466">
        <v>122120</v>
      </c>
      <c r="K737" s="469"/>
      <c r="L737" s="404">
        <f t="shared" ca="1" si="11"/>
        <v>13568.888888888889</v>
      </c>
      <c r="M737" s="465" t="s">
        <v>112</v>
      </c>
    </row>
    <row r="738" spans="1:13" x14ac:dyDescent="0.35">
      <c r="A738" s="462" t="s">
        <v>10479</v>
      </c>
      <c r="B738" s="462" t="s">
        <v>3038</v>
      </c>
      <c r="C738" s="462" t="s">
        <v>10479</v>
      </c>
      <c r="D738" s="462" t="s">
        <v>128</v>
      </c>
      <c r="E738" s="462" t="s">
        <v>276</v>
      </c>
      <c r="F738" s="463">
        <v>2016</v>
      </c>
      <c r="G738" s="462" t="s">
        <v>5710</v>
      </c>
      <c r="H738" s="462" t="s">
        <v>368</v>
      </c>
      <c r="I738" s="462" t="s">
        <v>10480</v>
      </c>
      <c r="J738" s="463">
        <v>82647</v>
      </c>
      <c r="K738" s="468"/>
      <c r="L738" s="464">
        <f t="shared" ca="1" si="11"/>
        <v>10330.875</v>
      </c>
      <c r="M738" s="462" t="s">
        <v>112</v>
      </c>
    </row>
    <row r="739" spans="1:13" x14ac:dyDescent="0.35">
      <c r="A739" s="465" t="s">
        <v>10481</v>
      </c>
      <c r="B739" s="465" t="s">
        <v>3039</v>
      </c>
      <c r="C739" s="465" t="s">
        <v>10481</v>
      </c>
      <c r="D739" s="465" t="s">
        <v>128</v>
      </c>
      <c r="E739" s="465" t="s">
        <v>276</v>
      </c>
      <c r="F739" s="466">
        <v>2016</v>
      </c>
      <c r="G739" s="465" t="s">
        <v>5710</v>
      </c>
      <c r="H739" s="465" t="s">
        <v>368</v>
      </c>
      <c r="I739" s="465" t="s">
        <v>10482</v>
      </c>
      <c r="J739" s="466">
        <v>130508</v>
      </c>
      <c r="K739" s="469"/>
      <c r="L739" s="404">
        <f t="shared" ca="1" si="11"/>
        <v>16313.5</v>
      </c>
      <c r="M739" s="465" t="s">
        <v>112</v>
      </c>
    </row>
    <row r="740" spans="1:13" x14ac:dyDescent="0.35">
      <c r="A740" s="462" t="s">
        <v>10483</v>
      </c>
      <c r="B740" s="462" t="s">
        <v>3040</v>
      </c>
      <c r="C740" s="462" t="s">
        <v>10483</v>
      </c>
      <c r="D740" s="462" t="s">
        <v>128</v>
      </c>
      <c r="E740" s="462" t="s">
        <v>276</v>
      </c>
      <c r="F740" s="463">
        <v>2016</v>
      </c>
      <c r="G740" s="462" t="s">
        <v>5710</v>
      </c>
      <c r="H740" s="462" t="s">
        <v>368</v>
      </c>
      <c r="I740" s="462" t="s">
        <v>10484</v>
      </c>
      <c r="J740" s="463">
        <v>80409</v>
      </c>
      <c r="K740" s="468"/>
      <c r="L740" s="464">
        <f t="shared" ca="1" si="11"/>
        <v>10051.125</v>
      </c>
      <c r="M740" s="462" t="s">
        <v>112</v>
      </c>
    </row>
    <row r="741" spans="1:13" x14ac:dyDescent="0.35">
      <c r="A741" s="465" t="s">
        <v>10485</v>
      </c>
      <c r="B741" s="465" t="s">
        <v>3041</v>
      </c>
      <c r="C741" s="465" t="s">
        <v>10485</v>
      </c>
      <c r="D741" s="465" t="s">
        <v>128</v>
      </c>
      <c r="E741" s="465" t="s">
        <v>276</v>
      </c>
      <c r="F741" s="466">
        <v>2016</v>
      </c>
      <c r="G741" s="465" t="s">
        <v>5710</v>
      </c>
      <c r="H741" s="465" t="s">
        <v>368</v>
      </c>
      <c r="I741" s="465" t="s">
        <v>10486</v>
      </c>
      <c r="J741" s="466">
        <v>106969</v>
      </c>
      <c r="K741" s="469"/>
      <c r="L741" s="404">
        <f t="shared" ca="1" si="11"/>
        <v>13371.125</v>
      </c>
      <c r="M741" s="465" t="s">
        <v>112</v>
      </c>
    </row>
    <row r="742" spans="1:13" x14ac:dyDescent="0.35">
      <c r="A742" s="462" t="s">
        <v>10487</v>
      </c>
      <c r="B742" s="462" t="s">
        <v>3042</v>
      </c>
      <c r="C742" s="462" t="s">
        <v>10487</v>
      </c>
      <c r="D742" s="462" t="s">
        <v>128</v>
      </c>
      <c r="E742" s="462" t="s">
        <v>276</v>
      </c>
      <c r="F742" s="463">
        <v>2016</v>
      </c>
      <c r="G742" s="462" t="s">
        <v>5710</v>
      </c>
      <c r="H742" s="462" t="s">
        <v>368</v>
      </c>
      <c r="I742" s="462" t="s">
        <v>10488</v>
      </c>
      <c r="J742" s="463">
        <v>139053</v>
      </c>
      <c r="K742" s="468"/>
      <c r="L742" s="464">
        <f t="shared" ca="1" si="11"/>
        <v>17381.625</v>
      </c>
      <c r="M742" s="462" t="s">
        <v>112</v>
      </c>
    </row>
    <row r="743" spans="1:13" x14ac:dyDescent="0.35">
      <c r="A743" s="465" t="s">
        <v>10489</v>
      </c>
      <c r="B743" s="465" t="s">
        <v>3043</v>
      </c>
      <c r="C743" s="465" t="s">
        <v>10489</v>
      </c>
      <c r="D743" s="465" t="s">
        <v>128</v>
      </c>
      <c r="E743" s="465" t="s">
        <v>276</v>
      </c>
      <c r="F743" s="466">
        <v>2016</v>
      </c>
      <c r="G743" s="465" t="s">
        <v>5710</v>
      </c>
      <c r="H743" s="465" t="s">
        <v>368</v>
      </c>
      <c r="I743" s="465" t="s">
        <v>10490</v>
      </c>
      <c r="J743" s="466">
        <v>86077</v>
      </c>
      <c r="K743" s="469"/>
      <c r="L743" s="404">
        <f t="shared" ca="1" si="11"/>
        <v>10759.625</v>
      </c>
      <c r="M743" s="465" t="s">
        <v>112</v>
      </c>
    </row>
    <row r="744" spans="1:13" x14ac:dyDescent="0.35">
      <c r="A744" s="462" t="s">
        <v>10491</v>
      </c>
      <c r="B744" s="462" t="s">
        <v>3044</v>
      </c>
      <c r="C744" s="462" t="s">
        <v>10491</v>
      </c>
      <c r="D744" s="462" t="s">
        <v>128</v>
      </c>
      <c r="E744" s="462" t="s">
        <v>276</v>
      </c>
      <c r="F744" s="463">
        <v>2016</v>
      </c>
      <c r="G744" s="462" t="s">
        <v>5710</v>
      </c>
      <c r="H744" s="462" t="s">
        <v>368</v>
      </c>
      <c r="I744" s="462" t="s">
        <v>10492</v>
      </c>
      <c r="J744" s="463">
        <v>129400</v>
      </c>
      <c r="K744" s="468"/>
      <c r="L744" s="464">
        <f t="shared" ca="1" si="11"/>
        <v>16175</v>
      </c>
      <c r="M744" s="462" t="s">
        <v>112</v>
      </c>
    </row>
    <row r="745" spans="1:13" x14ac:dyDescent="0.35">
      <c r="A745" s="465" t="s">
        <v>10459</v>
      </c>
      <c r="B745" s="465" t="s">
        <v>3013</v>
      </c>
      <c r="C745" s="465" t="s">
        <v>10459</v>
      </c>
      <c r="D745" s="465" t="s">
        <v>128</v>
      </c>
      <c r="E745" s="465" t="s">
        <v>276</v>
      </c>
      <c r="F745" s="466">
        <v>2016</v>
      </c>
      <c r="G745" s="465" t="s">
        <v>5710</v>
      </c>
      <c r="H745" s="465" t="s">
        <v>368</v>
      </c>
      <c r="I745" s="465" t="s">
        <v>10460</v>
      </c>
      <c r="J745" s="466">
        <v>99154</v>
      </c>
      <c r="K745" s="469"/>
      <c r="L745" s="404">
        <f t="shared" ca="1" si="11"/>
        <v>12394.25</v>
      </c>
      <c r="M745" s="465" t="s">
        <v>112</v>
      </c>
    </row>
    <row r="746" spans="1:13" x14ac:dyDescent="0.35">
      <c r="A746" s="462" t="s">
        <v>10461</v>
      </c>
      <c r="B746" s="462" t="s">
        <v>3014</v>
      </c>
      <c r="C746" s="462" t="s">
        <v>10461</v>
      </c>
      <c r="D746" s="462" t="s">
        <v>128</v>
      </c>
      <c r="E746" s="462" t="s">
        <v>276</v>
      </c>
      <c r="F746" s="463">
        <v>2016</v>
      </c>
      <c r="G746" s="462" t="s">
        <v>5710</v>
      </c>
      <c r="H746" s="462" t="s">
        <v>368</v>
      </c>
      <c r="I746" s="462" t="s">
        <v>10462</v>
      </c>
      <c r="J746" s="463">
        <v>69856</v>
      </c>
      <c r="K746" s="468"/>
      <c r="L746" s="464">
        <f t="shared" ca="1" si="11"/>
        <v>8732</v>
      </c>
      <c r="M746" s="462" t="s">
        <v>112</v>
      </c>
    </row>
    <row r="747" spans="1:13" x14ac:dyDescent="0.35">
      <c r="A747" s="465" t="s">
        <v>10463</v>
      </c>
      <c r="B747" s="465" t="s">
        <v>3015</v>
      </c>
      <c r="C747" s="465" t="s">
        <v>10463</v>
      </c>
      <c r="D747" s="465" t="s">
        <v>128</v>
      </c>
      <c r="E747" s="465" t="s">
        <v>276</v>
      </c>
      <c r="F747" s="466">
        <v>2016</v>
      </c>
      <c r="G747" s="465" t="s">
        <v>5710</v>
      </c>
      <c r="H747" s="465" t="s">
        <v>368</v>
      </c>
      <c r="I747" s="465" t="s">
        <v>10464</v>
      </c>
      <c r="J747" s="466">
        <v>134487</v>
      </c>
      <c r="K747" s="469"/>
      <c r="L747" s="404">
        <f t="shared" ca="1" si="11"/>
        <v>16810.875</v>
      </c>
      <c r="M747" s="465" t="s">
        <v>112</v>
      </c>
    </row>
    <row r="748" spans="1:13" x14ac:dyDescent="0.35">
      <c r="A748" s="462" t="s">
        <v>10619</v>
      </c>
      <c r="B748" s="462" t="s">
        <v>3080</v>
      </c>
      <c r="C748" s="462" t="s">
        <v>10619</v>
      </c>
      <c r="D748" s="462" t="s">
        <v>128</v>
      </c>
      <c r="E748" s="462" t="s">
        <v>276</v>
      </c>
      <c r="F748" s="463">
        <v>2016</v>
      </c>
      <c r="G748" s="462" t="s">
        <v>5710</v>
      </c>
      <c r="H748" s="462" t="s">
        <v>913</v>
      </c>
      <c r="I748" s="462" t="s">
        <v>10620</v>
      </c>
      <c r="J748" s="463">
        <v>32502</v>
      </c>
      <c r="K748" s="468"/>
      <c r="L748" s="464">
        <f t="shared" ca="1" si="11"/>
        <v>4062.75</v>
      </c>
      <c r="M748" s="462" t="s">
        <v>112</v>
      </c>
    </row>
    <row r="749" spans="1:13" x14ac:dyDescent="0.35">
      <c r="A749" s="465" t="s">
        <v>10373</v>
      </c>
      <c r="B749" s="465" t="s">
        <v>3012</v>
      </c>
      <c r="C749" s="465" t="s">
        <v>10373</v>
      </c>
      <c r="D749" s="465" t="s">
        <v>128</v>
      </c>
      <c r="E749" s="465" t="s">
        <v>276</v>
      </c>
      <c r="F749" s="466">
        <v>2016</v>
      </c>
      <c r="G749" s="465" t="s">
        <v>5710</v>
      </c>
      <c r="H749" s="465" t="s">
        <v>6139</v>
      </c>
      <c r="I749" s="465" t="s">
        <v>10374</v>
      </c>
      <c r="J749" s="466">
        <v>44320</v>
      </c>
      <c r="K749" s="469"/>
      <c r="L749" s="404">
        <f t="shared" ca="1" si="11"/>
        <v>5540</v>
      </c>
      <c r="M749" s="465" t="s">
        <v>112</v>
      </c>
    </row>
    <row r="750" spans="1:13" x14ac:dyDescent="0.35">
      <c r="A750" s="462" t="s">
        <v>12214</v>
      </c>
      <c r="B750" s="462" t="s">
        <v>3211</v>
      </c>
      <c r="C750" s="462" t="s">
        <v>12214</v>
      </c>
      <c r="D750" s="462" t="s">
        <v>128</v>
      </c>
      <c r="E750" s="462" t="s">
        <v>276</v>
      </c>
      <c r="F750" s="463">
        <v>2018</v>
      </c>
      <c r="G750" s="462" t="s">
        <v>5710</v>
      </c>
      <c r="H750" s="462" t="s">
        <v>368</v>
      </c>
      <c r="I750" s="462" t="s">
        <v>12215</v>
      </c>
      <c r="J750" s="463">
        <v>43581</v>
      </c>
      <c r="K750" s="468"/>
      <c r="L750" s="464">
        <f t="shared" ca="1" si="11"/>
        <v>7263.5</v>
      </c>
      <c r="M750" s="462" t="s">
        <v>112</v>
      </c>
    </row>
    <row r="751" spans="1:13" x14ac:dyDescent="0.35">
      <c r="A751" s="465" t="s">
        <v>12212</v>
      </c>
      <c r="B751" s="465" t="s">
        <v>3210</v>
      </c>
      <c r="C751" s="465" t="s">
        <v>12212</v>
      </c>
      <c r="D751" s="465" t="s">
        <v>128</v>
      </c>
      <c r="E751" s="465" t="s">
        <v>276</v>
      </c>
      <c r="F751" s="466">
        <v>2018</v>
      </c>
      <c r="G751" s="465" t="s">
        <v>5710</v>
      </c>
      <c r="H751" s="465" t="s">
        <v>368</v>
      </c>
      <c r="I751" s="465" t="s">
        <v>12213</v>
      </c>
      <c r="J751" s="466">
        <v>51673</v>
      </c>
      <c r="K751" s="469"/>
      <c r="L751" s="404">
        <f t="shared" ca="1" si="11"/>
        <v>8612.1666666666661</v>
      </c>
      <c r="M751" s="465" t="s">
        <v>112</v>
      </c>
    </row>
    <row r="752" spans="1:13" x14ac:dyDescent="0.35">
      <c r="A752" s="462" t="s">
        <v>12509</v>
      </c>
      <c r="B752" s="462" t="s">
        <v>3254</v>
      </c>
      <c r="C752" s="462" t="s">
        <v>12509</v>
      </c>
      <c r="D752" s="462" t="s">
        <v>128</v>
      </c>
      <c r="E752" s="462" t="s">
        <v>276</v>
      </c>
      <c r="F752" s="463">
        <v>2018</v>
      </c>
      <c r="G752" s="462" t="s">
        <v>6013</v>
      </c>
      <c r="H752" s="462" t="s">
        <v>7459</v>
      </c>
      <c r="I752" s="462" t="s">
        <v>12510</v>
      </c>
      <c r="J752" s="463">
        <v>17831</v>
      </c>
      <c r="K752" s="468"/>
      <c r="L752" s="464">
        <f t="shared" ca="1" si="11"/>
        <v>2971.8333333333335</v>
      </c>
      <c r="M752" s="462" t="s">
        <v>112</v>
      </c>
    </row>
    <row r="753" spans="1:13" x14ac:dyDescent="0.35">
      <c r="A753" s="465" t="s">
        <v>13541</v>
      </c>
      <c r="B753" s="465" t="s">
        <v>3344</v>
      </c>
      <c r="C753" s="465" t="s">
        <v>13541</v>
      </c>
      <c r="D753" s="465" t="s">
        <v>128</v>
      </c>
      <c r="E753" s="465" t="s">
        <v>276</v>
      </c>
      <c r="F753" s="466">
        <v>2019</v>
      </c>
      <c r="G753" s="465" t="s">
        <v>6013</v>
      </c>
      <c r="H753" s="465" t="s">
        <v>7459</v>
      </c>
      <c r="I753" s="465" t="s">
        <v>13542</v>
      </c>
      <c r="J753" s="466">
        <v>32369</v>
      </c>
      <c r="K753" s="469"/>
      <c r="L753" s="404">
        <f t="shared" ca="1" si="11"/>
        <v>6473.8</v>
      </c>
      <c r="M753" s="465" t="s">
        <v>112</v>
      </c>
    </row>
    <row r="754" spans="1:13" x14ac:dyDescent="0.35">
      <c r="A754" s="462" t="s">
        <v>13539</v>
      </c>
      <c r="B754" s="462" t="s">
        <v>3343</v>
      </c>
      <c r="C754" s="462" t="s">
        <v>13539</v>
      </c>
      <c r="D754" s="462" t="s">
        <v>128</v>
      </c>
      <c r="E754" s="462" t="s">
        <v>276</v>
      </c>
      <c r="F754" s="463">
        <v>2019</v>
      </c>
      <c r="G754" s="462" t="s">
        <v>6013</v>
      </c>
      <c r="H754" s="462" t="s">
        <v>7459</v>
      </c>
      <c r="I754" s="462" t="s">
        <v>13540</v>
      </c>
      <c r="J754" s="463">
        <v>41091</v>
      </c>
      <c r="K754" s="468"/>
      <c r="L754" s="464">
        <f t="shared" ca="1" si="11"/>
        <v>8218.2000000000007</v>
      </c>
      <c r="M754" s="462" t="s">
        <v>112</v>
      </c>
    </row>
    <row r="755" spans="1:13" x14ac:dyDescent="0.35">
      <c r="A755" s="465" t="s">
        <v>13128</v>
      </c>
      <c r="B755" s="465" t="s">
        <v>3325</v>
      </c>
      <c r="C755" s="465" t="s">
        <v>13128</v>
      </c>
      <c r="D755" s="465" t="s">
        <v>128</v>
      </c>
      <c r="E755" s="465" t="s">
        <v>276</v>
      </c>
      <c r="F755" s="466">
        <v>2019</v>
      </c>
      <c r="G755" s="465" t="s">
        <v>5710</v>
      </c>
      <c r="H755" s="465" t="s">
        <v>5917</v>
      </c>
      <c r="I755" s="465" t="s">
        <v>13129</v>
      </c>
      <c r="J755" s="466">
        <v>65886</v>
      </c>
      <c r="K755" s="469"/>
      <c r="L755" s="404">
        <f t="shared" ca="1" si="11"/>
        <v>13177.2</v>
      </c>
      <c r="M755" s="465" t="s">
        <v>112</v>
      </c>
    </row>
    <row r="756" spans="1:13" x14ac:dyDescent="0.35">
      <c r="A756" s="462" t="s">
        <v>12216</v>
      </c>
      <c r="B756" s="462" t="s">
        <v>3212</v>
      </c>
      <c r="C756" s="462" t="s">
        <v>12216</v>
      </c>
      <c r="D756" s="462" t="s">
        <v>128</v>
      </c>
      <c r="E756" s="462" t="s">
        <v>276</v>
      </c>
      <c r="F756" s="463">
        <v>2018</v>
      </c>
      <c r="G756" s="462" t="s">
        <v>5710</v>
      </c>
      <c r="H756" s="462" t="s">
        <v>368</v>
      </c>
      <c r="I756" s="462" t="s">
        <v>12217</v>
      </c>
      <c r="J756" s="463">
        <v>43071</v>
      </c>
      <c r="K756" s="468"/>
      <c r="L756" s="464">
        <f t="shared" ca="1" si="11"/>
        <v>7178.5</v>
      </c>
      <c r="M756" s="462" t="s">
        <v>112</v>
      </c>
    </row>
    <row r="757" spans="1:13" x14ac:dyDescent="0.35">
      <c r="A757" s="465" t="s">
        <v>12218</v>
      </c>
      <c r="B757" s="465" t="s">
        <v>3213</v>
      </c>
      <c r="C757" s="465" t="s">
        <v>12218</v>
      </c>
      <c r="D757" s="465" t="s">
        <v>128</v>
      </c>
      <c r="E757" s="465" t="s">
        <v>276</v>
      </c>
      <c r="F757" s="466">
        <v>2018</v>
      </c>
      <c r="G757" s="465" t="s">
        <v>5710</v>
      </c>
      <c r="H757" s="465" t="s">
        <v>368</v>
      </c>
      <c r="I757" s="465" t="s">
        <v>12219</v>
      </c>
      <c r="J757" s="466">
        <v>28005</v>
      </c>
      <c r="K757" s="469"/>
      <c r="L757" s="404">
        <f t="shared" ca="1" si="11"/>
        <v>4667.5</v>
      </c>
      <c r="M757" s="465" t="s">
        <v>112</v>
      </c>
    </row>
    <row r="758" spans="1:13" x14ac:dyDescent="0.35">
      <c r="A758" s="462" t="s">
        <v>12773</v>
      </c>
      <c r="B758" s="462" t="s">
        <v>3283</v>
      </c>
      <c r="C758" s="462" t="s">
        <v>12773</v>
      </c>
      <c r="D758" s="462" t="s">
        <v>128</v>
      </c>
      <c r="E758" s="462" t="s">
        <v>276</v>
      </c>
      <c r="F758" s="463">
        <v>2019</v>
      </c>
      <c r="G758" s="462" t="s">
        <v>5710</v>
      </c>
      <c r="H758" s="462" t="s">
        <v>368</v>
      </c>
      <c r="I758" s="462" t="s">
        <v>12774</v>
      </c>
      <c r="J758" s="463">
        <v>72029</v>
      </c>
      <c r="K758" s="468"/>
      <c r="L758" s="464">
        <f t="shared" ca="1" si="11"/>
        <v>14405.8</v>
      </c>
      <c r="M758" s="462" t="s">
        <v>112</v>
      </c>
    </row>
    <row r="759" spans="1:13" x14ac:dyDescent="0.35">
      <c r="A759" s="465" t="s">
        <v>14389</v>
      </c>
      <c r="B759" s="465" t="s">
        <v>14390</v>
      </c>
      <c r="C759" s="465" t="s">
        <v>14389</v>
      </c>
      <c r="D759" s="465" t="s">
        <v>128</v>
      </c>
      <c r="E759" s="465" t="s">
        <v>276</v>
      </c>
      <c r="F759" s="466">
        <v>2021</v>
      </c>
      <c r="G759" s="465" t="s">
        <v>6013</v>
      </c>
      <c r="H759" s="465" t="s">
        <v>11845</v>
      </c>
      <c r="I759" s="465" t="s">
        <v>14391</v>
      </c>
      <c r="J759" s="466">
        <v>29498</v>
      </c>
      <c r="K759" s="469"/>
      <c r="L759" s="404">
        <f t="shared" ca="1" si="11"/>
        <v>9832.6666666666661</v>
      </c>
      <c r="M759" s="465" t="s">
        <v>112</v>
      </c>
    </row>
    <row r="760" spans="1:13" x14ac:dyDescent="0.35">
      <c r="A760" s="462" t="s">
        <v>16853</v>
      </c>
      <c r="B760" s="462" t="s">
        <v>16854</v>
      </c>
      <c r="C760" s="462" t="s">
        <v>16853</v>
      </c>
      <c r="D760" s="462" t="s">
        <v>128</v>
      </c>
      <c r="E760" s="462" t="s">
        <v>276</v>
      </c>
      <c r="F760" s="463">
        <v>2020</v>
      </c>
      <c r="G760" s="462" t="s">
        <v>5767</v>
      </c>
      <c r="H760" s="462" t="s">
        <v>11969</v>
      </c>
      <c r="I760" s="462" t="s">
        <v>16855</v>
      </c>
      <c r="J760" s="463">
        <v>268</v>
      </c>
      <c r="K760" s="468"/>
      <c r="L760" s="464">
        <f t="shared" ca="1" si="11"/>
        <v>67</v>
      </c>
      <c r="M760" s="462" t="s">
        <v>112</v>
      </c>
    </row>
    <row r="761" spans="1:13" x14ac:dyDescent="0.35">
      <c r="A761" s="465" t="s">
        <v>16856</v>
      </c>
      <c r="B761" s="465" t="s">
        <v>16857</v>
      </c>
      <c r="C761" s="465" t="s">
        <v>16856</v>
      </c>
      <c r="D761" s="465" t="s">
        <v>128</v>
      </c>
      <c r="E761" s="465" t="s">
        <v>276</v>
      </c>
      <c r="F761" s="466">
        <v>2020</v>
      </c>
      <c r="G761" s="465" t="s">
        <v>5767</v>
      </c>
      <c r="H761" s="465" t="s">
        <v>11969</v>
      </c>
      <c r="I761" s="465" t="s">
        <v>16858</v>
      </c>
      <c r="J761" s="466">
        <v>258</v>
      </c>
      <c r="K761" s="469"/>
      <c r="L761" s="404">
        <f t="shared" ca="1" si="11"/>
        <v>64.5</v>
      </c>
      <c r="M761" s="465" t="s">
        <v>112</v>
      </c>
    </row>
    <row r="762" spans="1:13" x14ac:dyDescent="0.35">
      <c r="A762" s="462" t="s">
        <v>5862</v>
      </c>
      <c r="B762" s="462" t="s">
        <v>2642</v>
      </c>
      <c r="C762" s="462" t="s">
        <v>5862</v>
      </c>
      <c r="D762" s="462" t="s">
        <v>128</v>
      </c>
      <c r="E762" s="462" t="s">
        <v>278</v>
      </c>
      <c r="F762" s="463">
        <v>1993</v>
      </c>
      <c r="G762" s="462" t="s">
        <v>5767</v>
      </c>
      <c r="H762" s="462" t="s">
        <v>5795</v>
      </c>
      <c r="I762" s="462" t="s">
        <v>5863</v>
      </c>
      <c r="J762" s="463">
        <v>125566</v>
      </c>
      <c r="K762" s="468"/>
      <c r="L762" s="464">
        <f t="shared" ca="1" si="11"/>
        <v>4050.516129032258</v>
      </c>
      <c r="M762" s="462" t="s">
        <v>112</v>
      </c>
    </row>
    <row r="763" spans="1:13" x14ac:dyDescent="0.35">
      <c r="A763" s="465" t="s">
        <v>5879</v>
      </c>
      <c r="B763" s="465" t="s">
        <v>2646</v>
      </c>
      <c r="C763" s="465" t="s">
        <v>5879</v>
      </c>
      <c r="D763" s="465" t="s">
        <v>128</v>
      </c>
      <c r="E763" s="465" t="s">
        <v>278</v>
      </c>
      <c r="F763" s="466">
        <v>1994</v>
      </c>
      <c r="G763" s="465" t="s">
        <v>5710</v>
      </c>
      <c r="H763" s="465" t="s">
        <v>5734</v>
      </c>
      <c r="I763" s="465" t="s">
        <v>5880</v>
      </c>
      <c r="J763" s="466">
        <v>41471</v>
      </c>
      <c r="K763" s="469"/>
      <c r="L763" s="404">
        <f t="shared" ca="1" si="11"/>
        <v>1382.3666666666666</v>
      </c>
      <c r="M763" s="465" t="s">
        <v>112</v>
      </c>
    </row>
    <row r="764" spans="1:13" x14ac:dyDescent="0.35">
      <c r="A764" s="462" t="s">
        <v>7007</v>
      </c>
      <c r="B764" s="462" t="s">
        <v>2753</v>
      </c>
      <c r="C764" s="462" t="s">
        <v>7007</v>
      </c>
      <c r="D764" s="462" t="s">
        <v>128</v>
      </c>
      <c r="E764" s="462" t="s">
        <v>278</v>
      </c>
      <c r="F764" s="463">
        <v>2008</v>
      </c>
      <c r="G764" s="462" t="s">
        <v>5710</v>
      </c>
      <c r="H764" s="462" t="s">
        <v>898</v>
      </c>
      <c r="I764" s="462" t="s">
        <v>7008</v>
      </c>
      <c r="J764" s="463">
        <v>227929</v>
      </c>
      <c r="K764" s="468"/>
      <c r="L764" s="464">
        <f t="shared" ca="1" si="11"/>
        <v>14245.5625</v>
      </c>
      <c r="M764" s="462" t="s">
        <v>112</v>
      </c>
    </row>
    <row r="765" spans="1:13" x14ac:dyDescent="0.35">
      <c r="A765" s="465" t="s">
        <v>6985</v>
      </c>
      <c r="B765" s="465" t="s">
        <v>2746</v>
      </c>
      <c r="C765" s="465" t="s">
        <v>6985</v>
      </c>
      <c r="D765" s="465" t="s">
        <v>128</v>
      </c>
      <c r="E765" s="465" t="s">
        <v>278</v>
      </c>
      <c r="F765" s="466">
        <v>2008</v>
      </c>
      <c r="G765" s="465" t="s">
        <v>5710</v>
      </c>
      <c r="H765" s="465" t="s">
        <v>898</v>
      </c>
      <c r="I765" s="465" t="s">
        <v>6986</v>
      </c>
      <c r="J765" s="466">
        <v>132601</v>
      </c>
      <c r="K765" s="469"/>
      <c r="L765" s="404">
        <f t="shared" ca="1" si="11"/>
        <v>8287.5625</v>
      </c>
      <c r="M765" s="465" t="s">
        <v>112</v>
      </c>
    </row>
    <row r="766" spans="1:13" x14ac:dyDescent="0.35">
      <c r="A766" s="462" t="s">
        <v>6987</v>
      </c>
      <c r="B766" s="462" t="s">
        <v>2747</v>
      </c>
      <c r="C766" s="462" t="s">
        <v>6987</v>
      </c>
      <c r="D766" s="462" t="s">
        <v>128</v>
      </c>
      <c r="E766" s="462" t="s">
        <v>278</v>
      </c>
      <c r="F766" s="463">
        <v>2008</v>
      </c>
      <c r="G766" s="462" t="s">
        <v>5710</v>
      </c>
      <c r="H766" s="462" t="s">
        <v>898</v>
      </c>
      <c r="I766" s="462" t="s">
        <v>6988</v>
      </c>
      <c r="J766" s="463">
        <v>118818</v>
      </c>
      <c r="K766" s="468"/>
      <c r="L766" s="464">
        <f t="shared" ca="1" si="11"/>
        <v>7426.125</v>
      </c>
      <c r="M766" s="462" t="s">
        <v>112</v>
      </c>
    </row>
    <row r="767" spans="1:13" x14ac:dyDescent="0.35">
      <c r="A767" s="465" t="s">
        <v>7142</v>
      </c>
      <c r="B767" s="465" t="s">
        <v>2780</v>
      </c>
      <c r="C767" s="465" t="s">
        <v>7142</v>
      </c>
      <c r="D767" s="465" t="s">
        <v>128</v>
      </c>
      <c r="E767" s="465" t="s">
        <v>278</v>
      </c>
      <c r="F767" s="466">
        <v>2008</v>
      </c>
      <c r="G767" s="465" t="s">
        <v>5710</v>
      </c>
      <c r="H767" s="465" t="s">
        <v>913</v>
      </c>
      <c r="I767" s="465" t="s">
        <v>7143</v>
      </c>
      <c r="J767" s="466">
        <v>141760</v>
      </c>
      <c r="K767" s="469"/>
      <c r="L767" s="404">
        <f t="shared" ca="1" si="11"/>
        <v>8860</v>
      </c>
      <c r="M767" s="465" t="s">
        <v>112</v>
      </c>
    </row>
    <row r="768" spans="1:13" x14ac:dyDescent="0.35">
      <c r="A768" s="462" t="s">
        <v>7144</v>
      </c>
      <c r="B768" s="462" t="s">
        <v>2781</v>
      </c>
      <c r="C768" s="462" t="s">
        <v>7144</v>
      </c>
      <c r="D768" s="462" t="s">
        <v>128</v>
      </c>
      <c r="E768" s="462" t="s">
        <v>278</v>
      </c>
      <c r="F768" s="463">
        <v>2008</v>
      </c>
      <c r="G768" s="462" t="s">
        <v>5710</v>
      </c>
      <c r="H768" s="462" t="s">
        <v>913</v>
      </c>
      <c r="I768" s="462" t="s">
        <v>7145</v>
      </c>
      <c r="J768" s="463">
        <v>164192</v>
      </c>
      <c r="K768" s="468"/>
      <c r="L768" s="464">
        <f t="shared" ca="1" si="11"/>
        <v>10262</v>
      </c>
      <c r="M768" s="462" t="s">
        <v>112</v>
      </c>
    </row>
    <row r="769" spans="1:13" x14ac:dyDescent="0.35">
      <c r="A769" s="465" t="s">
        <v>7146</v>
      </c>
      <c r="B769" s="465" t="s">
        <v>2782</v>
      </c>
      <c r="C769" s="465" t="s">
        <v>7146</v>
      </c>
      <c r="D769" s="465" t="s">
        <v>128</v>
      </c>
      <c r="E769" s="465" t="s">
        <v>278</v>
      </c>
      <c r="F769" s="466">
        <v>2008</v>
      </c>
      <c r="G769" s="465" t="s">
        <v>5710</v>
      </c>
      <c r="H769" s="465" t="s">
        <v>913</v>
      </c>
      <c r="I769" s="465" t="s">
        <v>7147</v>
      </c>
      <c r="J769" s="466">
        <v>87137</v>
      </c>
      <c r="K769" s="469"/>
      <c r="L769" s="404">
        <f t="shared" ca="1" si="11"/>
        <v>5446.0625</v>
      </c>
      <c r="M769" s="465" t="s">
        <v>112</v>
      </c>
    </row>
    <row r="770" spans="1:13" x14ac:dyDescent="0.35">
      <c r="A770" s="462" t="s">
        <v>7148</v>
      </c>
      <c r="B770" s="462" t="s">
        <v>2783</v>
      </c>
      <c r="C770" s="462" t="s">
        <v>7148</v>
      </c>
      <c r="D770" s="462" t="s">
        <v>128</v>
      </c>
      <c r="E770" s="462" t="s">
        <v>278</v>
      </c>
      <c r="F770" s="463">
        <v>2008</v>
      </c>
      <c r="G770" s="462" t="s">
        <v>5710</v>
      </c>
      <c r="H770" s="462" t="s">
        <v>913</v>
      </c>
      <c r="I770" s="462" t="s">
        <v>7149</v>
      </c>
      <c r="J770" s="463">
        <v>102939</v>
      </c>
      <c r="K770" s="468"/>
      <c r="L770" s="464">
        <f t="shared" ref="L770:L833" ca="1" si="12">IFERROR(J770/(YEAR(NOW())-F770),"--")</f>
        <v>6433.6875</v>
      </c>
      <c r="M770" s="462" t="s">
        <v>112</v>
      </c>
    </row>
    <row r="771" spans="1:13" x14ac:dyDescent="0.35">
      <c r="A771" s="465" t="s">
        <v>7154</v>
      </c>
      <c r="B771" s="465" t="s">
        <v>2787</v>
      </c>
      <c r="C771" s="465" t="s">
        <v>7154</v>
      </c>
      <c r="D771" s="465" t="s">
        <v>128</v>
      </c>
      <c r="E771" s="465" t="s">
        <v>278</v>
      </c>
      <c r="F771" s="466">
        <v>2008</v>
      </c>
      <c r="G771" s="465" t="s">
        <v>5710</v>
      </c>
      <c r="H771" s="465" t="s">
        <v>913</v>
      </c>
      <c r="I771" s="465" t="s">
        <v>7155</v>
      </c>
      <c r="J771" s="466">
        <v>128428</v>
      </c>
      <c r="K771" s="469"/>
      <c r="L771" s="404">
        <f t="shared" ca="1" si="12"/>
        <v>8026.75</v>
      </c>
      <c r="M771" s="465" t="s">
        <v>112</v>
      </c>
    </row>
    <row r="772" spans="1:13" x14ac:dyDescent="0.35">
      <c r="A772" s="462" t="s">
        <v>7156</v>
      </c>
      <c r="B772" s="462" t="s">
        <v>2788</v>
      </c>
      <c r="C772" s="462" t="s">
        <v>7156</v>
      </c>
      <c r="D772" s="462" t="s">
        <v>128</v>
      </c>
      <c r="E772" s="462" t="s">
        <v>278</v>
      </c>
      <c r="F772" s="463">
        <v>2008</v>
      </c>
      <c r="G772" s="462" t="s">
        <v>5710</v>
      </c>
      <c r="H772" s="462" t="s">
        <v>913</v>
      </c>
      <c r="I772" s="462" t="s">
        <v>7157</v>
      </c>
      <c r="J772" s="463">
        <v>89708</v>
      </c>
      <c r="K772" s="468"/>
      <c r="L772" s="464">
        <f t="shared" ca="1" si="12"/>
        <v>5606.75</v>
      </c>
      <c r="M772" s="462" t="s">
        <v>112</v>
      </c>
    </row>
    <row r="773" spans="1:13" x14ac:dyDescent="0.35">
      <c r="A773" s="465" t="s">
        <v>7158</v>
      </c>
      <c r="B773" s="465" t="s">
        <v>2789</v>
      </c>
      <c r="C773" s="465" t="s">
        <v>7158</v>
      </c>
      <c r="D773" s="465" t="s">
        <v>128</v>
      </c>
      <c r="E773" s="465" t="s">
        <v>278</v>
      </c>
      <c r="F773" s="466">
        <v>2008</v>
      </c>
      <c r="G773" s="465" t="s">
        <v>5710</v>
      </c>
      <c r="H773" s="465" t="s">
        <v>913</v>
      </c>
      <c r="I773" s="465" t="s">
        <v>7159</v>
      </c>
      <c r="J773" s="466">
        <v>69722</v>
      </c>
      <c r="K773" s="469"/>
      <c r="L773" s="404">
        <f t="shared" ca="1" si="12"/>
        <v>4357.625</v>
      </c>
      <c r="M773" s="465" t="s">
        <v>112</v>
      </c>
    </row>
    <row r="774" spans="1:13" x14ac:dyDescent="0.35">
      <c r="A774" s="462" t="s">
        <v>7152</v>
      </c>
      <c r="B774" s="462" t="s">
        <v>2786</v>
      </c>
      <c r="C774" s="462" t="s">
        <v>7152</v>
      </c>
      <c r="D774" s="462" t="s">
        <v>128</v>
      </c>
      <c r="E774" s="462" t="s">
        <v>278</v>
      </c>
      <c r="F774" s="463">
        <v>2008</v>
      </c>
      <c r="G774" s="462" t="s">
        <v>5710</v>
      </c>
      <c r="H774" s="462" t="s">
        <v>913</v>
      </c>
      <c r="I774" s="462" t="s">
        <v>7153</v>
      </c>
      <c r="J774" s="463">
        <v>100000</v>
      </c>
      <c r="K774" s="468"/>
      <c r="L774" s="464">
        <f t="shared" ca="1" si="12"/>
        <v>6250</v>
      </c>
      <c r="M774" s="462" t="s">
        <v>112</v>
      </c>
    </row>
    <row r="775" spans="1:13" x14ac:dyDescent="0.35">
      <c r="A775" s="465" t="s">
        <v>7150</v>
      </c>
      <c r="B775" s="465" t="s">
        <v>2785</v>
      </c>
      <c r="C775" s="465" t="s">
        <v>7150</v>
      </c>
      <c r="D775" s="465" t="s">
        <v>128</v>
      </c>
      <c r="E775" s="465" t="s">
        <v>278</v>
      </c>
      <c r="F775" s="466">
        <v>2008</v>
      </c>
      <c r="G775" s="465" t="s">
        <v>5710</v>
      </c>
      <c r="H775" s="465" t="s">
        <v>913</v>
      </c>
      <c r="I775" s="465" t="s">
        <v>7151</v>
      </c>
      <c r="J775" s="466">
        <v>58550</v>
      </c>
      <c r="K775" s="469"/>
      <c r="L775" s="404">
        <f t="shared" ca="1" si="12"/>
        <v>3659.375</v>
      </c>
      <c r="M775" s="465" t="s">
        <v>112</v>
      </c>
    </row>
    <row r="776" spans="1:13" x14ac:dyDescent="0.35">
      <c r="A776" s="462" t="s">
        <v>16707</v>
      </c>
      <c r="B776" s="462" t="s">
        <v>16708</v>
      </c>
      <c r="C776" s="462" t="s">
        <v>16707</v>
      </c>
      <c r="D776" s="462" t="s">
        <v>128</v>
      </c>
      <c r="E776" s="462" t="s">
        <v>278</v>
      </c>
      <c r="F776" s="463">
        <v>1995</v>
      </c>
      <c r="G776" s="462" t="s">
        <v>5767</v>
      </c>
      <c r="H776" s="462" t="s">
        <v>16709</v>
      </c>
      <c r="I776" s="462" t="s">
        <v>16710</v>
      </c>
      <c r="J776" s="463">
        <v>85908</v>
      </c>
      <c r="K776" s="468">
        <v>44910</v>
      </c>
      <c r="L776" s="464">
        <f t="shared" ca="1" si="12"/>
        <v>2962.344827586207</v>
      </c>
      <c r="M776" s="462" t="s">
        <v>112</v>
      </c>
    </row>
    <row r="777" spans="1:13" x14ac:dyDescent="0.35">
      <c r="A777" s="465" t="s">
        <v>6053</v>
      </c>
      <c r="B777" s="465" t="s">
        <v>2670</v>
      </c>
      <c r="C777" s="465" t="s">
        <v>6053</v>
      </c>
      <c r="D777" s="465" t="s">
        <v>128</v>
      </c>
      <c r="E777" s="465" t="s">
        <v>278</v>
      </c>
      <c r="F777" s="466">
        <v>2001</v>
      </c>
      <c r="G777" s="465" t="s">
        <v>5710</v>
      </c>
      <c r="H777" s="465" t="s">
        <v>913</v>
      </c>
      <c r="I777" s="465" t="s">
        <v>6054</v>
      </c>
      <c r="J777" s="466">
        <v>96376</v>
      </c>
      <c r="K777" s="469"/>
      <c r="L777" s="404">
        <f t="shared" ca="1" si="12"/>
        <v>4190.260869565217</v>
      </c>
      <c r="M777" s="465" t="s">
        <v>112</v>
      </c>
    </row>
    <row r="778" spans="1:13" x14ac:dyDescent="0.35">
      <c r="A778" s="462" t="s">
        <v>6055</v>
      </c>
      <c r="B778" s="462" t="s">
        <v>2669</v>
      </c>
      <c r="C778" s="462" t="s">
        <v>6055</v>
      </c>
      <c r="D778" s="462" t="s">
        <v>128</v>
      </c>
      <c r="E778" s="462" t="s">
        <v>278</v>
      </c>
      <c r="F778" s="463">
        <v>2001</v>
      </c>
      <c r="G778" s="462" t="s">
        <v>5710</v>
      </c>
      <c r="H778" s="462" t="s">
        <v>913</v>
      </c>
      <c r="I778" s="462" t="s">
        <v>6056</v>
      </c>
      <c r="J778" s="463">
        <v>183133</v>
      </c>
      <c r="K778" s="468"/>
      <c r="L778" s="464">
        <f t="shared" ca="1" si="12"/>
        <v>7962.304347826087</v>
      </c>
      <c r="M778" s="462" t="s">
        <v>112</v>
      </c>
    </row>
    <row r="779" spans="1:13" x14ac:dyDescent="0.35">
      <c r="A779" s="465" t="s">
        <v>5770</v>
      </c>
      <c r="B779" s="465" t="s">
        <v>2623</v>
      </c>
      <c r="C779" s="465" t="s">
        <v>5770</v>
      </c>
      <c r="D779" s="465" t="s">
        <v>128</v>
      </c>
      <c r="E779" s="465" t="s">
        <v>278</v>
      </c>
      <c r="F779" s="466">
        <v>1968</v>
      </c>
      <c r="G779" s="465" t="s">
        <v>5735</v>
      </c>
      <c r="H779" s="465" t="s">
        <v>5734</v>
      </c>
      <c r="I779" s="465" t="s">
        <v>5771</v>
      </c>
      <c r="J779" s="466">
        <v>23427</v>
      </c>
      <c r="K779" s="469"/>
      <c r="L779" s="404">
        <f t="shared" ca="1" si="12"/>
        <v>418.33928571428572</v>
      </c>
      <c r="M779" s="465" t="s">
        <v>112</v>
      </c>
    </row>
    <row r="780" spans="1:13" x14ac:dyDescent="0.35">
      <c r="A780" s="462" t="s">
        <v>5742</v>
      </c>
      <c r="B780" s="462" t="s">
        <v>2614</v>
      </c>
      <c r="C780" s="462" t="s">
        <v>5742</v>
      </c>
      <c r="D780" s="462" t="s">
        <v>128</v>
      </c>
      <c r="E780" s="462" t="s">
        <v>278</v>
      </c>
      <c r="F780" s="463">
        <v>1958</v>
      </c>
      <c r="G780" s="462" t="s">
        <v>5735</v>
      </c>
      <c r="H780" s="462" t="s">
        <v>5734</v>
      </c>
      <c r="I780" s="462" t="s">
        <v>5743</v>
      </c>
      <c r="J780" s="463">
        <v>85927</v>
      </c>
      <c r="K780" s="468"/>
      <c r="L780" s="464">
        <f t="shared" ca="1" si="12"/>
        <v>1301.9242424242425</v>
      </c>
      <c r="M780" s="462" t="s">
        <v>112</v>
      </c>
    </row>
    <row r="781" spans="1:13" x14ac:dyDescent="0.35">
      <c r="A781" s="465" t="s">
        <v>6505</v>
      </c>
      <c r="B781" s="465" t="s">
        <v>2707</v>
      </c>
      <c r="C781" s="465" t="s">
        <v>6505</v>
      </c>
      <c r="D781" s="465" t="s">
        <v>128</v>
      </c>
      <c r="E781" s="465" t="s">
        <v>278</v>
      </c>
      <c r="F781" s="466">
        <v>2006</v>
      </c>
      <c r="G781" s="465" t="s">
        <v>5710</v>
      </c>
      <c r="H781" s="465" t="s">
        <v>898</v>
      </c>
      <c r="I781" s="465" t="s">
        <v>6506</v>
      </c>
      <c r="J781" s="466">
        <v>172208</v>
      </c>
      <c r="K781" s="469"/>
      <c r="L781" s="404">
        <f t="shared" ca="1" si="12"/>
        <v>9567.1111111111113</v>
      </c>
      <c r="M781" s="465" t="s">
        <v>112</v>
      </c>
    </row>
    <row r="782" spans="1:13" x14ac:dyDescent="0.35">
      <c r="A782" s="462" t="s">
        <v>5762</v>
      </c>
      <c r="B782" s="462" t="s">
        <v>2620</v>
      </c>
      <c r="C782" s="462" t="s">
        <v>5762</v>
      </c>
      <c r="D782" s="462" t="s">
        <v>128</v>
      </c>
      <c r="E782" s="462" t="s">
        <v>278</v>
      </c>
      <c r="F782" s="463">
        <v>1965</v>
      </c>
      <c r="G782" s="462" t="s">
        <v>5735</v>
      </c>
      <c r="H782" s="462" t="s">
        <v>5734</v>
      </c>
      <c r="I782" s="462" t="s">
        <v>5763</v>
      </c>
      <c r="J782" s="463">
        <v>19000</v>
      </c>
      <c r="K782" s="468"/>
      <c r="L782" s="464">
        <f t="shared" ca="1" si="12"/>
        <v>322.03389830508473</v>
      </c>
      <c r="M782" s="462" t="s">
        <v>112</v>
      </c>
    </row>
    <row r="783" spans="1:13" x14ac:dyDescent="0.35">
      <c r="A783" s="465" t="s">
        <v>5744</v>
      </c>
      <c r="B783" s="465" t="s">
        <v>2612</v>
      </c>
      <c r="C783" s="465" t="s">
        <v>5744</v>
      </c>
      <c r="D783" s="465" t="s">
        <v>128</v>
      </c>
      <c r="E783" s="465" t="s">
        <v>278</v>
      </c>
      <c r="F783" s="466">
        <v>1958</v>
      </c>
      <c r="G783" s="465" t="s">
        <v>5735</v>
      </c>
      <c r="H783" s="465" t="s">
        <v>5734</v>
      </c>
      <c r="I783" s="465" t="s">
        <v>5745</v>
      </c>
      <c r="J783" s="466">
        <v>42000</v>
      </c>
      <c r="K783" s="469"/>
      <c r="L783" s="404">
        <f t="shared" ca="1" si="12"/>
        <v>636.36363636363637</v>
      </c>
      <c r="M783" s="465" t="s">
        <v>112</v>
      </c>
    </row>
    <row r="784" spans="1:13" x14ac:dyDescent="0.35">
      <c r="A784" s="462" t="s">
        <v>5746</v>
      </c>
      <c r="B784" s="462" t="s">
        <v>2613</v>
      </c>
      <c r="C784" s="462" t="s">
        <v>5746</v>
      </c>
      <c r="D784" s="462" t="s">
        <v>128</v>
      </c>
      <c r="E784" s="462" t="s">
        <v>278</v>
      </c>
      <c r="F784" s="463">
        <v>1958</v>
      </c>
      <c r="G784" s="462" t="s">
        <v>5735</v>
      </c>
      <c r="H784" s="462" t="s">
        <v>5734</v>
      </c>
      <c r="I784" s="462" t="s">
        <v>5747</v>
      </c>
      <c r="J784" s="463">
        <v>25062</v>
      </c>
      <c r="K784" s="468"/>
      <c r="L784" s="464">
        <f t="shared" ca="1" si="12"/>
        <v>379.72727272727275</v>
      </c>
      <c r="M784" s="462" t="s">
        <v>112</v>
      </c>
    </row>
    <row r="785" spans="1:13" x14ac:dyDescent="0.35">
      <c r="A785" s="465" t="s">
        <v>5748</v>
      </c>
      <c r="B785" s="465" t="s">
        <v>2616</v>
      </c>
      <c r="C785" s="465" t="s">
        <v>5748</v>
      </c>
      <c r="D785" s="465" t="s">
        <v>128</v>
      </c>
      <c r="E785" s="465" t="s">
        <v>278</v>
      </c>
      <c r="F785" s="466">
        <v>1964</v>
      </c>
      <c r="G785" s="465" t="s">
        <v>5735</v>
      </c>
      <c r="H785" s="465" t="s">
        <v>5734</v>
      </c>
      <c r="I785" s="465" t="s">
        <v>5749</v>
      </c>
      <c r="J785" s="466">
        <v>21588</v>
      </c>
      <c r="K785" s="469"/>
      <c r="L785" s="404">
        <f t="shared" ca="1" si="12"/>
        <v>359.8</v>
      </c>
      <c r="M785" s="465" t="s">
        <v>112</v>
      </c>
    </row>
    <row r="786" spans="1:13" x14ac:dyDescent="0.35">
      <c r="A786" s="462" t="s">
        <v>5750</v>
      </c>
      <c r="B786" s="462" t="s">
        <v>2617</v>
      </c>
      <c r="C786" s="462" t="s">
        <v>5750</v>
      </c>
      <c r="D786" s="462" t="s">
        <v>128</v>
      </c>
      <c r="E786" s="462" t="s">
        <v>278</v>
      </c>
      <c r="F786" s="463">
        <v>1964</v>
      </c>
      <c r="G786" s="462" t="s">
        <v>5735</v>
      </c>
      <c r="H786" s="462" t="s">
        <v>5734</v>
      </c>
      <c r="I786" s="462" t="s">
        <v>5751</v>
      </c>
      <c r="J786" s="463">
        <v>49483</v>
      </c>
      <c r="K786" s="468"/>
      <c r="L786" s="464">
        <f t="shared" ca="1" si="12"/>
        <v>824.7166666666667</v>
      </c>
      <c r="M786" s="462" t="s">
        <v>112</v>
      </c>
    </row>
    <row r="787" spans="1:13" x14ac:dyDescent="0.35">
      <c r="A787" s="465" t="s">
        <v>5756</v>
      </c>
      <c r="B787" s="465" t="s">
        <v>2615</v>
      </c>
      <c r="C787" s="465" t="s">
        <v>5756</v>
      </c>
      <c r="D787" s="465" t="s">
        <v>128</v>
      </c>
      <c r="E787" s="465" t="s">
        <v>278</v>
      </c>
      <c r="F787" s="466">
        <v>1964</v>
      </c>
      <c r="G787" s="465" t="s">
        <v>5735</v>
      </c>
      <c r="H787" s="465" t="s">
        <v>5734</v>
      </c>
      <c r="I787" s="465" t="s">
        <v>5757</v>
      </c>
      <c r="J787" s="466">
        <v>61083</v>
      </c>
      <c r="K787" s="469"/>
      <c r="L787" s="404">
        <f t="shared" ca="1" si="12"/>
        <v>1018.05</v>
      </c>
      <c r="M787" s="465" t="s">
        <v>112</v>
      </c>
    </row>
    <row r="788" spans="1:13" x14ac:dyDescent="0.35">
      <c r="A788" s="462" t="s">
        <v>5775</v>
      </c>
      <c r="B788" s="462" t="s">
        <v>2624</v>
      </c>
      <c r="C788" s="462" t="s">
        <v>5775</v>
      </c>
      <c r="D788" s="462" t="s">
        <v>128</v>
      </c>
      <c r="E788" s="462" t="s">
        <v>278</v>
      </c>
      <c r="F788" s="463">
        <v>1970</v>
      </c>
      <c r="G788" s="462" t="s">
        <v>5735</v>
      </c>
      <c r="H788" s="462" t="s">
        <v>5734</v>
      </c>
      <c r="I788" s="462" t="s">
        <v>5776</v>
      </c>
      <c r="J788" s="463">
        <v>25119</v>
      </c>
      <c r="K788" s="468"/>
      <c r="L788" s="464">
        <f t="shared" ca="1" si="12"/>
        <v>465.16666666666669</v>
      </c>
      <c r="M788" s="462" t="s">
        <v>112</v>
      </c>
    </row>
    <row r="789" spans="1:13" x14ac:dyDescent="0.35">
      <c r="A789" s="465" t="s">
        <v>5915</v>
      </c>
      <c r="B789" s="465" t="s">
        <v>2653</v>
      </c>
      <c r="C789" s="465" t="s">
        <v>5915</v>
      </c>
      <c r="D789" s="465" t="s">
        <v>128</v>
      </c>
      <c r="E789" s="465" t="s">
        <v>278</v>
      </c>
      <c r="F789" s="466">
        <v>1996</v>
      </c>
      <c r="G789" s="465" t="s">
        <v>5710</v>
      </c>
      <c r="H789" s="465" t="s">
        <v>898</v>
      </c>
      <c r="I789" s="465" t="s">
        <v>5916</v>
      </c>
      <c r="J789" s="466">
        <v>120259</v>
      </c>
      <c r="K789" s="469"/>
      <c r="L789" s="404">
        <f t="shared" ca="1" si="12"/>
        <v>4294.9642857142853</v>
      </c>
      <c r="M789" s="465" t="s">
        <v>112</v>
      </c>
    </row>
    <row r="790" spans="1:13" x14ac:dyDescent="0.35">
      <c r="A790" s="462" t="s">
        <v>5911</v>
      </c>
      <c r="B790" s="462" t="s">
        <v>2655</v>
      </c>
      <c r="C790" s="462" t="s">
        <v>5911</v>
      </c>
      <c r="D790" s="462" t="s">
        <v>128</v>
      </c>
      <c r="E790" s="462" t="s">
        <v>278</v>
      </c>
      <c r="F790" s="463">
        <v>1996</v>
      </c>
      <c r="G790" s="462" t="s">
        <v>5710</v>
      </c>
      <c r="H790" s="462" t="s">
        <v>898</v>
      </c>
      <c r="I790" s="462" t="s">
        <v>5912</v>
      </c>
      <c r="J790" s="463">
        <v>123707</v>
      </c>
      <c r="K790" s="468"/>
      <c r="L790" s="464">
        <f t="shared" ca="1" si="12"/>
        <v>4418.1071428571431</v>
      </c>
      <c r="M790" s="462" t="s">
        <v>112</v>
      </c>
    </row>
    <row r="791" spans="1:13" x14ac:dyDescent="0.35">
      <c r="A791" s="465" t="s">
        <v>5913</v>
      </c>
      <c r="B791" s="465" t="s">
        <v>2654</v>
      </c>
      <c r="C791" s="465" t="s">
        <v>5913</v>
      </c>
      <c r="D791" s="465" t="s">
        <v>128</v>
      </c>
      <c r="E791" s="465" t="s">
        <v>278</v>
      </c>
      <c r="F791" s="466">
        <v>1996</v>
      </c>
      <c r="G791" s="465" t="s">
        <v>5710</v>
      </c>
      <c r="H791" s="465" t="s">
        <v>898</v>
      </c>
      <c r="I791" s="465" t="s">
        <v>5914</v>
      </c>
      <c r="J791" s="466">
        <v>130037</v>
      </c>
      <c r="K791" s="469"/>
      <c r="L791" s="404">
        <f t="shared" ca="1" si="12"/>
        <v>4644.1785714285716</v>
      </c>
      <c r="M791" s="465" t="s">
        <v>112</v>
      </c>
    </row>
    <row r="792" spans="1:13" x14ac:dyDescent="0.35">
      <c r="A792" s="462" t="s">
        <v>5851</v>
      </c>
      <c r="B792" s="462" t="s">
        <v>2641</v>
      </c>
      <c r="C792" s="462" t="s">
        <v>5851</v>
      </c>
      <c r="D792" s="462" t="s">
        <v>128</v>
      </c>
      <c r="E792" s="462" t="s">
        <v>278</v>
      </c>
      <c r="F792" s="463">
        <v>1992</v>
      </c>
      <c r="G792" s="462" t="s">
        <v>5741</v>
      </c>
      <c r="H792" s="462" t="s">
        <v>5734</v>
      </c>
      <c r="I792" s="462" t="s">
        <v>5852</v>
      </c>
      <c r="J792" s="463">
        <v>35000</v>
      </c>
      <c r="K792" s="468"/>
      <c r="L792" s="464">
        <f t="shared" ca="1" si="12"/>
        <v>1093.75</v>
      </c>
      <c r="M792" s="462" t="s">
        <v>112</v>
      </c>
    </row>
    <row r="793" spans="1:13" x14ac:dyDescent="0.35">
      <c r="A793" s="465" t="s">
        <v>5959</v>
      </c>
      <c r="B793" s="465" t="s">
        <v>2659</v>
      </c>
      <c r="C793" s="465" t="s">
        <v>5959</v>
      </c>
      <c r="D793" s="465" t="s">
        <v>128</v>
      </c>
      <c r="E793" s="465" t="s">
        <v>278</v>
      </c>
      <c r="F793" s="466">
        <v>1998</v>
      </c>
      <c r="G793" s="465" t="s">
        <v>5710</v>
      </c>
      <c r="H793" s="465" t="s">
        <v>5878</v>
      </c>
      <c r="I793" s="465" t="s">
        <v>5960</v>
      </c>
      <c r="J793" s="466">
        <v>66666</v>
      </c>
      <c r="K793" s="469"/>
      <c r="L793" s="404">
        <f t="shared" ca="1" si="12"/>
        <v>2564.0769230769229</v>
      </c>
      <c r="M793" s="465" t="s">
        <v>112</v>
      </c>
    </row>
    <row r="794" spans="1:13" x14ac:dyDescent="0.35">
      <c r="A794" s="462" t="s">
        <v>5784</v>
      </c>
      <c r="B794" s="462" t="s">
        <v>2626</v>
      </c>
      <c r="C794" s="462" t="s">
        <v>5784</v>
      </c>
      <c r="D794" s="462" t="s">
        <v>128</v>
      </c>
      <c r="E794" s="462" t="s">
        <v>278</v>
      </c>
      <c r="F794" s="463">
        <v>1975</v>
      </c>
      <c r="G794" s="462" t="s">
        <v>5765</v>
      </c>
      <c r="H794" s="462" t="s">
        <v>5734</v>
      </c>
      <c r="I794" s="462" t="s">
        <v>5785</v>
      </c>
      <c r="J794" s="463">
        <v>18876</v>
      </c>
      <c r="K794" s="468"/>
      <c r="L794" s="464">
        <f t="shared" ca="1" si="12"/>
        <v>385.22448979591837</v>
      </c>
      <c r="M794" s="462" t="s">
        <v>112</v>
      </c>
    </row>
    <row r="795" spans="1:13" x14ac:dyDescent="0.35">
      <c r="A795" s="465" t="s">
        <v>5797</v>
      </c>
      <c r="B795" s="465" t="s">
        <v>2629</v>
      </c>
      <c r="C795" s="465" t="s">
        <v>5797</v>
      </c>
      <c r="D795" s="465" t="s">
        <v>128</v>
      </c>
      <c r="E795" s="465" t="s">
        <v>278</v>
      </c>
      <c r="F795" s="466">
        <v>1985</v>
      </c>
      <c r="G795" s="465" t="s">
        <v>5765</v>
      </c>
      <c r="H795" s="465" t="s">
        <v>5734</v>
      </c>
      <c r="I795" s="465" t="s">
        <v>5798</v>
      </c>
      <c r="J795" s="466">
        <v>12588</v>
      </c>
      <c r="K795" s="469"/>
      <c r="L795" s="404">
        <f t="shared" ca="1" si="12"/>
        <v>322.76923076923077</v>
      </c>
      <c r="M795" s="465" t="s">
        <v>112</v>
      </c>
    </row>
    <row r="796" spans="1:13" x14ac:dyDescent="0.35">
      <c r="A796" s="462" t="s">
        <v>5969</v>
      </c>
      <c r="B796" s="462" t="s">
        <v>2661</v>
      </c>
      <c r="C796" s="462" t="s">
        <v>5969</v>
      </c>
      <c r="D796" s="462" t="s">
        <v>128</v>
      </c>
      <c r="E796" s="462" t="s">
        <v>278</v>
      </c>
      <c r="F796" s="463">
        <v>1999</v>
      </c>
      <c r="G796" s="462" t="s">
        <v>5767</v>
      </c>
      <c r="H796" s="462" t="s">
        <v>5873</v>
      </c>
      <c r="I796" s="462" t="s">
        <v>5970</v>
      </c>
      <c r="J796" s="463">
        <v>133600</v>
      </c>
      <c r="K796" s="468"/>
      <c r="L796" s="464">
        <f t="shared" ca="1" si="12"/>
        <v>5344</v>
      </c>
      <c r="M796" s="462" t="s">
        <v>112</v>
      </c>
    </row>
    <row r="797" spans="1:13" x14ac:dyDescent="0.35">
      <c r="A797" s="465" t="s">
        <v>5838</v>
      </c>
      <c r="B797" s="465" t="s">
        <v>2635</v>
      </c>
      <c r="C797" s="465" t="s">
        <v>5838</v>
      </c>
      <c r="D797" s="465" t="s">
        <v>128</v>
      </c>
      <c r="E797" s="465" t="s">
        <v>278</v>
      </c>
      <c r="F797" s="466">
        <v>1990</v>
      </c>
      <c r="G797" s="465" t="s">
        <v>5710</v>
      </c>
      <c r="H797" s="465" t="s">
        <v>5820</v>
      </c>
      <c r="I797" s="465" t="s">
        <v>5839</v>
      </c>
      <c r="J797" s="466">
        <v>0</v>
      </c>
      <c r="K797" s="469"/>
      <c r="L797" s="404">
        <f t="shared" ca="1" si="12"/>
        <v>0</v>
      </c>
      <c r="M797" s="465" t="s">
        <v>112</v>
      </c>
    </row>
    <row r="798" spans="1:13" x14ac:dyDescent="0.35">
      <c r="A798" s="462" t="s">
        <v>6318</v>
      </c>
      <c r="B798" s="462" t="s">
        <v>2689</v>
      </c>
      <c r="C798" s="462" t="s">
        <v>6318</v>
      </c>
      <c r="D798" s="462" t="s">
        <v>128</v>
      </c>
      <c r="E798" s="462" t="s">
        <v>278</v>
      </c>
      <c r="F798" s="463">
        <v>2005</v>
      </c>
      <c r="G798" s="462" t="s">
        <v>5710</v>
      </c>
      <c r="H798" s="462" t="s">
        <v>898</v>
      </c>
      <c r="I798" s="462" t="s">
        <v>6319</v>
      </c>
      <c r="J798" s="463">
        <v>115777</v>
      </c>
      <c r="K798" s="468"/>
      <c r="L798" s="464">
        <f t="shared" ca="1" si="12"/>
        <v>6093.5263157894733</v>
      </c>
      <c r="M798" s="462" t="s">
        <v>112</v>
      </c>
    </row>
    <row r="799" spans="1:13" x14ac:dyDescent="0.35">
      <c r="A799" s="465" t="s">
        <v>5790</v>
      </c>
      <c r="B799" s="465" t="s">
        <v>2627</v>
      </c>
      <c r="C799" s="465" t="s">
        <v>5790</v>
      </c>
      <c r="D799" s="465" t="s">
        <v>128</v>
      </c>
      <c r="E799" s="465" t="s">
        <v>278</v>
      </c>
      <c r="F799" s="466">
        <v>1979</v>
      </c>
      <c r="G799" s="465" t="s">
        <v>5765</v>
      </c>
      <c r="H799" s="465" t="s">
        <v>5734</v>
      </c>
      <c r="I799" s="465" t="s">
        <v>5791</v>
      </c>
      <c r="J799" s="466">
        <v>108680</v>
      </c>
      <c r="K799" s="469"/>
      <c r="L799" s="404">
        <f t="shared" ca="1" si="12"/>
        <v>2415.1111111111113</v>
      </c>
      <c r="M799" s="465" t="s">
        <v>112</v>
      </c>
    </row>
    <row r="800" spans="1:13" x14ac:dyDescent="0.35">
      <c r="A800" s="462" t="s">
        <v>5900</v>
      </c>
      <c r="B800" s="462" t="s">
        <v>2651</v>
      </c>
      <c r="C800" s="462" t="s">
        <v>5900</v>
      </c>
      <c r="D800" s="462" t="s">
        <v>128</v>
      </c>
      <c r="E800" s="462" t="s">
        <v>278</v>
      </c>
      <c r="F800" s="463">
        <v>1995</v>
      </c>
      <c r="G800" s="462" t="s">
        <v>5710</v>
      </c>
      <c r="H800" s="462" t="s">
        <v>5878</v>
      </c>
      <c r="I800" s="462" t="s">
        <v>5901</v>
      </c>
      <c r="J800" s="463">
        <v>9546</v>
      </c>
      <c r="K800" s="468"/>
      <c r="L800" s="464">
        <f t="shared" ca="1" si="12"/>
        <v>329.17241379310343</v>
      </c>
      <c r="M800" s="462" t="s">
        <v>112</v>
      </c>
    </row>
    <row r="801" spans="1:13" x14ac:dyDescent="0.35">
      <c r="A801" s="465" t="s">
        <v>5792</v>
      </c>
      <c r="B801" s="465" t="s">
        <v>2628</v>
      </c>
      <c r="C801" s="465" t="s">
        <v>5792</v>
      </c>
      <c r="D801" s="465" t="s">
        <v>128</v>
      </c>
      <c r="E801" s="465" t="s">
        <v>278</v>
      </c>
      <c r="F801" s="466">
        <v>1982</v>
      </c>
      <c r="G801" s="465" t="s">
        <v>5765</v>
      </c>
      <c r="H801" s="465" t="s">
        <v>5734</v>
      </c>
      <c r="I801" s="465" t="s">
        <v>5793</v>
      </c>
      <c r="J801" s="466">
        <v>162867</v>
      </c>
      <c r="K801" s="469"/>
      <c r="L801" s="404">
        <f t="shared" ca="1" si="12"/>
        <v>3877.7857142857142</v>
      </c>
      <c r="M801" s="465" t="s">
        <v>112</v>
      </c>
    </row>
    <row r="802" spans="1:13" x14ac:dyDescent="0.35">
      <c r="A802" s="462" t="s">
        <v>5764</v>
      </c>
      <c r="B802" s="462" t="s">
        <v>2621</v>
      </c>
      <c r="C802" s="462" t="s">
        <v>5764</v>
      </c>
      <c r="D802" s="462" t="s">
        <v>128</v>
      </c>
      <c r="E802" s="462" t="s">
        <v>278</v>
      </c>
      <c r="F802" s="463">
        <v>1966</v>
      </c>
      <c r="G802" s="462" t="s">
        <v>5765</v>
      </c>
      <c r="H802" s="462" t="s">
        <v>5734</v>
      </c>
      <c r="I802" s="462" t="s">
        <v>5766</v>
      </c>
      <c r="J802" s="463">
        <v>49583</v>
      </c>
      <c r="K802" s="468"/>
      <c r="L802" s="464">
        <f t="shared" ca="1" si="12"/>
        <v>854.87931034482756</v>
      </c>
      <c r="M802" s="462" t="s">
        <v>112</v>
      </c>
    </row>
    <row r="803" spans="1:13" x14ac:dyDescent="0.35">
      <c r="A803" s="465" t="s">
        <v>5804</v>
      </c>
      <c r="B803" s="465" t="s">
        <v>2631</v>
      </c>
      <c r="C803" s="465" t="s">
        <v>5804</v>
      </c>
      <c r="D803" s="465" t="s">
        <v>128</v>
      </c>
      <c r="E803" s="465" t="s">
        <v>278</v>
      </c>
      <c r="F803" s="466">
        <v>1986</v>
      </c>
      <c r="G803" s="465" t="s">
        <v>5767</v>
      </c>
      <c r="H803" s="465" t="s">
        <v>5734</v>
      </c>
      <c r="I803" s="465" t="s">
        <v>5805</v>
      </c>
      <c r="J803" s="466">
        <v>282455</v>
      </c>
      <c r="K803" s="469"/>
      <c r="L803" s="404">
        <f t="shared" ca="1" si="12"/>
        <v>7433.0263157894733</v>
      </c>
      <c r="M803" s="465" t="s">
        <v>112</v>
      </c>
    </row>
    <row r="804" spans="1:13" x14ac:dyDescent="0.35">
      <c r="A804" s="462" t="s">
        <v>6019</v>
      </c>
      <c r="B804" s="462" t="s">
        <v>2667</v>
      </c>
      <c r="C804" s="462" t="s">
        <v>6019</v>
      </c>
      <c r="D804" s="462" t="s">
        <v>128</v>
      </c>
      <c r="E804" s="462" t="s">
        <v>278</v>
      </c>
      <c r="F804" s="463">
        <v>2000</v>
      </c>
      <c r="G804" s="462" t="s">
        <v>5922</v>
      </c>
      <c r="H804" s="462" t="s">
        <v>5734</v>
      </c>
      <c r="I804" s="462" t="s">
        <v>6020</v>
      </c>
      <c r="J804" s="463">
        <v>108480</v>
      </c>
      <c r="K804" s="468"/>
      <c r="L804" s="464">
        <f t="shared" ca="1" si="12"/>
        <v>4520</v>
      </c>
      <c r="M804" s="462" t="s">
        <v>112</v>
      </c>
    </row>
    <row r="805" spans="1:13" x14ac:dyDescent="0.35">
      <c r="A805" s="465" t="s">
        <v>6152</v>
      </c>
      <c r="B805" s="465" t="s">
        <v>2673</v>
      </c>
      <c r="C805" s="465" t="s">
        <v>6152</v>
      </c>
      <c r="D805" s="465" t="s">
        <v>128</v>
      </c>
      <c r="E805" s="465" t="s">
        <v>278</v>
      </c>
      <c r="F805" s="466">
        <v>2003</v>
      </c>
      <c r="G805" s="465" t="s">
        <v>5710</v>
      </c>
      <c r="H805" s="465" t="s">
        <v>5772</v>
      </c>
      <c r="I805" s="465" t="s">
        <v>6153</v>
      </c>
      <c r="J805" s="466">
        <v>107701</v>
      </c>
      <c r="K805" s="469"/>
      <c r="L805" s="404">
        <f t="shared" ca="1" si="12"/>
        <v>5128.6190476190477</v>
      </c>
      <c r="M805" s="465" t="s">
        <v>112</v>
      </c>
    </row>
    <row r="806" spans="1:13" x14ac:dyDescent="0.35">
      <c r="A806" s="462" t="s">
        <v>5894</v>
      </c>
      <c r="B806" s="462" t="s">
        <v>2650</v>
      </c>
      <c r="C806" s="462" t="s">
        <v>5894</v>
      </c>
      <c r="D806" s="462" t="s">
        <v>128</v>
      </c>
      <c r="E806" s="462" t="s">
        <v>278</v>
      </c>
      <c r="F806" s="463">
        <v>1995</v>
      </c>
      <c r="G806" s="462" t="s">
        <v>5767</v>
      </c>
      <c r="H806" s="462" t="s">
        <v>5895</v>
      </c>
      <c r="I806" s="462" t="s">
        <v>5896</v>
      </c>
      <c r="J806" s="463">
        <v>91223</v>
      </c>
      <c r="K806" s="468"/>
      <c r="L806" s="464">
        <f t="shared" ca="1" si="12"/>
        <v>3145.6206896551726</v>
      </c>
      <c r="M806" s="462" t="s">
        <v>112</v>
      </c>
    </row>
    <row r="807" spans="1:13" x14ac:dyDescent="0.35">
      <c r="A807" s="465" t="s">
        <v>16718</v>
      </c>
      <c r="B807" s="465" t="s">
        <v>16719</v>
      </c>
      <c r="C807" s="465" t="s">
        <v>16718</v>
      </c>
      <c r="D807" s="465" t="s">
        <v>128</v>
      </c>
      <c r="E807" s="465" t="s">
        <v>278</v>
      </c>
      <c r="F807" s="466">
        <v>1986</v>
      </c>
      <c r="G807" s="465" t="s">
        <v>5767</v>
      </c>
      <c r="H807" s="465" t="s">
        <v>5734</v>
      </c>
      <c r="I807" s="465" t="s">
        <v>16720</v>
      </c>
      <c r="J807" s="466">
        <v>0</v>
      </c>
      <c r="K807" s="469"/>
      <c r="L807" s="404">
        <f t="shared" ca="1" si="12"/>
        <v>0</v>
      </c>
      <c r="M807" s="465" t="s">
        <v>112</v>
      </c>
    </row>
    <row r="808" spans="1:13" x14ac:dyDescent="0.35">
      <c r="A808" s="462" t="s">
        <v>6150</v>
      </c>
      <c r="B808" s="462" t="s">
        <v>2672</v>
      </c>
      <c r="C808" s="462" t="s">
        <v>6150</v>
      </c>
      <c r="D808" s="462" t="s">
        <v>128</v>
      </c>
      <c r="E808" s="462" t="s">
        <v>278</v>
      </c>
      <c r="F808" s="463">
        <v>2003</v>
      </c>
      <c r="G808" s="462" t="s">
        <v>5710</v>
      </c>
      <c r="H808" s="462" t="s">
        <v>5772</v>
      </c>
      <c r="I808" s="462" t="s">
        <v>6151</v>
      </c>
      <c r="J808" s="463">
        <v>52189</v>
      </c>
      <c r="K808" s="468"/>
      <c r="L808" s="464">
        <f t="shared" ca="1" si="12"/>
        <v>2485.1904761904761</v>
      </c>
      <c r="M808" s="462" t="s">
        <v>112</v>
      </c>
    </row>
    <row r="809" spans="1:13" x14ac:dyDescent="0.35">
      <c r="A809" s="465" t="s">
        <v>5964</v>
      </c>
      <c r="B809" s="465" t="s">
        <v>2660</v>
      </c>
      <c r="C809" s="465" t="s">
        <v>5964</v>
      </c>
      <c r="D809" s="465" t="s">
        <v>128</v>
      </c>
      <c r="E809" s="465" t="s">
        <v>278</v>
      </c>
      <c r="F809" s="466">
        <v>1998</v>
      </c>
      <c r="G809" s="465" t="s">
        <v>5922</v>
      </c>
      <c r="H809" s="465" t="s">
        <v>5734</v>
      </c>
      <c r="I809" s="465" t="s">
        <v>5965</v>
      </c>
      <c r="J809" s="466">
        <v>30712</v>
      </c>
      <c r="K809" s="469"/>
      <c r="L809" s="404">
        <f t="shared" ca="1" si="12"/>
        <v>1181.2307692307693</v>
      </c>
      <c r="M809" s="465" t="s">
        <v>112</v>
      </c>
    </row>
    <row r="810" spans="1:13" x14ac:dyDescent="0.35">
      <c r="A810" s="462" t="s">
        <v>5855</v>
      </c>
      <c r="B810" s="462" t="s">
        <v>2639</v>
      </c>
      <c r="C810" s="462" t="s">
        <v>5855</v>
      </c>
      <c r="D810" s="462" t="s">
        <v>128</v>
      </c>
      <c r="E810" s="462" t="s">
        <v>278</v>
      </c>
      <c r="F810" s="463">
        <v>1992</v>
      </c>
      <c r="G810" s="462" t="s">
        <v>5741</v>
      </c>
      <c r="H810" s="462" t="s">
        <v>5734</v>
      </c>
      <c r="I810" s="462" t="s">
        <v>5856</v>
      </c>
      <c r="J810" s="463">
        <v>15494</v>
      </c>
      <c r="K810" s="468"/>
      <c r="L810" s="464">
        <f t="shared" ca="1" si="12"/>
        <v>484.1875</v>
      </c>
      <c r="M810" s="462" t="s">
        <v>112</v>
      </c>
    </row>
    <row r="811" spans="1:13" x14ac:dyDescent="0.35">
      <c r="A811" s="465" t="s">
        <v>7404</v>
      </c>
      <c r="B811" s="465" t="s">
        <v>2800</v>
      </c>
      <c r="C811" s="465" t="s">
        <v>7404</v>
      </c>
      <c r="D811" s="465" t="s">
        <v>128</v>
      </c>
      <c r="E811" s="465" t="s">
        <v>278</v>
      </c>
      <c r="F811" s="466">
        <v>2009</v>
      </c>
      <c r="G811" s="465" t="s">
        <v>5710</v>
      </c>
      <c r="H811" s="465" t="s">
        <v>913</v>
      </c>
      <c r="I811" s="465" t="s">
        <v>7405</v>
      </c>
      <c r="J811" s="466">
        <v>112404</v>
      </c>
      <c r="K811" s="469"/>
      <c r="L811" s="404">
        <f t="shared" ca="1" si="12"/>
        <v>7493.6</v>
      </c>
      <c r="M811" s="465" t="s">
        <v>112</v>
      </c>
    </row>
    <row r="812" spans="1:13" x14ac:dyDescent="0.35">
      <c r="A812" s="462" t="s">
        <v>7406</v>
      </c>
      <c r="B812" s="462" t="s">
        <v>2801</v>
      </c>
      <c r="C812" s="462" t="s">
        <v>7406</v>
      </c>
      <c r="D812" s="462" t="s">
        <v>128</v>
      </c>
      <c r="E812" s="462" t="s">
        <v>278</v>
      </c>
      <c r="F812" s="463">
        <v>2009</v>
      </c>
      <c r="G812" s="462" t="s">
        <v>5710</v>
      </c>
      <c r="H812" s="462" t="s">
        <v>913</v>
      </c>
      <c r="I812" s="462" t="s">
        <v>7407</v>
      </c>
      <c r="J812" s="463">
        <v>33505</v>
      </c>
      <c r="K812" s="468"/>
      <c r="L812" s="464">
        <f t="shared" ca="1" si="12"/>
        <v>2233.6666666666665</v>
      </c>
      <c r="M812" s="462" t="s">
        <v>112</v>
      </c>
    </row>
    <row r="813" spans="1:13" x14ac:dyDescent="0.35">
      <c r="A813" s="465" t="s">
        <v>7408</v>
      </c>
      <c r="B813" s="465" t="s">
        <v>2802</v>
      </c>
      <c r="C813" s="465" t="s">
        <v>7408</v>
      </c>
      <c r="D813" s="465" t="s">
        <v>128</v>
      </c>
      <c r="E813" s="465" t="s">
        <v>278</v>
      </c>
      <c r="F813" s="466">
        <v>2009</v>
      </c>
      <c r="G813" s="465" t="s">
        <v>5710</v>
      </c>
      <c r="H813" s="465" t="s">
        <v>913</v>
      </c>
      <c r="I813" s="465" t="s">
        <v>7409</v>
      </c>
      <c r="J813" s="466">
        <v>63943</v>
      </c>
      <c r="K813" s="469"/>
      <c r="L813" s="404">
        <f t="shared" ca="1" si="12"/>
        <v>4262.8666666666668</v>
      </c>
      <c r="M813" s="465" t="s">
        <v>112</v>
      </c>
    </row>
    <row r="814" spans="1:13" x14ac:dyDescent="0.35">
      <c r="A814" s="462" t="s">
        <v>8186</v>
      </c>
      <c r="B814" s="462" t="s">
        <v>2840</v>
      </c>
      <c r="C814" s="462" t="s">
        <v>8186</v>
      </c>
      <c r="D814" s="462" t="s">
        <v>128</v>
      </c>
      <c r="E814" s="462" t="s">
        <v>278</v>
      </c>
      <c r="F814" s="463">
        <v>2012</v>
      </c>
      <c r="G814" s="462" t="s">
        <v>5710</v>
      </c>
      <c r="H814" s="462" t="s">
        <v>368</v>
      </c>
      <c r="I814" s="462" t="s">
        <v>8187</v>
      </c>
      <c r="J814" s="463">
        <v>208754</v>
      </c>
      <c r="K814" s="468"/>
      <c r="L814" s="464">
        <f t="shared" ca="1" si="12"/>
        <v>17396.166666666668</v>
      </c>
      <c r="M814" s="462" t="s">
        <v>112</v>
      </c>
    </row>
    <row r="815" spans="1:13" x14ac:dyDescent="0.35">
      <c r="A815" s="465" t="s">
        <v>5874</v>
      </c>
      <c r="B815" s="465" t="s">
        <v>2645</v>
      </c>
      <c r="C815" s="465" t="s">
        <v>5874</v>
      </c>
      <c r="D815" s="465" t="s">
        <v>128</v>
      </c>
      <c r="E815" s="465" t="s">
        <v>278</v>
      </c>
      <c r="F815" s="466">
        <v>1994</v>
      </c>
      <c r="G815" s="465" t="s">
        <v>5710</v>
      </c>
      <c r="H815" s="465" t="s">
        <v>5869</v>
      </c>
      <c r="I815" s="465" t="s">
        <v>5875</v>
      </c>
      <c r="J815" s="466">
        <v>500092</v>
      </c>
      <c r="K815" s="469"/>
      <c r="L815" s="404">
        <f t="shared" ca="1" si="12"/>
        <v>16669.733333333334</v>
      </c>
      <c r="M815" s="465" t="s">
        <v>112</v>
      </c>
    </row>
    <row r="816" spans="1:13" x14ac:dyDescent="0.35">
      <c r="A816" s="462" t="s">
        <v>6280</v>
      </c>
      <c r="B816" s="462" t="s">
        <v>2685</v>
      </c>
      <c r="C816" s="462" t="s">
        <v>6280</v>
      </c>
      <c r="D816" s="462" t="s">
        <v>128</v>
      </c>
      <c r="E816" s="462" t="s">
        <v>278</v>
      </c>
      <c r="F816" s="463">
        <v>2005</v>
      </c>
      <c r="G816" s="462" t="s">
        <v>5767</v>
      </c>
      <c r="H816" s="462" t="s">
        <v>6281</v>
      </c>
      <c r="I816" s="462" t="s">
        <v>6282</v>
      </c>
      <c r="J816" s="463">
        <v>202157</v>
      </c>
      <c r="K816" s="468"/>
      <c r="L816" s="464">
        <f t="shared" ca="1" si="12"/>
        <v>10639.842105263158</v>
      </c>
      <c r="M816" s="462" t="s">
        <v>112</v>
      </c>
    </row>
    <row r="817" spans="1:13" x14ac:dyDescent="0.35">
      <c r="A817" s="465" t="s">
        <v>8694</v>
      </c>
      <c r="B817" s="465" t="s">
        <v>2874</v>
      </c>
      <c r="C817" s="465" t="s">
        <v>8694</v>
      </c>
      <c r="D817" s="465" t="s">
        <v>128</v>
      </c>
      <c r="E817" s="465" t="s">
        <v>278</v>
      </c>
      <c r="F817" s="466">
        <v>2013</v>
      </c>
      <c r="G817" s="465" t="s">
        <v>5710</v>
      </c>
      <c r="H817" s="465" t="s">
        <v>898</v>
      </c>
      <c r="I817" s="465" t="s">
        <v>8695</v>
      </c>
      <c r="J817" s="466">
        <v>210670</v>
      </c>
      <c r="K817" s="469"/>
      <c r="L817" s="404">
        <f t="shared" ca="1" si="12"/>
        <v>19151.81818181818</v>
      </c>
      <c r="M817" s="465" t="s">
        <v>112</v>
      </c>
    </row>
    <row r="818" spans="1:13" x14ac:dyDescent="0.35">
      <c r="A818" s="462" t="s">
        <v>5832</v>
      </c>
      <c r="B818" s="462" t="s">
        <v>2634</v>
      </c>
      <c r="C818" s="462" t="s">
        <v>5832</v>
      </c>
      <c r="D818" s="462" t="s">
        <v>128</v>
      </c>
      <c r="E818" s="462" t="s">
        <v>278</v>
      </c>
      <c r="F818" s="463">
        <v>1989</v>
      </c>
      <c r="G818" s="462" t="s">
        <v>5833</v>
      </c>
      <c r="H818" s="462" t="s">
        <v>5734</v>
      </c>
      <c r="I818" s="462" t="s">
        <v>5834</v>
      </c>
      <c r="J818" s="463">
        <v>48803</v>
      </c>
      <c r="K818" s="468"/>
      <c r="L818" s="464">
        <f t="shared" ca="1" si="12"/>
        <v>1394.3714285714286</v>
      </c>
      <c r="M818" s="462" t="s">
        <v>112</v>
      </c>
    </row>
    <row r="819" spans="1:13" x14ac:dyDescent="0.35">
      <c r="A819" s="465" t="s">
        <v>5944</v>
      </c>
      <c r="B819" s="465" t="s">
        <v>2657</v>
      </c>
      <c r="C819" s="465" t="s">
        <v>5944</v>
      </c>
      <c r="D819" s="465" t="s">
        <v>128</v>
      </c>
      <c r="E819" s="465" t="s">
        <v>278</v>
      </c>
      <c r="F819" s="466">
        <v>1998</v>
      </c>
      <c r="G819" s="465" t="s">
        <v>5765</v>
      </c>
      <c r="H819" s="465" t="s">
        <v>5734</v>
      </c>
      <c r="I819" s="465" t="s">
        <v>5945</v>
      </c>
      <c r="J819" s="466">
        <v>30987</v>
      </c>
      <c r="K819" s="469"/>
      <c r="L819" s="404">
        <f t="shared" ca="1" si="12"/>
        <v>1191.8076923076924</v>
      </c>
      <c r="M819" s="465" t="s">
        <v>112</v>
      </c>
    </row>
    <row r="820" spans="1:13" x14ac:dyDescent="0.35">
      <c r="A820" s="462" t="s">
        <v>5817</v>
      </c>
      <c r="B820" s="462" t="s">
        <v>2633</v>
      </c>
      <c r="C820" s="462" t="s">
        <v>5817</v>
      </c>
      <c r="D820" s="462" t="s">
        <v>128</v>
      </c>
      <c r="E820" s="462" t="s">
        <v>278</v>
      </c>
      <c r="F820" s="463">
        <v>1988</v>
      </c>
      <c r="G820" s="462" t="s">
        <v>5741</v>
      </c>
      <c r="H820" s="462" t="s">
        <v>5734</v>
      </c>
      <c r="I820" s="462" t="s">
        <v>5818</v>
      </c>
      <c r="J820" s="463">
        <v>26590</v>
      </c>
      <c r="K820" s="468"/>
      <c r="L820" s="464">
        <f t="shared" ca="1" si="12"/>
        <v>738.61111111111109</v>
      </c>
      <c r="M820" s="462" t="s">
        <v>112</v>
      </c>
    </row>
    <row r="821" spans="1:13" x14ac:dyDescent="0.35">
      <c r="A821" s="465" t="s">
        <v>6523</v>
      </c>
      <c r="B821" s="465" t="s">
        <v>2713</v>
      </c>
      <c r="C821" s="465" t="s">
        <v>6523</v>
      </c>
      <c r="D821" s="465" t="s">
        <v>128</v>
      </c>
      <c r="E821" s="465" t="s">
        <v>278</v>
      </c>
      <c r="F821" s="466">
        <v>2006</v>
      </c>
      <c r="G821" s="465" t="s">
        <v>5710</v>
      </c>
      <c r="H821" s="465" t="s">
        <v>913</v>
      </c>
      <c r="I821" s="465" t="s">
        <v>6524</v>
      </c>
      <c r="J821" s="466">
        <v>135712</v>
      </c>
      <c r="K821" s="469"/>
      <c r="L821" s="404">
        <f t="shared" ca="1" si="12"/>
        <v>7539.5555555555557</v>
      </c>
      <c r="M821" s="465" t="s">
        <v>112</v>
      </c>
    </row>
    <row r="822" spans="1:13" x14ac:dyDescent="0.35">
      <c r="A822" s="462" t="s">
        <v>6521</v>
      </c>
      <c r="B822" s="462" t="s">
        <v>2712</v>
      </c>
      <c r="C822" s="462" t="s">
        <v>6521</v>
      </c>
      <c r="D822" s="462" t="s">
        <v>128</v>
      </c>
      <c r="E822" s="462" t="s">
        <v>278</v>
      </c>
      <c r="F822" s="463">
        <v>2006</v>
      </c>
      <c r="G822" s="462" t="s">
        <v>5710</v>
      </c>
      <c r="H822" s="462" t="s">
        <v>913</v>
      </c>
      <c r="I822" s="462" t="s">
        <v>6522</v>
      </c>
      <c r="J822" s="463">
        <v>147486</v>
      </c>
      <c r="K822" s="468"/>
      <c r="L822" s="464">
        <f t="shared" ca="1" si="12"/>
        <v>8193.6666666666661</v>
      </c>
      <c r="M822" s="462" t="s">
        <v>112</v>
      </c>
    </row>
    <row r="823" spans="1:13" x14ac:dyDescent="0.35">
      <c r="A823" s="465" t="s">
        <v>5777</v>
      </c>
      <c r="B823" s="465" t="s">
        <v>2625</v>
      </c>
      <c r="C823" s="465" t="s">
        <v>5777</v>
      </c>
      <c r="D823" s="465" t="s">
        <v>128</v>
      </c>
      <c r="E823" s="465" t="s">
        <v>278</v>
      </c>
      <c r="F823" s="466">
        <v>1972</v>
      </c>
      <c r="G823" s="465" t="s">
        <v>5765</v>
      </c>
      <c r="H823" s="465" t="s">
        <v>5734</v>
      </c>
      <c r="I823" s="465" t="s">
        <v>5778</v>
      </c>
      <c r="J823" s="466">
        <v>17147</v>
      </c>
      <c r="K823" s="469"/>
      <c r="L823" s="404">
        <f t="shared" ca="1" si="12"/>
        <v>329.75</v>
      </c>
      <c r="M823" s="465" t="s">
        <v>112</v>
      </c>
    </row>
    <row r="824" spans="1:13" x14ac:dyDescent="0.35">
      <c r="A824" s="462" t="s">
        <v>9756</v>
      </c>
      <c r="B824" s="462" t="s">
        <v>2978</v>
      </c>
      <c r="C824" s="462" t="s">
        <v>9756</v>
      </c>
      <c r="D824" s="462" t="s">
        <v>128</v>
      </c>
      <c r="E824" s="462" t="s">
        <v>278</v>
      </c>
      <c r="F824" s="463">
        <v>2015</v>
      </c>
      <c r="G824" s="462" t="s">
        <v>5710</v>
      </c>
      <c r="H824" s="462" t="s">
        <v>913</v>
      </c>
      <c r="I824" s="462" t="s">
        <v>9757</v>
      </c>
      <c r="J824" s="463">
        <v>103531</v>
      </c>
      <c r="K824" s="468"/>
      <c r="L824" s="464">
        <f t="shared" ca="1" si="12"/>
        <v>11503.444444444445</v>
      </c>
      <c r="M824" s="462" t="s">
        <v>112</v>
      </c>
    </row>
    <row r="825" spans="1:13" x14ac:dyDescent="0.35">
      <c r="A825" s="465" t="s">
        <v>9758</v>
      </c>
      <c r="B825" s="465" t="s">
        <v>2979</v>
      </c>
      <c r="C825" s="465" t="s">
        <v>9758</v>
      </c>
      <c r="D825" s="465" t="s">
        <v>128</v>
      </c>
      <c r="E825" s="465" t="s">
        <v>278</v>
      </c>
      <c r="F825" s="466">
        <v>2015</v>
      </c>
      <c r="G825" s="465" t="s">
        <v>5710</v>
      </c>
      <c r="H825" s="465" t="s">
        <v>913</v>
      </c>
      <c r="I825" s="465" t="s">
        <v>9759</v>
      </c>
      <c r="J825" s="466">
        <v>110232</v>
      </c>
      <c r="K825" s="469"/>
      <c r="L825" s="404">
        <f t="shared" ca="1" si="12"/>
        <v>12248</v>
      </c>
      <c r="M825" s="465" t="s">
        <v>112</v>
      </c>
    </row>
    <row r="826" spans="1:13" x14ac:dyDescent="0.35">
      <c r="A826" s="462" t="s">
        <v>9760</v>
      </c>
      <c r="B826" s="462" t="s">
        <v>2980</v>
      </c>
      <c r="C826" s="462" t="s">
        <v>9760</v>
      </c>
      <c r="D826" s="462" t="s">
        <v>128</v>
      </c>
      <c r="E826" s="462" t="s">
        <v>278</v>
      </c>
      <c r="F826" s="463">
        <v>2015</v>
      </c>
      <c r="G826" s="462" t="s">
        <v>5710</v>
      </c>
      <c r="H826" s="462" t="s">
        <v>913</v>
      </c>
      <c r="I826" s="462" t="s">
        <v>9761</v>
      </c>
      <c r="J826" s="463">
        <v>290304</v>
      </c>
      <c r="K826" s="468"/>
      <c r="L826" s="464">
        <f t="shared" ca="1" si="12"/>
        <v>32256</v>
      </c>
      <c r="M826" s="462" t="s">
        <v>112</v>
      </c>
    </row>
    <row r="827" spans="1:13" x14ac:dyDescent="0.35">
      <c r="A827" s="465" t="s">
        <v>9762</v>
      </c>
      <c r="B827" s="465" t="s">
        <v>2981</v>
      </c>
      <c r="C827" s="465" t="s">
        <v>9762</v>
      </c>
      <c r="D827" s="465" t="s">
        <v>128</v>
      </c>
      <c r="E827" s="465" t="s">
        <v>278</v>
      </c>
      <c r="F827" s="466">
        <v>2015</v>
      </c>
      <c r="G827" s="465" t="s">
        <v>5710</v>
      </c>
      <c r="H827" s="465" t="s">
        <v>913</v>
      </c>
      <c r="I827" s="465" t="s">
        <v>9763</v>
      </c>
      <c r="J827" s="466">
        <v>105658</v>
      </c>
      <c r="K827" s="469">
        <v>45077</v>
      </c>
      <c r="L827" s="404">
        <f t="shared" ca="1" si="12"/>
        <v>11739.777777777777</v>
      </c>
      <c r="M827" s="465" t="s">
        <v>112</v>
      </c>
    </row>
    <row r="828" spans="1:13" x14ac:dyDescent="0.35">
      <c r="A828" s="462" t="s">
        <v>5800</v>
      </c>
      <c r="B828" s="462" t="s">
        <v>2630</v>
      </c>
      <c r="C828" s="462" t="s">
        <v>5800</v>
      </c>
      <c r="D828" s="462" t="s">
        <v>128</v>
      </c>
      <c r="E828" s="462" t="s">
        <v>278</v>
      </c>
      <c r="F828" s="463">
        <v>1986</v>
      </c>
      <c r="G828" s="462" t="s">
        <v>5767</v>
      </c>
      <c r="H828" s="462" t="s">
        <v>5799</v>
      </c>
      <c r="I828" s="462" t="s">
        <v>5801</v>
      </c>
      <c r="J828" s="463">
        <v>103884</v>
      </c>
      <c r="K828" s="468"/>
      <c r="L828" s="464">
        <f t="shared" ca="1" si="12"/>
        <v>2733.7894736842104</v>
      </c>
      <c r="M828" s="462" t="s">
        <v>112</v>
      </c>
    </row>
    <row r="829" spans="1:13" x14ac:dyDescent="0.35">
      <c r="A829" s="465" t="s">
        <v>16755</v>
      </c>
      <c r="B829" s="465" t="s">
        <v>16756</v>
      </c>
      <c r="C829" s="465" t="s">
        <v>16755</v>
      </c>
      <c r="D829" s="465" t="s">
        <v>128</v>
      </c>
      <c r="E829" s="465" t="s">
        <v>278</v>
      </c>
      <c r="F829" s="466">
        <v>1993</v>
      </c>
      <c r="G829" s="465" t="s">
        <v>5765</v>
      </c>
      <c r="H829" s="465" t="s">
        <v>5734</v>
      </c>
      <c r="I829" s="465" t="s">
        <v>16757</v>
      </c>
      <c r="J829" s="466">
        <v>13416</v>
      </c>
      <c r="K829" s="469"/>
      <c r="L829" s="404">
        <f t="shared" ca="1" si="12"/>
        <v>432.77419354838707</v>
      </c>
      <c r="M829" s="465" t="s">
        <v>112</v>
      </c>
    </row>
    <row r="830" spans="1:13" x14ac:dyDescent="0.35">
      <c r="A830" s="462" t="s">
        <v>5997</v>
      </c>
      <c r="B830" s="462" t="s">
        <v>2666</v>
      </c>
      <c r="C830" s="462" t="s">
        <v>5997</v>
      </c>
      <c r="D830" s="462" t="s">
        <v>128</v>
      </c>
      <c r="E830" s="462" t="s">
        <v>278</v>
      </c>
      <c r="F830" s="463">
        <v>2000</v>
      </c>
      <c r="G830" s="462" t="s">
        <v>5710</v>
      </c>
      <c r="H830" s="462" t="s">
        <v>5820</v>
      </c>
      <c r="I830" s="462" t="s">
        <v>5998</v>
      </c>
      <c r="J830" s="463">
        <v>52630</v>
      </c>
      <c r="K830" s="468"/>
      <c r="L830" s="464">
        <f t="shared" ca="1" si="12"/>
        <v>2192.9166666666665</v>
      </c>
      <c r="M830" s="462" t="s">
        <v>112</v>
      </c>
    </row>
    <row r="831" spans="1:13" x14ac:dyDescent="0.35">
      <c r="A831" s="465" t="s">
        <v>5768</v>
      </c>
      <c r="B831" s="465" t="s">
        <v>2622</v>
      </c>
      <c r="C831" s="465" t="s">
        <v>5768</v>
      </c>
      <c r="D831" s="465" t="s">
        <v>128</v>
      </c>
      <c r="E831" s="465" t="s">
        <v>278</v>
      </c>
      <c r="F831" s="466">
        <v>1967</v>
      </c>
      <c r="G831" s="465" t="s">
        <v>5765</v>
      </c>
      <c r="H831" s="465" t="s">
        <v>5734</v>
      </c>
      <c r="I831" s="465" t="s">
        <v>5769</v>
      </c>
      <c r="J831" s="466">
        <v>7627</v>
      </c>
      <c r="K831" s="469"/>
      <c r="L831" s="404">
        <f t="shared" ca="1" si="12"/>
        <v>133.80701754385964</v>
      </c>
      <c r="M831" s="465" t="s">
        <v>112</v>
      </c>
    </row>
    <row r="832" spans="1:13" x14ac:dyDescent="0.35">
      <c r="A832" s="462" t="s">
        <v>6208</v>
      </c>
      <c r="B832" s="462" t="s">
        <v>2675</v>
      </c>
      <c r="C832" s="462" t="s">
        <v>6208</v>
      </c>
      <c r="D832" s="462" t="s">
        <v>128</v>
      </c>
      <c r="E832" s="462" t="s">
        <v>278</v>
      </c>
      <c r="F832" s="463">
        <v>2004</v>
      </c>
      <c r="G832" s="462" t="s">
        <v>5710</v>
      </c>
      <c r="H832" s="462" t="s">
        <v>913</v>
      </c>
      <c r="I832" s="462" t="s">
        <v>6209</v>
      </c>
      <c r="J832" s="463">
        <v>75736</v>
      </c>
      <c r="K832" s="468"/>
      <c r="L832" s="464">
        <f t="shared" ca="1" si="12"/>
        <v>3786.8</v>
      </c>
      <c r="M832" s="462" t="s">
        <v>112</v>
      </c>
    </row>
    <row r="833" spans="1:13" x14ac:dyDescent="0.35">
      <c r="A833" s="465" t="s">
        <v>7708</v>
      </c>
      <c r="B833" s="465" t="s">
        <v>2817</v>
      </c>
      <c r="C833" s="465" t="s">
        <v>7708</v>
      </c>
      <c r="D833" s="465" t="s">
        <v>128</v>
      </c>
      <c r="E833" s="465" t="s">
        <v>278</v>
      </c>
      <c r="F833" s="466">
        <v>2011</v>
      </c>
      <c r="G833" s="465" t="s">
        <v>5710</v>
      </c>
      <c r="H833" s="465" t="s">
        <v>5820</v>
      </c>
      <c r="I833" s="465" t="s">
        <v>7709</v>
      </c>
      <c r="J833" s="466">
        <v>50559</v>
      </c>
      <c r="K833" s="469"/>
      <c r="L833" s="404">
        <f t="shared" ca="1" si="12"/>
        <v>3889.1538461538462</v>
      </c>
      <c r="M833" s="465" t="s">
        <v>112</v>
      </c>
    </row>
    <row r="834" spans="1:13" x14ac:dyDescent="0.35">
      <c r="A834" s="462" t="s">
        <v>5989</v>
      </c>
      <c r="B834" s="462" t="s">
        <v>2665</v>
      </c>
      <c r="C834" s="462" t="s">
        <v>5989</v>
      </c>
      <c r="D834" s="462" t="s">
        <v>128</v>
      </c>
      <c r="E834" s="462" t="s">
        <v>278</v>
      </c>
      <c r="F834" s="463">
        <v>1999</v>
      </c>
      <c r="G834" s="462" t="s">
        <v>5922</v>
      </c>
      <c r="H834" s="462" t="s">
        <v>5734</v>
      </c>
      <c r="I834" s="462" t="s">
        <v>5990</v>
      </c>
      <c r="J834" s="463">
        <v>24293</v>
      </c>
      <c r="K834" s="468"/>
      <c r="L834" s="464">
        <f t="shared" ref="L834:L897" ca="1" si="13">IFERROR(J834/(YEAR(NOW())-F834),"--")</f>
        <v>971.72</v>
      </c>
      <c r="M834" s="462" t="s">
        <v>112</v>
      </c>
    </row>
    <row r="835" spans="1:13" x14ac:dyDescent="0.35">
      <c r="A835" s="465" t="s">
        <v>10615</v>
      </c>
      <c r="B835" s="465" t="s">
        <v>3081</v>
      </c>
      <c r="C835" s="465" t="s">
        <v>10615</v>
      </c>
      <c r="D835" s="465" t="s">
        <v>128</v>
      </c>
      <c r="E835" s="465" t="s">
        <v>278</v>
      </c>
      <c r="F835" s="466">
        <v>2016</v>
      </c>
      <c r="G835" s="465" t="s">
        <v>5710</v>
      </c>
      <c r="H835" s="465" t="s">
        <v>913</v>
      </c>
      <c r="I835" s="465" t="s">
        <v>10616</v>
      </c>
      <c r="J835" s="466">
        <v>77263</v>
      </c>
      <c r="K835" s="469"/>
      <c r="L835" s="404">
        <f t="shared" ca="1" si="13"/>
        <v>9657.875</v>
      </c>
      <c r="M835" s="465" t="s">
        <v>112</v>
      </c>
    </row>
    <row r="836" spans="1:13" x14ac:dyDescent="0.35">
      <c r="A836" s="462" t="s">
        <v>10465</v>
      </c>
      <c r="B836" s="462" t="s">
        <v>3016</v>
      </c>
      <c r="C836" s="462" t="s">
        <v>10465</v>
      </c>
      <c r="D836" s="462" t="s">
        <v>128</v>
      </c>
      <c r="E836" s="462" t="s">
        <v>278</v>
      </c>
      <c r="F836" s="463">
        <v>2016</v>
      </c>
      <c r="G836" s="462" t="s">
        <v>5710</v>
      </c>
      <c r="H836" s="462" t="s">
        <v>368</v>
      </c>
      <c r="I836" s="462" t="s">
        <v>10466</v>
      </c>
      <c r="J836" s="463">
        <v>127413</v>
      </c>
      <c r="K836" s="468"/>
      <c r="L836" s="464">
        <f t="shared" ca="1" si="13"/>
        <v>15926.625</v>
      </c>
      <c r="M836" s="462" t="s">
        <v>112</v>
      </c>
    </row>
    <row r="837" spans="1:13" x14ac:dyDescent="0.35">
      <c r="A837" s="465" t="s">
        <v>12292</v>
      </c>
      <c r="B837" s="465" t="s">
        <v>3236</v>
      </c>
      <c r="C837" s="465" t="s">
        <v>12292</v>
      </c>
      <c r="D837" s="465" t="s">
        <v>128</v>
      </c>
      <c r="E837" s="465" t="s">
        <v>278</v>
      </c>
      <c r="F837" s="466">
        <v>2018</v>
      </c>
      <c r="G837" s="465" t="s">
        <v>5710</v>
      </c>
      <c r="H837" s="465" t="s">
        <v>913</v>
      </c>
      <c r="I837" s="465" t="s">
        <v>12293</v>
      </c>
      <c r="J837" s="466">
        <v>48617</v>
      </c>
      <c r="K837" s="469"/>
      <c r="L837" s="404">
        <f t="shared" ca="1" si="13"/>
        <v>8102.833333333333</v>
      </c>
      <c r="M837" s="465" t="s">
        <v>112</v>
      </c>
    </row>
    <row r="838" spans="1:13" x14ac:dyDescent="0.35">
      <c r="A838" s="462" t="s">
        <v>12300</v>
      </c>
      <c r="B838" s="462" t="s">
        <v>3240</v>
      </c>
      <c r="C838" s="462" t="s">
        <v>12300</v>
      </c>
      <c r="D838" s="462" t="s">
        <v>128</v>
      </c>
      <c r="E838" s="462" t="s">
        <v>278</v>
      </c>
      <c r="F838" s="463">
        <v>2018</v>
      </c>
      <c r="G838" s="462" t="s">
        <v>5710</v>
      </c>
      <c r="H838" s="462" t="s">
        <v>913</v>
      </c>
      <c r="I838" s="462" t="s">
        <v>12301</v>
      </c>
      <c r="J838" s="463">
        <v>29884</v>
      </c>
      <c r="K838" s="468">
        <v>44426</v>
      </c>
      <c r="L838" s="464">
        <f t="shared" ca="1" si="13"/>
        <v>4980.666666666667</v>
      </c>
      <c r="M838" s="462" t="s">
        <v>112</v>
      </c>
    </row>
    <row r="839" spans="1:13" x14ac:dyDescent="0.35">
      <c r="A839" s="465" t="s">
        <v>12298</v>
      </c>
      <c r="B839" s="465" t="s">
        <v>3239</v>
      </c>
      <c r="C839" s="465" t="s">
        <v>12298</v>
      </c>
      <c r="D839" s="465" t="s">
        <v>128</v>
      </c>
      <c r="E839" s="465" t="s">
        <v>278</v>
      </c>
      <c r="F839" s="466">
        <v>2018</v>
      </c>
      <c r="G839" s="465" t="s">
        <v>5710</v>
      </c>
      <c r="H839" s="465" t="s">
        <v>913</v>
      </c>
      <c r="I839" s="465" t="s">
        <v>12299</v>
      </c>
      <c r="J839" s="466">
        <v>53660</v>
      </c>
      <c r="K839" s="469"/>
      <c r="L839" s="404">
        <f t="shared" ca="1" si="13"/>
        <v>8943.3333333333339</v>
      </c>
      <c r="M839" s="465" t="s">
        <v>112</v>
      </c>
    </row>
    <row r="840" spans="1:13" x14ac:dyDescent="0.35">
      <c r="A840" s="462" t="s">
        <v>11522</v>
      </c>
      <c r="B840" s="462" t="s">
        <v>3132</v>
      </c>
      <c r="C840" s="462" t="s">
        <v>11522</v>
      </c>
      <c r="D840" s="462" t="s">
        <v>128</v>
      </c>
      <c r="E840" s="462" t="s">
        <v>278</v>
      </c>
      <c r="F840" s="463">
        <v>2017</v>
      </c>
      <c r="G840" s="462" t="s">
        <v>5710</v>
      </c>
      <c r="H840" s="462" t="s">
        <v>898</v>
      </c>
      <c r="I840" s="462" t="s">
        <v>11523</v>
      </c>
      <c r="J840" s="463">
        <v>45031</v>
      </c>
      <c r="K840" s="468"/>
      <c r="L840" s="464">
        <f t="shared" ca="1" si="13"/>
        <v>6433</v>
      </c>
      <c r="M840" s="462" t="s">
        <v>112</v>
      </c>
    </row>
    <row r="841" spans="1:13" x14ac:dyDescent="0.35">
      <c r="A841" s="465" t="s">
        <v>12288</v>
      </c>
      <c r="B841" s="465" t="s">
        <v>3234</v>
      </c>
      <c r="C841" s="465" t="s">
        <v>12288</v>
      </c>
      <c r="D841" s="465" t="s">
        <v>128</v>
      </c>
      <c r="E841" s="465" t="s">
        <v>278</v>
      </c>
      <c r="F841" s="466">
        <v>2018</v>
      </c>
      <c r="G841" s="465" t="s">
        <v>5710</v>
      </c>
      <c r="H841" s="465" t="s">
        <v>913</v>
      </c>
      <c r="I841" s="465" t="s">
        <v>12289</v>
      </c>
      <c r="J841" s="466">
        <v>120860</v>
      </c>
      <c r="K841" s="469"/>
      <c r="L841" s="404">
        <f t="shared" ca="1" si="13"/>
        <v>20143.333333333332</v>
      </c>
      <c r="M841" s="465" t="s">
        <v>112</v>
      </c>
    </row>
    <row r="842" spans="1:13" x14ac:dyDescent="0.35">
      <c r="A842" s="462" t="s">
        <v>11558</v>
      </c>
      <c r="B842" s="462" t="s">
        <v>3135</v>
      </c>
      <c r="C842" s="462" t="s">
        <v>11558</v>
      </c>
      <c r="D842" s="462" t="s">
        <v>128</v>
      </c>
      <c r="E842" s="462" t="s">
        <v>278</v>
      </c>
      <c r="F842" s="463">
        <v>2017</v>
      </c>
      <c r="G842" s="462" t="s">
        <v>5710</v>
      </c>
      <c r="H842" s="462" t="s">
        <v>913</v>
      </c>
      <c r="I842" s="462" t="s">
        <v>11559</v>
      </c>
      <c r="J842" s="463">
        <v>117707</v>
      </c>
      <c r="K842" s="468"/>
      <c r="L842" s="464">
        <f t="shared" ca="1" si="13"/>
        <v>16815.285714285714</v>
      </c>
      <c r="M842" s="462" t="s">
        <v>112</v>
      </c>
    </row>
    <row r="843" spans="1:13" x14ac:dyDescent="0.35">
      <c r="A843" s="465" t="s">
        <v>13545</v>
      </c>
      <c r="B843" s="465" t="s">
        <v>3346</v>
      </c>
      <c r="C843" s="465" t="s">
        <v>13545</v>
      </c>
      <c r="D843" s="465" t="s">
        <v>128</v>
      </c>
      <c r="E843" s="465" t="s">
        <v>278</v>
      </c>
      <c r="F843" s="466">
        <v>2019</v>
      </c>
      <c r="G843" s="465" t="s">
        <v>6013</v>
      </c>
      <c r="H843" s="465" t="s">
        <v>7459</v>
      </c>
      <c r="I843" s="465" t="s">
        <v>13546</v>
      </c>
      <c r="J843" s="466">
        <v>32834</v>
      </c>
      <c r="K843" s="469"/>
      <c r="L843" s="404">
        <f t="shared" ca="1" si="13"/>
        <v>6566.8</v>
      </c>
      <c r="M843" s="465" t="s">
        <v>112</v>
      </c>
    </row>
    <row r="844" spans="1:13" x14ac:dyDescent="0.35">
      <c r="A844" s="462" t="s">
        <v>12914</v>
      </c>
      <c r="B844" s="462" t="s">
        <v>3307</v>
      </c>
      <c r="C844" s="462" t="s">
        <v>12914</v>
      </c>
      <c r="D844" s="462" t="s">
        <v>128</v>
      </c>
      <c r="E844" s="462" t="s">
        <v>278</v>
      </c>
      <c r="F844" s="463">
        <v>2019</v>
      </c>
      <c r="G844" s="462" t="s">
        <v>5710</v>
      </c>
      <c r="H844" s="462" t="s">
        <v>913</v>
      </c>
      <c r="I844" s="462" t="s">
        <v>12915</v>
      </c>
      <c r="J844" s="463">
        <v>26808</v>
      </c>
      <c r="K844" s="468"/>
      <c r="L844" s="464">
        <f t="shared" ca="1" si="13"/>
        <v>5361.6</v>
      </c>
      <c r="M844" s="462" t="s">
        <v>112</v>
      </c>
    </row>
    <row r="845" spans="1:13" x14ac:dyDescent="0.35">
      <c r="A845" s="465" t="s">
        <v>12916</v>
      </c>
      <c r="B845" s="465" t="s">
        <v>3308</v>
      </c>
      <c r="C845" s="465" t="s">
        <v>12916</v>
      </c>
      <c r="D845" s="465" t="s">
        <v>128</v>
      </c>
      <c r="E845" s="465" t="s">
        <v>278</v>
      </c>
      <c r="F845" s="466">
        <v>2019</v>
      </c>
      <c r="G845" s="465" t="s">
        <v>5710</v>
      </c>
      <c r="H845" s="465" t="s">
        <v>913</v>
      </c>
      <c r="I845" s="465" t="s">
        <v>12917</v>
      </c>
      <c r="J845" s="466">
        <v>27023</v>
      </c>
      <c r="K845" s="469"/>
      <c r="L845" s="404">
        <f t="shared" ca="1" si="13"/>
        <v>5404.6</v>
      </c>
      <c r="M845" s="465" t="s">
        <v>112</v>
      </c>
    </row>
    <row r="846" spans="1:13" x14ac:dyDescent="0.35">
      <c r="A846" s="462" t="s">
        <v>12900</v>
      </c>
      <c r="B846" s="462" t="s">
        <v>3300</v>
      </c>
      <c r="C846" s="462" t="s">
        <v>12900</v>
      </c>
      <c r="D846" s="462" t="s">
        <v>128</v>
      </c>
      <c r="E846" s="462" t="s">
        <v>278</v>
      </c>
      <c r="F846" s="463">
        <v>2019</v>
      </c>
      <c r="G846" s="462" t="s">
        <v>5710</v>
      </c>
      <c r="H846" s="462" t="s">
        <v>913</v>
      </c>
      <c r="I846" s="462" t="s">
        <v>12901</v>
      </c>
      <c r="J846" s="463">
        <v>34300</v>
      </c>
      <c r="K846" s="468"/>
      <c r="L846" s="464">
        <f t="shared" ca="1" si="13"/>
        <v>6860</v>
      </c>
      <c r="M846" s="462" t="s">
        <v>112</v>
      </c>
    </row>
    <row r="847" spans="1:13" x14ac:dyDescent="0.35">
      <c r="A847" s="465" t="s">
        <v>12902</v>
      </c>
      <c r="B847" s="465" t="s">
        <v>3301</v>
      </c>
      <c r="C847" s="465" t="s">
        <v>12902</v>
      </c>
      <c r="D847" s="465" t="s">
        <v>128</v>
      </c>
      <c r="E847" s="465" t="s">
        <v>278</v>
      </c>
      <c r="F847" s="466">
        <v>2019</v>
      </c>
      <c r="G847" s="465" t="s">
        <v>5710</v>
      </c>
      <c r="H847" s="465" t="s">
        <v>913</v>
      </c>
      <c r="I847" s="465" t="s">
        <v>12903</v>
      </c>
      <c r="J847" s="466">
        <v>58879</v>
      </c>
      <c r="K847" s="469"/>
      <c r="L847" s="404">
        <f t="shared" ca="1" si="13"/>
        <v>11775.8</v>
      </c>
      <c r="M847" s="465" t="s">
        <v>112</v>
      </c>
    </row>
    <row r="848" spans="1:13" x14ac:dyDescent="0.35">
      <c r="A848" s="462" t="s">
        <v>12904</v>
      </c>
      <c r="B848" s="462" t="s">
        <v>3302</v>
      </c>
      <c r="C848" s="462" t="s">
        <v>12904</v>
      </c>
      <c r="D848" s="462" t="s">
        <v>128</v>
      </c>
      <c r="E848" s="462" t="s">
        <v>278</v>
      </c>
      <c r="F848" s="463">
        <v>2019</v>
      </c>
      <c r="G848" s="462" t="s">
        <v>5710</v>
      </c>
      <c r="H848" s="462" t="s">
        <v>913</v>
      </c>
      <c r="I848" s="462" t="s">
        <v>12905</v>
      </c>
      <c r="J848" s="463">
        <v>49069</v>
      </c>
      <c r="K848" s="468"/>
      <c r="L848" s="464">
        <f t="shared" ca="1" si="13"/>
        <v>9813.7999999999993</v>
      </c>
      <c r="M848" s="462" t="s">
        <v>112</v>
      </c>
    </row>
    <row r="849" spans="1:13" x14ac:dyDescent="0.35">
      <c r="A849" s="465" t="s">
        <v>12906</v>
      </c>
      <c r="B849" s="465" t="s">
        <v>3303</v>
      </c>
      <c r="C849" s="465" t="s">
        <v>12906</v>
      </c>
      <c r="D849" s="465" t="s">
        <v>128</v>
      </c>
      <c r="E849" s="465" t="s">
        <v>278</v>
      </c>
      <c r="F849" s="466">
        <v>2019</v>
      </c>
      <c r="G849" s="465" t="s">
        <v>5710</v>
      </c>
      <c r="H849" s="465" t="s">
        <v>913</v>
      </c>
      <c r="I849" s="465" t="s">
        <v>12907</v>
      </c>
      <c r="J849" s="466">
        <v>15250</v>
      </c>
      <c r="K849" s="469"/>
      <c r="L849" s="404">
        <f t="shared" ca="1" si="13"/>
        <v>3050</v>
      </c>
      <c r="M849" s="465" t="s">
        <v>112</v>
      </c>
    </row>
    <row r="850" spans="1:13" x14ac:dyDescent="0.35">
      <c r="A850" s="462" t="s">
        <v>14363</v>
      </c>
      <c r="B850" s="462" t="s">
        <v>14364</v>
      </c>
      <c r="C850" s="462" t="s">
        <v>14363</v>
      </c>
      <c r="D850" s="462" t="s">
        <v>128</v>
      </c>
      <c r="E850" s="462" t="s">
        <v>278</v>
      </c>
      <c r="F850" s="463">
        <v>2021</v>
      </c>
      <c r="G850" s="462" t="s">
        <v>2071</v>
      </c>
      <c r="H850" s="462" t="s">
        <v>14365</v>
      </c>
      <c r="I850" s="462" t="s">
        <v>14366</v>
      </c>
      <c r="J850" s="463">
        <v>4213</v>
      </c>
      <c r="K850" s="468"/>
      <c r="L850" s="464">
        <f t="shared" ca="1" si="13"/>
        <v>1404.3333333333333</v>
      </c>
      <c r="M850" s="462" t="s">
        <v>112</v>
      </c>
    </row>
    <row r="851" spans="1:13" x14ac:dyDescent="0.35">
      <c r="A851" s="465" t="s">
        <v>5802</v>
      </c>
      <c r="B851" s="465" t="s">
        <v>14759</v>
      </c>
      <c r="C851" s="465" t="s">
        <v>5802</v>
      </c>
      <c r="D851" s="465" t="s">
        <v>128</v>
      </c>
      <c r="E851" s="465" t="s">
        <v>278</v>
      </c>
      <c r="F851" s="466">
        <v>1986</v>
      </c>
      <c r="G851" s="465" t="s">
        <v>5767</v>
      </c>
      <c r="H851" s="465" t="s">
        <v>5772</v>
      </c>
      <c r="I851" s="465" t="s">
        <v>5803</v>
      </c>
      <c r="J851" s="466">
        <v>40549</v>
      </c>
      <c r="K851" s="469"/>
      <c r="L851" s="404">
        <f t="shared" ca="1" si="13"/>
        <v>1067.078947368421</v>
      </c>
      <c r="M851" s="465" t="s">
        <v>112</v>
      </c>
    </row>
    <row r="852" spans="1:13" x14ac:dyDescent="0.35">
      <c r="A852" s="462" t="s">
        <v>5921</v>
      </c>
      <c r="B852" s="462" t="s">
        <v>16761</v>
      </c>
      <c r="C852" s="462" t="s">
        <v>5921</v>
      </c>
      <c r="D852" s="462" t="s">
        <v>128</v>
      </c>
      <c r="E852" s="462" t="s">
        <v>278</v>
      </c>
      <c r="F852" s="463">
        <v>1996</v>
      </c>
      <c r="G852" s="462" t="s">
        <v>5922</v>
      </c>
      <c r="H852" s="462" t="s">
        <v>5734</v>
      </c>
      <c r="I852" s="462" t="s">
        <v>5923</v>
      </c>
      <c r="J852" s="463">
        <v>13671</v>
      </c>
      <c r="K852" s="468"/>
      <c r="L852" s="464">
        <f t="shared" ca="1" si="13"/>
        <v>488.25</v>
      </c>
      <c r="M852" s="462" t="s">
        <v>112</v>
      </c>
    </row>
    <row r="853" spans="1:13" x14ac:dyDescent="0.35">
      <c r="A853" s="465" t="s">
        <v>6747</v>
      </c>
      <c r="B853" s="465" t="s">
        <v>2730</v>
      </c>
      <c r="C853" s="465" t="s">
        <v>6747</v>
      </c>
      <c r="D853" s="465" t="s">
        <v>128</v>
      </c>
      <c r="E853" s="465" t="s">
        <v>280</v>
      </c>
      <c r="F853" s="466">
        <v>2007</v>
      </c>
      <c r="G853" s="465" t="s">
        <v>5710</v>
      </c>
      <c r="H853" s="465" t="s">
        <v>5917</v>
      </c>
      <c r="I853" s="465" t="s">
        <v>6748</v>
      </c>
      <c r="J853" s="466">
        <v>146501</v>
      </c>
      <c r="K853" s="469"/>
      <c r="L853" s="404">
        <f t="shared" ca="1" si="13"/>
        <v>8617.7058823529405</v>
      </c>
      <c r="M853" s="465" t="s">
        <v>112</v>
      </c>
    </row>
    <row r="854" spans="1:13" x14ac:dyDescent="0.35">
      <c r="A854" s="462" t="s">
        <v>7246</v>
      </c>
      <c r="B854" s="462" t="s">
        <v>2795</v>
      </c>
      <c r="C854" s="462" t="s">
        <v>7246</v>
      </c>
      <c r="D854" s="462" t="s">
        <v>128</v>
      </c>
      <c r="E854" s="462" t="s">
        <v>280</v>
      </c>
      <c r="F854" s="463">
        <v>2008</v>
      </c>
      <c r="G854" s="462" t="s">
        <v>5710</v>
      </c>
      <c r="H854" s="462" t="s">
        <v>5917</v>
      </c>
      <c r="I854" s="462" t="s">
        <v>7247</v>
      </c>
      <c r="J854" s="463">
        <v>158605</v>
      </c>
      <c r="K854" s="468"/>
      <c r="L854" s="464">
        <f t="shared" ca="1" si="13"/>
        <v>9912.8125</v>
      </c>
      <c r="M854" s="462" t="s">
        <v>112</v>
      </c>
    </row>
    <row r="855" spans="1:13" x14ac:dyDescent="0.35">
      <c r="A855" s="465" t="s">
        <v>8392</v>
      </c>
      <c r="B855" s="465" t="s">
        <v>2863</v>
      </c>
      <c r="C855" s="465" t="s">
        <v>8392</v>
      </c>
      <c r="D855" s="465" t="s">
        <v>128</v>
      </c>
      <c r="E855" s="465" t="s">
        <v>280</v>
      </c>
      <c r="F855" s="466">
        <v>2012</v>
      </c>
      <c r="G855" s="465" t="s">
        <v>5813</v>
      </c>
      <c r="H855" s="465" t="s">
        <v>5734</v>
      </c>
      <c r="I855" s="465" t="s">
        <v>8393</v>
      </c>
      <c r="J855" s="466">
        <v>65221</v>
      </c>
      <c r="K855" s="469"/>
      <c r="L855" s="404">
        <f t="shared" ca="1" si="13"/>
        <v>5435.083333333333</v>
      </c>
      <c r="M855" s="465" t="s">
        <v>112</v>
      </c>
    </row>
    <row r="856" spans="1:13" x14ac:dyDescent="0.35">
      <c r="A856" s="462" t="s">
        <v>7520</v>
      </c>
      <c r="B856" s="462" t="s">
        <v>2807</v>
      </c>
      <c r="C856" s="462" t="s">
        <v>7520</v>
      </c>
      <c r="D856" s="462" t="s">
        <v>128</v>
      </c>
      <c r="E856" s="462" t="s">
        <v>280</v>
      </c>
      <c r="F856" s="463">
        <v>2010</v>
      </c>
      <c r="G856" s="462" t="s">
        <v>5710</v>
      </c>
      <c r="H856" s="462" t="s">
        <v>5820</v>
      </c>
      <c r="I856" s="462" t="s">
        <v>7521</v>
      </c>
      <c r="J856" s="463">
        <v>54589</v>
      </c>
      <c r="K856" s="468"/>
      <c r="L856" s="464">
        <f t="shared" ca="1" si="13"/>
        <v>3899.2142857142858</v>
      </c>
      <c r="M856" s="462" t="s">
        <v>112</v>
      </c>
    </row>
    <row r="857" spans="1:13" x14ac:dyDescent="0.35">
      <c r="A857" s="465" t="s">
        <v>7522</v>
      </c>
      <c r="B857" s="465" t="s">
        <v>2808</v>
      </c>
      <c r="C857" s="465" t="s">
        <v>7522</v>
      </c>
      <c r="D857" s="465" t="s">
        <v>128</v>
      </c>
      <c r="E857" s="465" t="s">
        <v>280</v>
      </c>
      <c r="F857" s="466">
        <v>2010</v>
      </c>
      <c r="G857" s="465" t="s">
        <v>5710</v>
      </c>
      <c r="H857" s="465" t="s">
        <v>5820</v>
      </c>
      <c r="I857" s="465" t="s">
        <v>7523</v>
      </c>
      <c r="J857" s="466">
        <v>0</v>
      </c>
      <c r="K857" s="469">
        <v>44427</v>
      </c>
      <c r="L857" s="404">
        <f t="shared" ca="1" si="13"/>
        <v>0</v>
      </c>
      <c r="M857" s="465" t="s">
        <v>112</v>
      </c>
    </row>
    <row r="858" spans="1:13" x14ac:dyDescent="0.35">
      <c r="A858" s="462" t="s">
        <v>8184</v>
      </c>
      <c r="B858" s="462" t="s">
        <v>2839</v>
      </c>
      <c r="C858" s="462" t="s">
        <v>8184</v>
      </c>
      <c r="D858" s="462" t="s">
        <v>128</v>
      </c>
      <c r="E858" s="462" t="s">
        <v>280</v>
      </c>
      <c r="F858" s="463">
        <v>2012</v>
      </c>
      <c r="G858" s="462" t="s">
        <v>5710</v>
      </c>
      <c r="H858" s="462" t="s">
        <v>368</v>
      </c>
      <c r="I858" s="462" t="s">
        <v>8185</v>
      </c>
      <c r="J858" s="463">
        <v>194819</v>
      </c>
      <c r="K858" s="468">
        <v>45202</v>
      </c>
      <c r="L858" s="464">
        <f t="shared" ca="1" si="13"/>
        <v>16234.916666666666</v>
      </c>
      <c r="M858" s="462" t="s">
        <v>112</v>
      </c>
    </row>
    <row r="859" spans="1:13" x14ac:dyDescent="0.35">
      <c r="A859" s="465" t="s">
        <v>7904</v>
      </c>
      <c r="B859" s="465" t="s">
        <v>2824</v>
      </c>
      <c r="C859" s="465" t="s">
        <v>7904</v>
      </c>
      <c r="D859" s="465" t="s">
        <v>128</v>
      </c>
      <c r="E859" s="465" t="s">
        <v>280</v>
      </c>
      <c r="F859" s="466">
        <v>2011</v>
      </c>
      <c r="G859" s="465" t="s">
        <v>5710</v>
      </c>
      <c r="H859" s="465" t="s">
        <v>913</v>
      </c>
      <c r="I859" s="465" t="s">
        <v>7905</v>
      </c>
      <c r="J859" s="466">
        <v>39703</v>
      </c>
      <c r="K859" s="469"/>
      <c r="L859" s="404">
        <f t="shared" ca="1" si="13"/>
        <v>3054.0769230769229</v>
      </c>
      <c r="M859" s="465" t="s">
        <v>112</v>
      </c>
    </row>
    <row r="860" spans="1:13" x14ac:dyDescent="0.35">
      <c r="A860" s="462" t="s">
        <v>7906</v>
      </c>
      <c r="B860" s="462" t="s">
        <v>2825</v>
      </c>
      <c r="C860" s="462" t="s">
        <v>7906</v>
      </c>
      <c r="D860" s="462" t="s">
        <v>128</v>
      </c>
      <c r="E860" s="462" t="s">
        <v>280</v>
      </c>
      <c r="F860" s="463">
        <v>2011</v>
      </c>
      <c r="G860" s="462" t="s">
        <v>5710</v>
      </c>
      <c r="H860" s="462" t="s">
        <v>913</v>
      </c>
      <c r="I860" s="462" t="s">
        <v>7907</v>
      </c>
      <c r="J860" s="463">
        <v>59907</v>
      </c>
      <c r="K860" s="468"/>
      <c r="L860" s="464">
        <f t="shared" ca="1" si="13"/>
        <v>4608.2307692307695</v>
      </c>
      <c r="M860" s="462" t="s">
        <v>112</v>
      </c>
    </row>
    <row r="861" spans="1:13" x14ac:dyDescent="0.35">
      <c r="A861" s="465" t="s">
        <v>7950</v>
      </c>
      <c r="B861" s="465" t="s">
        <v>2829</v>
      </c>
      <c r="C861" s="465" t="s">
        <v>7950</v>
      </c>
      <c r="D861" s="465" t="s">
        <v>128</v>
      </c>
      <c r="E861" s="465" t="s">
        <v>280</v>
      </c>
      <c r="F861" s="466">
        <v>2011</v>
      </c>
      <c r="G861" s="465" t="s">
        <v>5710</v>
      </c>
      <c r="H861" s="465" t="s">
        <v>5917</v>
      </c>
      <c r="I861" s="465" t="s">
        <v>7951</v>
      </c>
      <c r="J861" s="466">
        <v>143296</v>
      </c>
      <c r="K861" s="469"/>
      <c r="L861" s="404">
        <f t="shared" ca="1" si="13"/>
        <v>11022.76923076923</v>
      </c>
      <c r="M861" s="465" t="s">
        <v>112</v>
      </c>
    </row>
    <row r="862" spans="1:13" x14ac:dyDescent="0.35">
      <c r="A862" s="462" t="s">
        <v>7952</v>
      </c>
      <c r="B862" s="462" t="s">
        <v>2830</v>
      </c>
      <c r="C862" s="462" t="s">
        <v>7952</v>
      </c>
      <c r="D862" s="462" t="s">
        <v>128</v>
      </c>
      <c r="E862" s="462" t="s">
        <v>280</v>
      </c>
      <c r="F862" s="463">
        <v>2011</v>
      </c>
      <c r="G862" s="462" t="s">
        <v>5710</v>
      </c>
      <c r="H862" s="462" t="s">
        <v>5917</v>
      </c>
      <c r="I862" s="462" t="s">
        <v>7953</v>
      </c>
      <c r="J862" s="463">
        <v>115602</v>
      </c>
      <c r="K862" s="468">
        <v>45218</v>
      </c>
      <c r="L862" s="464">
        <f t="shared" ca="1" si="13"/>
        <v>8892.461538461539</v>
      </c>
      <c r="M862" s="462" t="s">
        <v>112</v>
      </c>
    </row>
    <row r="863" spans="1:13" x14ac:dyDescent="0.35">
      <c r="A863" s="465" t="s">
        <v>8001</v>
      </c>
      <c r="B863" s="465" t="s">
        <v>2831</v>
      </c>
      <c r="C863" s="465" t="s">
        <v>8001</v>
      </c>
      <c r="D863" s="465" t="s">
        <v>128</v>
      </c>
      <c r="E863" s="465" t="s">
        <v>280</v>
      </c>
      <c r="F863" s="466">
        <v>2011</v>
      </c>
      <c r="G863" s="465" t="s">
        <v>5813</v>
      </c>
      <c r="H863" s="465" t="s">
        <v>5734</v>
      </c>
      <c r="I863" s="465" t="s">
        <v>8002</v>
      </c>
      <c r="J863" s="466">
        <v>23230</v>
      </c>
      <c r="K863" s="469"/>
      <c r="L863" s="404">
        <f t="shared" ca="1" si="13"/>
        <v>1786.9230769230769</v>
      </c>
      <c r="M863" s="465" t="s">
        <v>112</v>
      </c>
    </row>
    <row r="864" spans="1:13" x14ac:dyDescent="0.35">
      <c r="A864" s="462" t="s">
        <v>9238</v>
      </c>
      <c r="B864" s="462" t="s">
        <v>2913</v>
      </c>
      <c r="C864" s="462" t="s">
        <v>9238</v>
      </c>
      <c r="D864" s="462" t="s">
        <v>128</v>
      </c>
      <c r="E864" s="462" t="s">
        <v>280</v>
      </c>
      <c r="F864" s="463">
        <v>2014</v>
      </c>
      <c r="G864" s="462" t="s">
        <v>5710</v>
      </c>
      <c r="H864" s="462" t="s">
        <v>368</v>
      </c>
      <c r="I864" s="462" t="s">
        <v>9239</v>
      </c>
      <c r="J864" s="463">
        <v>46639</v>
      </c>
      <c r="K864" s="468"/>
      <c r="L864" s="464">
        <f t="shared" ca="1" si="13"/>
        <v>4663.8999999999996</v>
      </c>
      <c r="M864" s="462" t="s">
        <v>112</v>
      </c>
    </row>
    <row r="865" spans="1:13" x14ac:dyDescent="0.35">
      <c r="A865" s="465" t="s">
        <v>8651</v>
      </c>
      <c r="B865" s="465" t="s">
        <v>2872</v>
      </c>
      <c r="C865" s="465" t="s">
        <v>8651</v>
      </c>
      <c r="D865" s="465" t="s">
        <v>128</v>
      </c>
      <c r="E865" s="465" t="s">
        <v>280</v>
      </c>
      <c r="F865" s="466">
        <v>2013</v>
      </c>
      <c r="G865" s="465" t="s">
        <v>5710</v>
      </c>
      <c r="H865" s="465" t="s">
        <v>368</v>
      </c>
      <c r="I865" s="465" t="s">
        <v>8652</v>
      </c>
      <c r="J865" s="466">
        <v>72436</v>
      </c>
      <c r="K865" s="469"/>
      <c r="L865" s="404">
        <f t="shared" ca="1" si="13"/>
        <v>6585.090909090909</v>
      </c>
      <c r="M865" s="465" t="s">
        <v>112</v>
      </c>
    </row>
    <row r="866" spans="1:13" x14ac:dyDescent="0.35">
      <c r="A866" s="462" t="s">
        <v>8793</v>
      </c>
      <c r="B866" s="462" t="s">
        <v>2888</v>
      </c>
      <c r="C866" s="462" t="s">
        <v>8793</v>
      </c>
      <c r="D866" s="462" t="s">
        <v>128</v>
      </c>
      <c r="E866" s="462" t="s">
        <v>280</v>
      </c>
      <c r="F866" s="463">
        <v>2013</v>
      </c>
      <c r="G866" s="462" t="s">
        <v>5813</v>
      </c>
      <c r="H866" s="462" t="s">
        <v>5734</v>
      </c>
      <c r="I866" s="462" t="s">
        <v>8794</v>
      </c>
      <c r="J866" s="463">
        <v>47379</v>
      </c>
      <c r="K866" s="468"/>
      <c r="L866" s="464">
        <f t="shared" ca="1" si="13"/>
        <v>4307.181818181818</v>
      </c>
      <c r="M866" s="462" t="s">
        <v>112</v>
      </c>
    </row>
    <row r="867" spans="1:13" x14ac:dyDescent="0.35">
      <c r="A867" s="465" t="s">
        <v>9645</v>
      </c>
      <c r="B867" s="465" t="s">
        <v>2944</v>
      </c>
      <c r="C867" s="465" t="s">
        <v>9645</v>
      </c>
      <c r="D867" s="465" t="s">
        <v>128</v>
      </c>
      <c r="E867" s="465" t="s">
        <v>280</v>
      </c>
      <c r="F867" s="466">
        <v>2015</v>
      </c>
      <c r="G867" s="465" t="s">
        <v>5710</v>
      </c>
      <c r="H867" s="465" t="s">
        <v>368</v>
      </c>
      <c r="I867" s="465" t="s">
        <v>9646</v>
      </c>
      <c r="J867" s="466">
        <v>64139</v>
      </c>
      <c r="K867" s="469"/>
      <c r="L867" s="404">
        <f t="shared" ca="1" si="13"/>
        <v>7126.5555555555557</v>
      </c>
      <c r="M867" s="465" t="s">
        <v>112</v>
      </c>
    </row>
    <row r="868" spans="1:13" x14ac:dyDescent="0.35">
      <c r="A868" s="462" t="s">
        <v>9647</v>
      </c>
      <c r="B868" s="462" t="s">
        <v>2945</v>
      </c>
      <c r="C868" s="462" t="s">
        <v>9647</v>
      </c>
      <c r="D868" s="462" t="s">
        <v>128</v>
      </c>
      <c r="E868" s="462" t="s">
        <v>280</v>
      </c>
      <c r="F868" s="463">
        <v>2015</v>
      </c>
      <c r="G868" s="462" t="s">
        <v>5710</v>
      </c>
      <c r="H868" s="462" t="s">
        <v>368</v>
      </c>
      <c r="I868" s="462" t="s">
        <v>9648</v>
      </c>
      <c r="J868" s="463">
        <v>93900</v>
      </c>
      <c r="K868" s="468"/>
      <c r="L868" s="464">
        <f t="shared" ca="1" si="13"/>
        <v>10433.333333333334</v>
      </c>
      <c r="M868" s="462" t="s">
        <v>112</v>
      </c>
    </row>
    <row r="869" spans="1:13" x14ac:dyDescent="0.35">
      <c r="A869" s="465" t="s">
        <v>9657</v>
      </c>
      <c r="B869" s="465" t="s">
        <v>2950</v>
      </c>
      <c r="C869" s="465" t="s">
        <v>9657</v>
      </c>
      <c r="D869" s="465" t="s">
        <v>128</v>
      </c>
      <c r="E869" s="465" t="s">
        <v>280</v>
      </c>
      <c r="F869" s="466">
        <v>2015</v>
      </c>
      <c r="G869" s="465" t="s">
        <v>5710</v>
      </c>
      <c r="H869" s="465" t="s">
        <v>368</v>
      </c>
      <c r="I869" s="465" t="s">
        <v>9658</v>
      </c>
      <c r="J869" s="466">
        <v>69375</v>
      </c>
      <c r="K869" s="469"/>
      <c r="L869" s="404">
        <f t="shared" ca="1" si="13"/>
        <v>7708.333333333333</v>
      </c>
      <c r="M869" s="465" t="s">
        <v>112</v>
      </c>
    </row>
    <row r="870" spans="1:13" x14ac:dyDescent="0.35">
      <c r="A870" s="462" t="s">
        <v>9248</v>
      </c>
      <c r="B870" s="462" t="s">
        <v>2926</v>
      </c>
      <c r="C870" s="462" t="s">
        <v>9248</v>
      </c>
      <c r="D870" s="462" t="s">
        <v>128</v>
      </c>
      <c r="E870" s="462" t="s">
        <v>280</v>
      </c>
      <c r="F870" s="463">
        <v>2014</v>
      </c>
      <c r="G870" s="462" t="s">
        <v>5710</v>
      </c>
      <c r="H870" s="462" t="s">
        <v>368</v>
      </c>
      <c r="I870" s="462" t="s">
        <v>9249</v>
      </c>
      <c r="J870" s="463">
        <v>126652</v>
      </c>
      <c r="K870" s="468"/>
      <c r="L870" s="464">
        <f t="shared" ca="1" si="13"/>
        <v>12665.2</v>
      </c>
      <c r="M870" s="462" t="s">
        <v>112</v>
      </c>
    </row>
    <row r="871" spans="1:13" x14ac:dyDescent="0.35">
      <c r="A871" s="465" t="s">
        <v>9904</v>
      </c>
      <c r="B871" s="465" t="s">
        <v>2994</v>
      </c>
      <c r="C871" s="465" t="s">
        <v>9904</v>
      </c>
      <c r="D871" s="465" t="s">
        <v>128</v>
      </c>
      <c r="E871" s="465" t="s">
        <v>280</v>
      </c>
      <c r="F871" s="466">
        <v>2015</v>
      </c>
      <c r="G871" s="465" t="s">
        <v>5710</v>
      </c>
      <c r="H871" s="465" t="s">
        <v>9893</v>
      </c>
      <c r="I871" s="465" t="s">
        <v>9905</v>
      </c>
      <c r="J871" s="466">
        <v>25817</v>
      </c>
      <c r="K871" s="469"/>
      <c r="L871" s="404">
        <f t="shared" ca="1" si="13"/>
        <v>2868.5555555555557</v>
      </c>
      <c r="M871" s="465" t="s">
        <v>112</v>
      </c>
    </row>
    <row r="872" spans="1:13" x14ac:dyDescent="0.35">
      <c r="A872" s="462" t="s">
        <v>9631</v>
      </c>
      <c r="B872" s="462" t="s">
        <v>2953</v>
      </c>
      <c r="C872" s="462" t="s">
        <v>9631</v>
      </c>
      <c r="D872" s="462" t="s">
        <v>128</v>
      </c>
      <c r="E872" s="462" t="s">
        <v>280</v>
      </c>
      <c r="F872" s="463">
        <v>2015</v>
      </c>
      <c r="G872" s="462" t="s">
        <v>5710</v>
      </c>
      <c r="H872" s="462" t="s">
        <v>368</v>
      </c>
      <c r="I872" s="462" t="s">
        <v>9632</v>
      </c>
      <c r="J872" s="463">
        <v>87597</v>
      </c>
      <c r="K872" s="468"/>
      <c r="L872" s="464">
        <f t="shared" ca="1" si="13"/>
        <v>9733</v>
      </c>
      <c r="M872" s="462" t="s">
        <v>112</v>
      </c>
    </row>
    <row r="873" spans="1:13" x14ac:dyDescent="0.35">
      <c r="A873" s="465" t="s">
        <v>9633</v>
      </c>
      <c r="B873" s="465" t="s">
        <v>2954</v>
      </c>
      <c r="C873" s="465" t="s">
        <v>9633</v>
      </c>
      <c r="D873" s="465" t="s">
        <v>128</v>
      </c>
      <c r="E873" s="465" t="s">
        <v>280</v>
      </c>
      <c r="F873" s="466">
        <v>2015</v>
      </c>
      <c r="G873" s="465" t="s">
        <v>5710</v>
      </c>
      <c r="H873" s="465" t="s">
        <v>368</v>
      </c>
      <c r="I873" s="465" t="s">
        <v>9634</v>
      </c>
      <c r="J873" s="466">
        <v>44226</v>
      </c>
      <c r="K873" s="469"/>
      <c r="L873" s="404">
        <f t="shared" ca="1" si="13"/>
        <v>4914</v>
      </c>
      <c r="M873" s="465" t="s">
        <v>112</v>
      </c>
    </row>
    <row r="874" spans="1:13" x14ac:dyDescent="0.35">
      <c r="A874" s="462" t="s">
        <v>9537</v>
      </c>
      <c r="B874" s="462" t="s">
        <v>2930</v>
      </c>
      <c r="C874" s="462" t="s">
        <v>9537</v>
      </c>
      <c r="D874" s="462" t="s">
        <v>128</v>
      </c>
      <c r="E874" s="462" t="s">
        <v>280</v>
      </c>
      <c r="F874" s="463">
        <v>2015</v>
      </c>
      <c r="G874" s="462" t="s">
        <v>5710</v>
      </c>
      <c r="H874" s="462" t="s">
        <v>6496</v>
      </c>
      <c r="I874" s="462" t="s">
        <v>9538</v>
      </c>
      <c r="J874" s="463">
        <v>59202</v>
      </c>
      <c r="K874" s="468"/>
      <c r="L874" s="464">
        <f t="shared" ca="1" si="13"/>
        <v>6578</v>
      </c>
      <c r="M874" s="462" t="s">
        <v>112</v>
      </c>
    </row>
    <row r="875" spans="1:13" x14ac:dyDescent="0.35">
      <c r="A875" s="465" t="s">
        <v>9637</v>
      </c>
      <c r="B875" s="465" t="s">
        <v>2956</v>
      </c>
      <c r="C875" s="465" t="s">
        <v>9637</v>
      </c>
      <c r="D875" s="465" t="s">
        <v>128</v>
      </c>
      <c r="E875" s="465" t="s">
        <v>280</v>
      </c>
      <c r="F875" s="466">
        <v>2015</v>
      </c>
      <c r="G875" s="465" t="s">
        <v>5710</v>
      </c>
      <c r="H875" s="465" t="s">
        <v>368</v>
      </c>
      <c r="I875" s="465" t="s">
        <v>9638</v>
      </c>
      <c r="J875" s="466">
        <v>214787</v>
      </c>
      <c r="K875" s="469"/>
      <c r="L875" s="404">
        <f t="shared" ca="1" si="13"/>
        <v>23865.222222222223</v>
      </c>
      <c r="M875" s="465" t="s">
        <v>112</v>
      </c>
    </row>
    <row r="876" spans="1:13" x14ac:dyDescent="0.35">
      <c r="A876" s="462" t="s">
        <v>10317</v>
      </c>
      <c r="B876" s="462" t="s">
        <v>3003</v>
      </c>
      <c r="C876" s="462" t="s">
        <v>10317</v>
      </c>
      <c r="D876" s="462" t="s">
        <v>128</v>
      </c>
      <c r="E876" s="462" t="s">
        <v>280</v>
      </c>
      <c r="F876" s="463">
        <v>2016</v>
      </c>
      <c r="G876" s="462" t="s">
        <v>5710</v>
      </c>
      <c r="H876" s="462" t="s">
        <v>6496</v>
      </c>
      <c r="I876" s="462" t="s">
        <v>10318</v>
      </c>
      <c r="J876" s="463">
        <v>65889</v>
      </c>
      <c r="K876" s="468"/>
      <c r="L876" s="464">
        <f t="shared" ca="1" si="13"/>
        <v>8236.125</v>
      </c>
      <c r="M876" s="462" t="s">
        <v>112</v>
      </c>
    </row>
    <row r="877" spans="1:13" x14ac:dyDescent="0.35">
      <c r="A877" s="465" t="s">
        <v>10515</v>
      </c>
      <c r="B877" s="465" t="s">
        <v>3022</v>
      </c>
      <c r="C877" s="465" t="s">
        <v>10515</v>
      </c>
      <c r="D877" s="465" t="s">
        <v>128</v>
      </c>
      <c r="E877" s="465" t="s">
        <v>280</v>
      </c>
      <c r="F877" s="466">
        <v>2016</v>
      </c>
      <c r="G877" s="465" t="s">
        <v>5710</v>
      </c>
      <c r="H877" s="465" t="s">
        <v>368</v>
      </c>
      <c r="I877" s="465" t="s">
        <v>10516</v>
      </c>
      <c r="J877" s="466">
        <v>139479</v>
      </c>
      <c r="K877" s="469"/>
      <c r="L877" s="404">
        <f t="shared" ca="1" si="13"/>
        <v>17434.875</v>
      </c>
      <c r="M877" s="465" t="s">
        <v>112</v>
      </c>
    </row>
    <row r="878" spans="1:13" x14ac:dyDescent="0.35">
      <c r="A878" s="462" t="s">
        <v>10517</v>
      </c>
      <c r="B878" s="462" t="s">
        <v>3023</v>
      </c>
      <c r="C878" s="462" t="s">
        <v>10517</v>
      </c>
      <c r="D878" s="462" t="s">
        <v>128</v>
      </c>
      <c r="E878" s="462" t="s">
        <v>280</v>
      </c>
      <c r="F878" s="463">
        <v>2016</v>
      </c>
      <c r="G878" s="462" t="s">
        <v>5710</v>
      </c>
      <c r="H878" s="462" t="s">
        <v>368</v>
      </c>
      <c r="I878" s="462" t="s">
        <v>10518</v>
      </c>
      <c r="J878" s="463">
        <v>86629</v>
      </c>
      <c r="K878" s="468"/>
      <c r="L878" s="464">
        <f t="shared" ca="1" si="13"/>
        <v>10828.625</v>
      </c>
      <c r="M878" s="462" t="s">
        <v>112</v>
      </c>
    </row>
    <row r="879" spans="1:13" x14ac:dyDescent="0.35">
      <c r="A879" s="465" t="s">
        <v>10519</v>
      </c>
      <c r="B879" s="465" t="s">
        <v>3024</v>
      </c>
      <c r="C879" s="465" t="s">
        <v>10519</v>
      </c>
      <c r="D879" s="465" t="s">
        <v>128</v>
      </c>
      <c r="E879" s="465" t="s">
        <v>280</v>
      </c>
      <c r="F879" s="466">
        <v>2016</v>
      </c>
      <c r="G879" s="465" t="s">
        <v>5710</v>
      </c>
      <c r="H879" s="465" t="s">
        <v>368</v>
      </c>
      <c r="I879" s="465" t="s">
        <v>10520</v>
      </c>
      <c r="J879" s="466">
        <v>98812</v>
      </c>
      <c r="K879" s="469"/>
      <c r="L879" s="404">
        <f t="shared" ca="1" si="13"/>
        <v>12351.5</v>
      </c>
      <c r="M879" s="465" t="s">
        <v>112</v>
      </c>
    </row>
    <row r="880" spans="1:13" x14ac:dyDescent="0.35">
      <c r="A880" s="462" t="s">
        <v>11346</v>
      </c>
      <c r="B880" s="462" t="s">
        <v>3110</v>
      </c>
      <c r="C880" s="462" t="s">
        <v>11346</v>
      </c>
      <c r="D880" s="462" t="s">
        <v>128</v>
      </c>
      <c r="E880" s="462" t="s">
        <v>280</v>
      </c>
      <c r="F880" s="463">
        <v>2017</v>
      </c>
      <c r="G880" s="462" t="s">
        <v>5710</v>
      </c>
      <c r="H880" s="462" t="s">
        <v>6496</v>
      </c>
      <c r="I880" s="462" t="s">
        <v>11347</v>
      </c>
      <c r="J880" s="463">
        <v>15458</v>
      </c>
      <c r="K880" s="468"/>
      <c r="L880" s="464">
        <f t="shared" ca="1" si="13"/>
        <v>2208.2857142857142</v>
      </c>
      <c r="M880" s="462" t="s">
        <v>112</v>
      </c>
    </row>
    <row r="881" spans="1:13" x14ac:dyDescent="0.35">
      <c r="A881" s="465" t="s">
        <v>10647</v>
      </c>
      <c r="B881" s="465" t="s">
        <v>3083</v>
      </c>
      <c r="C881" s="465" t="s">
        <v>10647</v>
      </c>
      <c r="D881" s="465" t="s">
        <v>128</v>
      </c>
      <c r="E881" s="465" t="s">
        <v>280</v>
      </c>
      <c r="F881" s="466">
        <v>2016</v>
      </c>
      <c r="G881" s="465" t="s">
        <v>5710</v>
      </c>
      <c r="H881" s="465" t="s">
        <v>913</v>
      </c>
      <c r="I881" s="465" t="s">
        <v>10648</v>
      </c>
      <c r="J881" s="466">
        <v>23238</v>
      </c>
      <c r="K881" s="469"/>
      <c r="L881" s="404">
        <f t="shared" ca="1" si="13"/>
        <v>2904.75</v>
      </c>
      <c r="M881" s="465" t="s">
        <v>112</v>
      </c>
    </row>
    <row r="882" spans="1:13" x14ac:dyDescent="0.35">
      <c r="A882" s="462" t="s">
        <v>10657</v>
      </c>
      <c r="B882" s="462" t="s">
        <v>3088</v>
      </c>
      <c r="C882" s="462" t="s">
        <v>10657</v>
      </c>
      <c r="D882" s="462" t="s">
        <v>128</v>
      </c>
      <c r="E882" s="462" t="s">
        <v>280</v>
      </c>
      <c r="F882" s="463">
        <v>2016</v>
      </c>
      <c r="G882" s="462" t="s">
        <v>5710</v>
      </c>
      <c r="H882" s="462" t="s">
        <v>913</v>
      </c>
      <c r="I882" s="462" t="s">
        <v>10658</v>
      </c>
      <c r="J882" s="463">
        <v>25739</v>
      </c>
      <c r="K882" s="468"/>
      <c r="L882" s="464">
        <f t="shared" ca="1" si="13"/>
        <v>3217.375</v>
      </c>
      <c r="M882" s="462" t="s">
        <v>112</v>
      </c>
    </row>
    <row r="883" spans="1:13" x14ac:dyDescent="0.35">
      <c r="A883" s="465" t="s">
        <v>10645</v>
      </c>
      <c r="B883" s="465" t="s">
        <v>3082</v>
      </c>
      <c r="C883" s="465" t="s">
        <v>10645</v>
      </c>
      <c r="D883" s="465" t="s">
        <v>128</v>
      </c>
      <c r="E883" s="465" t="s">
        <v>280</v>
      </c>
      <c r="F883" s="466">
        <v>2016</v>
      </c>
      <c r="G883" s="465" t="s">
        <v>5710</v>
      </c>
      <c r="H883" s="465" t="s">
        <v>913</v>
      </c>
      <c r="I883" s="465" t="s">
        <v>10646</v>
      </c>
      <c r="J883" s="466">
        <v>19005</v>
      </c>
      <c r="K883" s="469"/>
      <c r="L883" s="404">
        <f t="shared" ca="1" si="13"/>
        <v>2375.625</v>
      </c>
      <c r="M883" s="465" t="s">
        <v>112</v>
      </c>
    </row>
    <row r="884" spans="1:13" x14ac:dyDescent="0.35">
      <c r="A884" s="462" t="s">
        <v>10655</v>
      </c>
      <c r="B884" s="462" t="s">
        <v>3087</v>
      </c>
      <c r="C884" s="462" t="s">
        <v>10655</v>
      </c>
      <c r="D884" s="462" t="s">
        <v>128</v>
      </c>
      <c r="E884" s="462" t="s">
        <v>280</v>
      </c>
      <c r="F884" s="463">
        <v>2016</v>
      </c>
      <c r="G884" s="462" t="s">
        <v>5710</v>
      </c>
      <c r="H884" s="462" t="s">
        <v>913</v>
      </c>
      <c r="I884" s="462" t="s">
        <v>10656</v>
      </c>
      <c r="J884" s="463">
        <v>26146</v>
      </c>
      <c r="K884" s="468"/>
      <c r="L884" s="464">
        <f t="shared" ca="1" si="13"/>
        <v>3268.25</v>
      </c>
      <c r="M884" s="462" t="s">
        <v>112</v>
      </c>
    </row>
    <row r="885" spans="1:13" x14ac:dyDescent="0.35">
      <c r="A885" s="465" t="s">
        <v>10649</v>
      </c>
      <c r="B885" s="465" t="s">
        <v>3084</v>
      </c>
      <c r="C885" s="465" t="s">
        <v>10649</v>
      </c>
      <c r="D885" s="465" t="s">
        <v>128</v>
      </c>
      <c r="E885" s="465" t="s">
        <v>280</v>
      </c>
      <c r="F885" s="466">
        <v>2016</v>
      </c>
      <c r="G885" s="465" t="s">
        <v>5710</v>
      </c>
      <c r="H885" s="465" t="s">
        <v>913</v>
      </c>
      <c r="I885" s="465" t="s">
        <v>10650</v>
      </c>
      <c r="J885" s="466">
        <v>33099</v>
      </c>
      <c r="K885" s="469"/>
      <c r="L885" s="404">
        <f t="shared" ca="1" si="13"/>
        <v>4137.375</v>
      </c>
      <c r="M885" s="465" t="s">
        <v>112</v>
      </c>
    </row>
    <row r="886" spans="1:13" x14ac:dyDescent="0.35">
      <c r="A886" s="462" t="s">
        <v>10651</v>
      </c>
      <c r="B886" s="462" t="s">
        <v>3085</v>
      </c>
      <c r="C886" s="462" t="s">
        <v>10651</v>
      </c>
      <c r="D886" s="462" t="s">
        <v>128</v>
      </c>
      <c r="E886" s="462" t="s">
        <v>280</v>
      </c>
      <c r="F886" s="463">
        <v>2016</v>
      </c>
      <c r="G886" s="462" t="s">
        <v>5710</v>
      </c>
      <c r="H886" s="462" t="s">
        <v>913</v>
      </c>
      <c r="I886" s="462" t="s">
        <v>10652</v>
      </c>
      <c r="J886" s="463">
        <v>15582</v>
      </c>
      <c r="K886" s="468"/>
      <c r="L886" s="464">
        <f t="shared" ca="1" si="13"/>
        <v>1947.75</v>
      </c>
      <c r="M886" s="462" t="s">
        <v>112</v>
      </c>
    </row>
    <row r="887" spans="1:13" x14ac:dyDescent="0.35">
      <c r="A887" s="465" t="s">
        <v>10653</v>
      </c>
      <c r="B887" s="465" t="s">
        <v>3086</v>
      </c>
      <c r="C887" s="465" t="s">
        <v>10653</v>
      </c>
      <c r="D887" s="465" t="s">
        <v>128</v>
      </c>
      <c r="E887" s="465" t="s">
        <v>280</v>
      </c>
      <c r="F887" s="466">
        <v>2016</v>
      </c>
      <c r="G887" s="465" t="s">
        <v>5710</v>
      </c>
      <c r="H887" s="465" t="s">
        <v>913</v>
      </c>
      <c r="I887" s="465" t="s">
        <v>10654</v>
      </c>
      <c r="J887" s="466">
        <v>27641</v>
      </c>
      <c r="K887" s="469"/>
      <c r="L887" s="404">
        <f t="shared" ca="1" si="13"/>
        <v>3455.125</v>
      </c>
      <c r="M887" s="465" t="s">
        <v>112</v>
      </c>
    </row>
    <row r="888" spans="1:13" x14ac:dyDescent="0.35">
      <c r="A888" s="462" t="s">
        <v>11679</v>
      </c>
      <c r="B888" s="462" t="s">
        <v>3144</v>
      </c>
      <c r="C888" s="462" t="s">
        <v>11679</v>
      </c>
      <c r="D888" s="462" t="s">
        <v>128</v>
      </c>
      <c r="E888" s="462" t="s">
        <v>280</v>
      </c>
      <c r="F888" s="463">
        <v>2017</v>
      </c>
      <c r="G888" s="462" t="s">
        <v>5710</v>
      </c>
      <c r="H888" s="462" t="s">
        <v>9893</v>
      </c>
      <c r="I888" s="462" t="s">
        <v>11680</v>
      </c>
      <c r="J888" s="463">
        <v>19839</v>
      </c>
      <c r="K888" s="468"/>
      <c r="L888" s="464">
        <f t="shared" ca="1" si="13"/>
        <v>2834.1428571428573</v>
      </c>
      <c r="M888" s="462" t="s">
        <v>112</v>
      </c>
    </row>
    <row r="889" spans="1:13" x14ac:dyDescent="0.35">
      <c r="A889" s="465" t="s">
        <v>11681</v>
      </c>
      <c r="B889" s="465" t="s">
        <v>3145</v>
      </c>
      <c r="C889" s="465" t="s">
        <v>11681</v>
      </c>
      <c r="D889" s="465" t="s">
        <v>128</v>
      </c>
      <c r="E889" s="465" t="s">
        <v>280</v>
      </c>
      <c r="F889" s="466">
        <v>2017</v>
      </c>
      <c r="G889" s="465" t="s">
        <v>5710</v>
      </c>
      <c r="H889" s="465" t="s">
        <v>9893</v>
      </c>
      <c r="I889" s="465" t="s">
        <v>11682</v>
      </c>
      <c r="J889" s="466">
        <v>19939</v>
      </c>
      <c r="K889" s="469"/>
      <c r="L889" s="404">
        <f t="shared" ca="1" si="13"/>
        <v>2848.4285714285716</v>
      </c>
      <c r="M889" s="465" t="s">
        <v>112</v>
      </c>
    </row>
    <row r="890" spans="1:13" x14ac:dyDescent="0.35">
      <c r="A890" s="462" t="s">
        <v>11683</v>
      </c>
      <c r="B890" s="462" t="s">
        <v>3146</v>
      </c>
      <c r="C890" s="462" t="s">
        <v>11683</v>
      </c>
      <c r="D890" s="462" t="s">
        <v>128</v>
      </c>
      <c r="E890" s="462" t="s">
        <v>280</v>
      </c>
      <c r="F890" s="463">
        <v>2017</v>
      </c>
      <c r="G890" s="462" t="s">
        <v>5710</v>
      </c>
      <c r="H890" s="462" t="s">
        <v>9893</v>
      </c>
      <c r="I890" s="462" t="s">
        <v>11684</v>
      </c>
      <c r="J890" s="463">
        <v>29955</v>
      </c>
      <c r="K890" s="468"/>
      <c r="L890" s="464">
        <f t="shared" ca="1" si="13"/>
        <v>4279.2857142857147</v>
      </c>
      <c r="M890" s="462" t="s">
        <v>112</v>
      </c>
    </row>
    <row r="891" spans="1:13" x14ac:dyDescent="0.35">
      <c r="A891" s="465" t="s">
        <v>11685</v>
      </c>
      <c r="B891" s="465" t="s">
        <v>3147</v>
      </c>
      <c r="C891" s="465" t="s">
        <v>11685</v>
      </c>
      <c r="D891" s="465" t="s">
        <v>128</v>
      </c>
      <c r="E891" s="465" t="s">
        <v>280</v>
      </c>
      <c r="F891" s="466">
        <v>2017</v>
      </c>
      <c r="G891" s="465" t="s">
        <v>5710</v>
      </c>
      <c r="H891" s="465" t="s">
        <v>9893</v>
      </c>
      <c r="I891" s="465" t="s">
        <v>11686</v>
      </c>
      <c r="J891" s="466">
        <v>14208</v>
      </c>
      <c r="K891" s="469"/>
      <c r="L891" s="404">
        <f t="shared" ca="1" si="13"/>
        <v>2029.7142857142858</v>
      </c>
      <c r="M891" s="465" t="s">
        <v>112</v>
      </c>
    </row>
    <row r="892" spans="1:13" x14ac:dyDescent="0.35">
      <c r="A892" s="462" t="s">
        <v>10493</v>
      </c>
      <c r="B892" s="462" t="s">
        <v>3025</v>
      </c>
      <c r="C892" s="462" t="s">
        <v>10493</v>
      </c>
      <c r="D892" s="462" t="s">
        <v>128</v>
      </c>
      <c r="E892" s="462" t="s">
        <v>280</v>
      </c>
      <c r="F892" s="463">
        <v>2016</v>
      </c>
      <c r="G892" s="462" t="s">
        <v>5710</v>
      </c>
      <c r="H892" s="462" t="s">
        <v>368</v>
      </c>
      <c r="I892" s="462" t="s">
        <v>10494</v>
      </c>
      <c r="J892" s="463">
        <v>25395</v>
      </c>
      <c r="K892" s="468"/>
      <c r="L892" s="464">
        <f t="shared" ca="1" si="13"/>
        <v>3174.375</v>
      </c>
      <c r="M892" s="462" t="s">
        <v>112</v>
      </c>
    </row>
    <row r="893" spans="1:13" x14ac:dyDescent="0.35">
      <c r="A893" s="465" t="s">
        <v>10495</v>
      </c>
      <c r="B893" s="465" t="s">
        <v>3026</v>
      </c>
      <c r="C893" s="465" t="s">
        <v>10495</v>
      </c>
      <c r="D893" s="465" t="s">
        <v>128</v>
      </c>
      <c r="E893" s="465" t="s">
        <v>280</v>
      </c>
      <c r="F893" s="466">
        <v>2016</v>
      </c>
      <c r="G893" s="465" t="s">
        <v>5710</v>
      </c>
      <c r="H893" s="465" t="s">
        <v>368</v>
      </c>
      <c r="I893" s="465" t="s">
        <v>10496</v>
      </c>
      <c r="J893" s="466">
        <v>38456</v>
      </c>
      <c r="K893" s="469"/>
      <c r="L893" s="404">
        <f t="shared" ca="1" si="13"/>
        <v>4807</v>
      </c>
      <c r="M893" s="465" t="s">
        <v>112</v>
      </c>
    </row>
    <row r="894" spans="1:13" x14ac:dyDescent="0.35">
      <c r="A894" s="462" t="s">
        <v>10497</v>
      </c>
      <c r="B894" s="462" t="s">
        <v>3027</v>
      </c>
      <c r="C894" s="462" t="s">
        <v>10497</v>
      </c>
      <c r="D894" s="462" t="s">
        <v>128</v>
      </c>
      <c r="E894" s="462" t="s">
        <v>280</v>
      </c>
      <c r="F894" s="463">
        <v>2016</v>
      </c>
      <c r="G894" s="462" t="s">
        <v>5710</v>
      </c>
      <c r="H894" s="462" t="s">
        <v>368</v>
      </c>
      <c r="I894" s="462" t="s">
        <v>10498</v>
      </c>
      <c r="J894" s="463">
        <v>39244</v>
      </c>
      <c r="K894" s="468"/>
      <c r="L894" s="464">
        <f t="shared" ca="1" si="13"/>
        <v>4905.5</v>
      </c>
      <c r="M894" s="462" t="s">
        <v>112</v>
      </c>
    </row>
    <row r="895" spans="1:13" x14ac:dyDescent="0.35">
      <c r="A895" s="465" t="s">
        <v>10499</v>
      </c>
      <c r="B895" s="465" t="s">
        <v>3028</v>
      </c>
      <c r="C895" s="465" t="s">
        <v>10499</v>
      </c>
      <c r="D895" s="465" t="s">
        <v>128</v>
      </c>
      <c r="E895" s="465" t="s">
        <v>280</v>
      </c>
      <c r="F895" s="466">
        <v>2016</v>
      </c>
      <c r="G895" s="465" t="s">
        <v>5710</v>
      </c>
      <c r="H895" s="465" t="s">
        <v>368</v>
      </c>
      <c r="I895" s="465" t="s">
        <v>10500</v>
      </c>
      <c r="J895" s="466">
        <v>30780</v>
      </c>
      <c r="K895" s="469"/>
      <c r="L895" s="404">
        <f t="shared" ca="1" si="13"/>
        <v>3847.5</v>
      </c>
      <c r="M895" s="465" t="s">
        <v>112</v>
      </c>
    </row>
    <row r="896" spans="1:13" x14ac:dyDescent="0.35">
      <c r="A896" s="462" t="s">
        <v>10509</v>
      </c>
      <c r="B896" s="462" t="s">
        <v>3033</v>
      </c>
      <c r="C896" s="462" t="s">
        <v>10509</v>
      </c>
      <c r="D896" s="462" t="s">
        <v>128</v>
      </c>
      <c r="E896" s="462" t="s">
        <v>280</v>
      </c>
      <c r="F896" s="463">
        <v>2016</v>
      </c>
      <c r="G896" s="462" t="s">
        <v>5710</v>
      </c>
      <c r="H896" s="462" t="s">
        <v>368</v>
      </c>
      <c r="I896" s="462" t="s">
        <v>10510</v>
      </c>
      <c r="J896" s="463">
        <v>116277</v>
      </c>
      <c r="K896" s="468"/>
      <c r="L896" s="464">
        <f t="shared" ca="1" si="13"/>
        <v>14534.625</v>
      </c>
      <c r="M896" s="462" t="s">
        <v>112</v>
      </c>
    </row>
    <row r="897" spans="1:13" x14ac:dyDescent="0.35">
      <c r="A897" s="465" t="s">
        <v>10511</v>
      </c>
      <c r="B897" s="465" t="s">
        <v>3034</v>
      </c>
      <c r="C897" s="465" t="s">
        <v>10511</v>
      </c>
      <c r="D897" s="465" t="s">
        <v>128</v>
      </c>
      <c r="E897" s="465" t="s">
        <v>280</v>
      </c>
      <c r="F897" s="466">
        <v>2016</v>
      </c>
      <c r="G897" s="465" t="s">
        <v>5710</v>
      </c>
      <c r="H897" s="465" t="s">
        <v>368</v>
      </c>
      <c r="I897" s="465" t="s">
        <v>10512</v>
      </c>
      <c r="J897" s="466">
        <v>102736</v>
      </c>
      <c r="K897" s="469"/>
      <c r="L897" s="404">
        <f t="shared" ca="1" si="13"/>
        <v>12842</v>
      </c>
      <c r="M897" s="465" t="s">
        <v>112</v>
      </c>
    </row>
    <row r="898" spans="1:13" x14ac:dyDescent="0.35">
      <c r="A898" s="462" t="s">
        <v>11837</v>
      </c>
      <c r="B898" s="462" t="s">
        <v>3170</v>
      </c>
      <c r="C898" s="462" t="s">
        <v>11837</v>
      </c>
      <c r="D898" s="462" t="s">
        <v>128</v>
      </c>
      <c r="E898" s="462" t="s">
        <v>280</v>
      </c>
      <c r="F898" s="463">
        <v>2017</v>
      </c>
      <c r="G898" s="462" t="s">
        <v>2071</v>
      </c>
      <c r="H898" s="462" t="s">
        <v>11838</v>
      </c>
      <c r="I898" s="462" t="s">
        <v>11839</v>
      </c>
      <c r="J898" s="463">
        <v>38806</v>
      </c>
      <c r="K898" s="468"/>
      <c r="L898" s="464">
        <f t="shared" ref="L898:L961" ca="1" si="14">IFERROR(J898/(YEAR(NOW())-F898),"--")</f>
        <v>5543.7142857142853</v>
      </c>
      <c r="M898" s="462" t="s">
        <v>112</v>
      </c>
    </row>
    <row r="899" spans="1:13" x14ac:dyDescent="0.35">
      <c r="A899" s="465" t="s">
        <v>10325</v>
      </c>
      <c r="B899" s="465" t="s">
        <v>3007</v>
      </c>
      <c r="C899" s="465" t="s">
        <v>10325</v>
      </c>
      <c r="D899" s="465" t="s">
        <v>128</v>
      </c>
      <c r="E899" s="465" t="s">
        <v>280</v>
      </c>
      <c r="F899" s="466">
        <v>2016</v>
      </c>
      <c r="G899" s="465" t="s">
        <v>5710</v>
      </c>
      <c r="H899" s="465" t="s">
        <v>6496</v>
      </c>
      <c r="I899" s="465" t="s">
        <v>10326</v>
      </c>
      <c r="J899" s="466">
        <v>46398</v>
      </c>
      <c r="K899" s="469"/>
      <c r="L899" s="404">
        <f t="shared" ca="1" si="14"/>
        <v>5799.75</v>
      </c>
      <c r="M899" s="465" t="s">
        <v>112</v>
      </c>
    </row>
    <row r="900" spans="1:13" x14ac:dyDescent="0.35">
      <c r="A900" s="462" t="s">
        <v>10687</v>
      </c>
      <c r="B900" s="462" t="s">
        <v>3091</v>
      </c>
      <c r="C900" s="462" t="s">
        <v>10687</v>
      </c>
      <c r="D900" s="462" t="s">
        <v>128</v>
      </c>
      <c r="E900" s="462" t="s">
        <v>280</v>
      </c>
      <c r="F900" s="463">
        <v>2016</v>
      </c>
      <c r="G900" s="462" t="s">
        <v>5710</v>
      </c>
      <c r="H900" s="462" t="s">
        <v>6004</v>
      </c>
      <c r="I900" s="462" t="s">
        <v>10688</v>
      </c>
      <c r="J900" s="463">
        <v>131740</v>
      </c>
      <c r="K900" s="468"/>
      <c r="L900" s="464">
        <f t="shared" ca="1" si="14"/>
        <v>16467.5</v>
      </c>
      <c r="M900" s="462" t="s">
        <v>112</v>
      </c>
    </row>
    <row r="901" spans="1:13" x14ac:dyDescent="0.35">
      <c r="A901" s="465" t="s">
        <v>10857</v>
      </c>
      <c r="B901" s="465" t="s">
        <v>3095</v>
      </c>
      <c r="C901" s="465" t="s">
        <v>10857</v>
      </c>
      <c r="D901" s="465" t="s">
        <v>128</v>
      </c>
      <c r="E901" s="465" t="s">
        <v>280</v>
      </c>
      <c r="F901" s="466">
        <v>2016</v>
      </c>
      <c r="G901" s="465" t="s">
        <v>5710</v>
      </c>
      <c r="H901" s="465" t="s">
        <v>9884</v>
      </c>
      <c r="I901" s="465" t="s">
        <v>10858</v>
      </c>
      <c r="J901" s="466">
        <v>21087</v>
      </c>
      <c r="K901" s="469"/>
      <c r="L901" s="404">
        <f t="shared" ca="1" si="14"/>
        <v>2635.875</v>
      </c>
      <c r="M901" s="465" t="s">
        <v>112</v>
      </c>
    </row>
    <row r="902" spans="1:13" x14ac:dyDescent="0.35">
      <c r="A902" s="462" t="s">
        <v>10553</v>
      </c>
      <c r="B902" s="462" t="s">
        <v>3045</v>
      </c>
      <c r="C902" s="462" t="s">
        <v>10553</v>
      </c>
      <c r="D902" s="462" t="s">
        <v>128</v>
      </c>
      <c r="E902" s="462" t="s">
        <v>280</v>
      </c>
      <c r="F902" s="463">
        <v>2016</v>
      </c>
      <c r="G902" s="462" t="s">
        <v>5710</v>
      </c>
      <c r="H902" s="462" t="s">
        <v>898</v>
      </c>
      <c r="I902" s="462" t="s">
        <v>10554</v>
      </c>
      <c r="J902" s="463">
        <v>41058</v>
      </c>
      <c r="K902" s="468"/>
      <c r="L902" s="464">
        <f t="shared" ca="1" si="14"/>
        <v>5132.25</v>
      </c>
      <c r="M902" s="462" t="s">
        <v>112</v>
      </c>
    </row>
    <row r="903" spans="1:13" x14ac:dyDescent="0.35">
      <c r="A903" s="465" t="s">
        <v>10859</v>
      </c>
      <c r="B903" s="465" t="s">
        <v>3094</v>
      </c>
      <c r="C903" s="465" t="s">
        <v>10859</v>
      </c>
      <c r="D903" s="465" t="s">
        <v>128</v>
      </c>
      <c r="E903" s="465" t="s">
        <v>280</v>
      </c>
      <c r="F903" s="466">
        <v>2016</v>
      </c>
      <c r="G903" s="465" t="s">
        <v>5710</v>
      </c>
      <c r="H903" s="465" t="s">
        <v>9884</v>
      </c>
      <c r="I903" s="465" t="s">
        <v>10860</v>
      </c>
      <c r="J903" s="466">
        <v>23191</v>
      </c>
      <c r="K903" s="469"/>
      <c r="L903" s="404">
        <f t="shared" ca="1" si="14"/>
        <v>2898.875</v>
      </c>
      <c r="M903" s="465" t="s">
        <v>112</v>
      </c>
    </row>
    <row r="904" spans="1:13" x14ac:dyDescent="0.35">
      <c r="A904" s="462" t="s">
        <v>11336</v>
      </c>
      <c r="B904" s="462" t="s">
        <v>3111</v>
      </c>
      <c r="C904" s="462" t="s">
        <v>11336</v>
      </c>
      <c r="D904" s="462" t="s">
        <v>128</v>
      </c>
      <c r="E904" s="462" t="s">
        <v>280</v>
      </c>
      <c r="F904" s="463">
        <v>2017</v>
      </c>
      <c r="G904" s="462" t="s">
        <v>5710</v>
      </c>
      <c r="H904" s="462" t="s">
        <v>6496</v>
      </c>
      <c r="I904" s="462" t="s">
        <v>11337</v>
      </c>
      <c r="J904" s="463">
        <v>84365</v>
      </c>
      <c r="K904" s="468"/>
      <c r="L904" s="464">
        <f t="shared" ca="1" si="14"/>
        <v>12052.142857142857</v>
      </c>
      <c r="M904" s="462" t="s">
        <v>112</v>
      </c>
    </row>
    <row r="905" spans="1:13" x14ac:dyDescent="0.35">
      <c r="A905" s="465" t="s">
        <v>11338</v>
      </c>
      <c r="B905" s="465" t="s">
        <v>3112</v>
      </c>
      <c r="C905" s="465" t="s">
        <v>11338</v>
      </c>
      <c r="D905" s="465" t="s">
        <v>128</v>
      </c>
      <c r="E905" s="465" t="s">
        <v>280</v>
      </c>
      <c r="F905" s="466">
        <v>2017</v>
      </c>
      <c r="G905" s="465" t="s">
        <v>5710</v>
      </c>
      <c r="H905" s="465" t="s">
        <v>6496</v>
      </c>
      <c r="I905" s="465" t="s">
        <v>11339</v>
      </c>
      <c r="J905" s="466">
        <v>99294</v>
      </c>
      <c r="K905" s="469"/>
      <c r="L905" s="404">
        <f t="shared" ca="1" si="14"/>
        <v>14184.857142857143</v>
      </c>
      <c r="M905" s="465" t="s">
        <v>112</v>
      </c>
    </row>
    <row r="906" spans="1:13" x14ac:dyDescent="0.35">
      <c r="A906" s="462" t="s">
        <v>11340</v>
      </c>
      <c r="B906" s="462" t="s">
        <v>3113</v>
      </c>
      <c r="C906" s="462" t="s">
        <v>11340</v>
      </c>
      <c r="D906" s="462" t="s">
        <v>128</v>
      </c>
      <c r="E906" s="462" t="s">
        <v>280</v>
      </c>
      <c r="F906" s="463">
        <v>2017</v>
      </c>
      <c r="G906" s="462" t="s">
        <v>5710</v>
      </c>
      <c r="H906" s="462" t="s">
        <v>6496</v>
      </c>
      <c r="I906" s="462" t="s">
        <v>11341</v>
      </c>
      <c r="J906" s="463">
        <v>37623</v>
      </c>
      <c r="K906" s="468"/>
      <c r="L906" s="464">
        <f t="shared" ca="1" si="14"/>
        <v>5374.7142857142853</v>
      </c>
      <c r="M906" s="462" t="s">
        <v>112</v>
      </c>
    </row>
    <row r="907" spans="1:13" x14ac:dyDescent="0.35">
      <c r="A907" s="465" t="s">
        <v>10467</v>
      </c>
      <c r="B907" s="465" t="s">
        <v>3017</v>
      </c>
      <c r="C907" s="465" t="s">
        <v>10467</v>
      </c>
      <c r="D907" s="465" t="s">
        <v>128</v>
      </c>
      <c r="E907" s="465" t="s">
        <v>280</v>
      </c>
      <c r="F907" s="466">
        <v>2016</v>
      </c>
      <c r="G907" s="465" t="s">
        <v>5710</v>
      </c>
      <c r="H907" s="465" t="s">
        <v>368</v>
      </c>
      <c r="I907" s="465" t="s">
        <v>10468</v>
      </c>
      <c r="J907" s="466">
        <v>66366</v>
      </c>
      <c r="K907" s="469"/>
      <c r="L907" s="404">
        <f t="shared" ca="1" si="14"/>
        <v>8295.75</v>
      </c>
      <c r="M907" s="465" t="s">
        <v>112</v>
      </c>
    </row>
    <row r="908" spans="1:13" x14ac:dyDescent="0.35">
      <c r="A908" s="462" t="s">
        <v>10469</v>
      </c>
      <c r="B908" s="462" t="s">
        <v>3018</v>
      </c>
      <c r="C908" s="462" t="s">
        <v>10469</v>
      </c>
      <c r="D908" s="462" t="s">
        <v>128</v>
      </c>
      <c r="E908" s="462" t="s">
        <v>280</v>
      </c>
      <c r="F908" s="463">
        <v>2016</v>
      </c>
      <c r="G908" s="462" t="s">
        <v>5710</v>
      </c>
      <c r="H908" s="462" t="s">
        <v>368</v>
      </c>
      <c r="I908" s="462" t="s">
        <v>10470</v>
      </c>
      <c r="J908" s="463">
        <v>36807</v>
      </c>
      <c r="K908" s="468"/>
      <c r="L908" s="464">
        <f t="shared" ca="1" si="14"/>
        <v>4600.875</v>
      </c>
      <c r="M908" s="462" t="s">
        <v>112</v>
      </c>
    </row>
    <row r="909" spans="1:13" x14ac:dyDescent="0.35">
      <c r="A909" s="465" t="s">
        <v>10323</v>
      </c>
      <c r="B909" s="465" t="s">
        <v>3006</v>
      </c>
      <c r="C909" s="465" t="s">
        <v>10323</v>
      </c>
      <c r="D909" s="465" t="s">
        <v>128</v>
      </c>
      <c r="E909" s="465" t="s">
        <v>280</v>
      </c>
      <c r="F909" s="466">
        <v>2016</v>
      </c>
      <c r="G909" s="465" t="s">
        <v>5710</v>
      </c>
      <c r="H909" s="465" t="s">
        <v>6496</v>
      </c>
      <c r="I909" s="465" t="s">
        <v>10324</v>
      </c>
      <c r="J909" s="466">
        <v>54096</v>
      </c>
      <c r="K909" s="469"/>
      <c r="L909" s="404">
        <f t="shared" ca="1" si="14"/>
        <v>6762</v>
      </c>
      <c r="M909" s="465" t="s">
        <v>112</v>
      </c>
    </row>
    <row r="910" spans="1:13" x14ac:dyDescent="0.35">
      <c r="A910" s="462" t="s">
        <v>11870</v>
      </c>
      <c r="B910" s="462" t="s">
        <v>3181</v>
      </c>
      <c r="C910" s="462" t="s">
        <v>11870</v>
      </c>
      <c r="D910" s="462" t="s">
        <v>128</v>
      </c>
      <c r="E910" s="462" t="s">
        <v>280</v>
      </c>
      <c r="F910" s="463">
        <v>2017</v>
      </c>
      <c r="G910" s="462" t="s">
        <v>6013</v>
      </c>
      <c r="H910" s="462" t="s">
        <v>7459</v>
      </c>
      <c r="I910" s="462" t="s">
        <v>11871</v>
      </c>
      <c r="J910" s="463">
        <v>26993</v>
      </c>
      <c r="K910" s="468"/>
      <c r="L910" s="464">
        <f t="shared" ca="1" si="14"/>
        <v>3856.1428571428573</v>
      </c>
      <c r="M910" s="462" t="s">
        <v>112</v>
      </c>
    </row>
    <row r="911" spans="1:13" x14ac:dyDescent="0.35">
      <c r="A911" s="465" t="s">
        <v>11868</v>
      </c>
      <c r="B911" s="465" t="s">
        <v>3180</v>
      </c>
      <c r="C911" s="465" t="s">
        <v>11868</v>
      </c>
      <c r="D911" s="465" t="s">
        <v>128</v>
      </c>
      <c r="E911" s="465" t="s">
        <v>280</v>
      </c>
      <c r="F911" s="466">
        <v>2017</v>
      </c>
      <c r="G911" s="465" t="s">
        <v>6013</v>
      </c>
      <c r="H911" s="465" t="s">
        <v>7459</v>
      </c>
      <c r="I911" s="465" t="s">
        <v>11869</v>
      </c>
      <c r="J911" s="466">
        <v>45130</v>
      </c>
      <c r="K911" s="469"/>
      <c r="L911" s="404">
        <f t="shared" ca="1" si="14"/>
        <v>6447.1428571428569</v>
      </c>
      <c r="M911" s="465" t="s">
        <v>112</v>
      </c>
    </row>
    <row r="912" spans="1:13" x14ac:dyDescent="0.35">
      <c r="A912" s="462" t="s">
        <v>10327</v>
      </c>
      <c r="B912" s="462" t="s">
        <v>3008</v>
      </c>
      <c r="C912" s="462" t="s">
        <v>10327</v>
      </c>
      <c r="D912" s="462" t="s">
        <v>128</v>
      </c>
      <c r="E912" s="462" t="s">
        <v>280</v>
      </c>
      <c r="F912" s="463">
        <v>2016</v>
      </c>
      <c r="G912" s="462" t="s">
        <v>5710</v>
      </c>
      <c r="H912" s="462" t="s">
        <v>6496</v>
      </c>
      <c r="I912" s="462" t="s">
        <v>10328</v>
      </c>
      <c r="J912" s="463">
        <v>54219</v>
      </c>
      <c r="K912" s="468"/>
      <c r="L912" s="464">
        <f t="shared" ca="1" si="14"/>
        <v>6777.375</v>
      </c>
      <c r="M912" s="462" t="s">
        <v>112</v>
      </c>
    </row>
    <row r="913" spans="1:13" x14ac:dyDescent="0.35">
      <c r="A913" s="465" t="s">
        <v>12194</v>
      </c>
      <c r="B913" s="465" t="s">
        <v>3201</v>
      </c>
      <c r="C913" s="465" t="s">
        <v>12194</v>
      </c>
      <c r="D913" s="465" t="s">
        <v>128</v>
      </c>
      <c r="E913" s="465" t="s">
        <v>280</v>
      </c>
      <c r="F913" s="466">
        <v>2018</v>
      </c>
      <c r="G913" s="465" t="s">
        <v>5710</v>
      </c>
      <c r="H913" s="465" t="s">
        <v>368</v>
      </c>
      <c r="I913" s="465" t="s">
        <v>12195</v>
      </c>
      <c r="J913" s="466">
        <v>61531</v>
      </c>
      <c r="K913" s="469"/>
      <c r="L913" s="404">
        <f t="shared" ca="1" si="14"/>
        <v>10255.166666666666</v>
      </c>
      <c r="M913" s="465" t="s">
        <v>112</v>
      </c>
    </row>
    <row r="914" spans="1:13" x14ac:dyDescent="0.35">
      <c r="A914" s="462" t="s">
        <v>12210</v>
      </c>
      <c r="B914" s="462" t="s">
        <v>3209</v>
      </c>
      <c r="C914" s="462" t="s">
        <v>12210</v>
      </c>
      <c r="D914" s="462" t="s">
        <v>128</v>
      </c>
      <c r="E914" s="462" t="s">
        <v>280</v>
      </c>
      <c r="F914" s="463">
        <v>2018</v>
      </c>
      <c r="G914" s="462" t="s">
        <v>5710</v>
      </c>
      <c r="H914" s="462" t="s">
        <v>368</v>
      </c>
      <c r="I914" s="462" t="s">
        <v>12211</v>
      </c>
      <c r="J914" s="463">
        <v>122225</v>
      </c>
      <c r="K914" s="468"/>
      <c r="L914" s="464">
        <f t="shared" ca="1" si="14"/>
        <v>20370.833333333332</v>
      </c>
      <c r="M914" s="462" t="s">
        <v>112</v>
      </c>
    </row>
    <row r="915" spans="1:13" x14ac:dyDescent="0.35">
      <c r="A915" s="465" t="s">
        <v>12208</v>
      </c>
      <c r="B915" s="465" t="s">
        <v>3208</v>
      </c>
      <c r="C915" s="465" t="s">
        <v>12208</v>
      </c>
      <c r="D915" s="465" t="s">
        <v>128</v>
      </c>
      <c r="E915" s="465" t="s">
        <v>280</v>
      </c>
      <c r="F915" s="466">
        <v>2018</v>
      </c>
      <c r="G915" s="465" t="s">
        <v>5710</v>
      </c>
      <c r="H915" s="465" t="s">
        <v>368</v>
      </c>
      <c r="I915" s="465" t="s">
        <v>12209</v>
      </c>
      <c r="J915" s="466">
        <v>104457</v>
      </c>
      <c r="K915" s="469"/>
      <c r="L915" s="404">
        <f t="shared" ca="1" si="14"/>
        <v>17409.5</v>
      </c>
      <c r="M915" s="465" t="s">
        <v>112</v>
      </c>
    </row>
    <row r="916" spans="1:13" x14ac:dyDescent="0.35">
      <c r="A916" s="462" t="s">
        <v>11496</v>
      </c>
      <c r="B916" s="462" t="s">
        <v>3119</v>
      </c>
      <c r="C916" s="462" t="s">
        <v>11496</v>
      </c>
      <c r="D916" s="462" t="s">
        <v>128</v>
      </c>
      <c r="E916" s="462" t="s">
        <v>280</v>
      </c>
      <c r="F916" s="463">
        <v>2017</v>
      </c>
      <c r="G916" s="462" t="s">
        <v>5710</v>
      </c>
      <c r="H916" s="462" t="s">
        <v>898</v>
      </c>
      <c r="I916" s="462" t="s">
        <v>11497</v>
      </c>
      <c r="J916" s="463">
        <v>51600</v>
      </c>
      <c r="K916" s="468"/>
      <c r="L916" s="464">
        <f t="shared" ca="1" si="14"/>
        <v>7371.4285714285716</v>
      </c>
      <c r="M916" s="462" t="s">
        <v>112</v>
      </c>
    </row>
    <row r="917" spans="1:13" x14ac:dyDescent="0.35">
      <c r="A917" s="465" t="s">
        <v>12503</v>
      </c>
      <c r="B917" s="465" t="s">
        <v>3251</v>
      </c>
      <c r="C917" s="465" t="s">
        <v>12503</v>
      </c>
      <c r="D917" s="465" t="s">
        <v>128</v>
      </c>
      <c r="E917" s="465" t="s">
        <v>280</v>
      </c>
      <c r="F917" s="466">
        <v>2018</v>
      </c>
      <c r="G917" s="465" t="s">
        <v>6013</v>
      </c>
      <c r="H917" s="465" t="s">
        <v>7459</v>
      </c>
      <c r="I917" s="465" t="s">
        <v>12504</v>
      </c>
      <c r="J917" s="466">
        <v>9915</v>
      </c>
      <c r="K917" s="469"/>
      <c r="L917" s="404">
        <f t="shared" ca="1" si="14"/>
        <v>1652.5</v>
      </c>
      <c r="M917" s="465" t="s">
        <v>112</v>
      </c>
    </row>
    <row r="918" spans="1:13" x14ac:dyDescent="0.35">
      <c r="A918" s="462" t="s">
        <v>12501</v>
      </c>
      <c r="B918" s="462" t="s">
        <v>3250</v>
      </c>
      <c r="C918" s="462" t="s">
        <v>12501</v>
      </c>
      <c r="D918" s="462" t="s">
        <v>128</v>
      </c>
      <c r="E918" s="462" t="s">
        <v>280</v>
      </c>
      <c r="F918" s="463">
        <v>2018</v>
      </c>
      <c r="G918" s="462" t="s">
        <v>6013</v>
      </c>
      <c r="H918" s="462" t="s">
        <v>7459</v>
      </c>
      <c r="I918" s="462" t="s">
        <v>12502</v>
      </c>
      <c r="J918" s="463">
        <v>68274</v>
      </c>
      <c r="K918" s="468"/>
      <c r="L918" s="464">
        <f t="shared" ca="1" si="14"/>
        <v>11379</v>
      </c>
      <c r="M918" s="462" t="s">
        <v>112</v>
      </c>
    </row>
    <row r="919" spans="1:13" x14ac:dyDescent="0.35">
      <c r="A919" s="465" t="s">
        <v>12547</v>
      </c>
      <c r="B919" s="465" t="s">
        <v>3261</v>
      </c>
      <c r="C919" s="465" t="s">
        <v>12547</v>
      </c>
      <c r="D919" s="465" t="s">
        <v>128</v>
      </c>
      <c r="E919" s="465" t="s">
        <v>280</v>
      </c>
      <c r="F919" s="466">
        <v>2018</v>
      </c>
      <c r="G919" s="465" t="s">
        <v>6013</v>
      </c>
      <c r="H919" s="465" t="s">
        <v>7459</v>
      </c>
      <c r="I919" s="465" t="s">
        <v>12548</v>
      </c>
      <c r="J919" s="466">
        <v>50167</v>
      </c>
      <c r="K919" s="469"/>
      <c r="L919" s="404">
        <f t="shared" ca="1" si="14"/>
        <v>8361.1666666666661</v>
      </c>
      <c r="M919" s="465" t="s">
        <v>112</v>
      </c>
    </row>
    <row r="920" spans="1:13" x14ac:dyDescent="0.35">
      <c r="A920" s="462" t="s">
        <v>12537</v>
      </c>
      <c r="B920" s="462" t="s">
        <v>3256</v>
      </c>
      <c r="C920" s="462" t="s">
        <v>12537</v>
      </c>
      <c r="D920" s="462" t="s">
        <v>128</v>
      </c>
      <c r="E920" s="462" t="s">
        <v>280</v>
      </c>
      <c r="F920" s="463">
        <v>2018</v>
      </c>
      <c r="G920" s="462" t="s">
        <v>6013</v>
      </c>
      <c r="H920" s="462" t="s">
        <v>7459</v>
      </c>
      <c r="I920" s="462" t="s">
        <v>12538</v>
      </c>
      <c r="J920" s="463">
        <v>76885</v>
      </c>
      <c r="K920" s="468"/>
      <c r="L920" s="464">
        <f t="shared" ca="1" si="14"/>
        <v>12814.166666666666</v>
      </c>
      <c r="M920" s="462" t="s">
        <v>112</v>
      </c>
    </row>
    <row r="921" spans="1:13" x14ac:dyDescent="0.35">
      <c r="A921" s="465" t="s">
        <v>13569</v>
      </c>
      <c r="B921" s="465" t="s">
        <v>3358</v>
      </c>
      <c r="C921" s="465" t="s">
        <v>13569</v>
      </c>
      <c r="D921" s="465" t="s">
        <v>128</v>
      </c>
      <c r="E921" s="465" t="s">
        <v>280</v>
      </c>
      <c r="F921" s="466">
        <v>2019</v>
      </c>
      <c r="G921" s="465" t="s">
        <v>6013</v>
      </c>
      <c r="H921" s="465" t="s">
        <v>7459</v>
      </c>
      <c r="I921" s="465" t="s">
        <v>13570</v>
      </c>
      <c r="J921" s="466">
        <v>17576</v>
      </c>
      <c r="K921" s="469"/>
      <c r="L921" s="404">
        <f t="shared" ca="1" si="14"/>
        <v>3515.2</v>
      </c>
      <c r="M921" s="465" t="s">
        <v>112</v>
      </c>
    </row>
    <row r="922" spans="1:13" x14ac:dyDescent="0.35">
      <c r="A922" s="462" t="s">
        <v>12186</v>
      </c>
      <c r="B922" s="462" t="s">
        <v>3224</v>
      </c>
      <c r="C922" s="462" t="s">
        <v>12186</v>
      </c>
      <c r="D922" s="462" t="s">
        <v>128</v>
      </c>
      <c r="E922" s="462" t="s">
        <v>280</v>
      </c>
      <c r="F922" s="463">
        <v>2018</v>
      </c>
      <c r="G922" s="462" t="s">
        <v>5710</v>
      </c>
      <c r="H922" s="462" t="s">
        <v>368</v>
      </c>
      <c r="I922" s="462" t="s">
        <v>12187</v>
      </c>
      <c r="J922" s="463">
        <v>32396</v>
      </c>
      <c r="K922" s="468"/>
      <c r="L922" s="464">
        <f t="shared" ca="1" si="14"/>
        <v>5399.333333333333</v>
      </c>
      <c r="M922" s="462" t="s">
        <v>112</v>
      </c>
    </row>
    <row r="923" spans="1:13" x14ac:dyDescent="0.35">
      <c r="A923" s="465" t="s">
        <v>13126</v>
      </c>
      <c r="B923" s="465" t="s">
        <v>3332</v>
      </c>
      <c r="C923" s="465" t="s">
        <v>13126</v>
      </c>
      <c r="D923" s="465" t="s">
        <v>128</v>
      </c>
      <c r="E923" s="465" t="s">
        <v>280</v>
      </c>
      <c r="F923" s="466">
        <v>2019</v>
      </c>
      <c r="G923" s="465" t="s">
        <v>5710</v>
      </c>
      <c r="H923" s="465" t="s">
        <v>5917</v>
      </c>
      <c r="I923" s="465" t="s">
        <v>13127</v>
      </c>
      <c r="J923" s="466">
        <v>23907</v>
      </c>
      <c r="K923" s="469"/>
      <c r="L923" s="404">
        <f t="shared" ca="1" si="14"/>
        <v>4781.3999999999996</v>
      </c>
      <c r="M923" s="465" t="s">
        <v>112</v>
      </c>
    </row>
    <row r="924" spans="1:13" x14ac:dyDescent="0.35">
      <c r="A924" s="462" t="s">
        <v>13124</v>
      </c>
      <c r="B924" s="462" t="s">
        <v>3331</v>
      </c>
      <c r="C924" s="462" t="s">
        <v>13124</v>
      </c>
      <c r="D924" s="462" t="s">
        <v>128</v>
      </c>
      <c r="E924" s="462" t="s">
        <v>280</v>
      </c>
      <c r="F924" s="463">
        <v>2019</v>
      </c>
      <c r="G924" s="462" t="s">
        <v>5710</v>
      </c>
      <c r="H924" s="462" t="s">
        <v>5917</v>
      </c>
      <c r="I924" s="462" t="s">
        <v>13125</v>
      </c>
      <c r="J924" s="463">
        <v>64034</v>
      </c>
      <c r="K924" s="468"/>
      <c r="L924" s="464">
        <f t="shared" ca="1" si="14"/>
        <v>12806.8</v>
      </c>
      <c r="M924" s="462" t="s">
        <v>112</v>
      </c>
    </row>
    <row r="925" spans="1:13" x14ac:dyDescent="0.35">
      <c r="A925" s="465" t="s">
        <v>13543</v>
      </c>
      <c r="B925" s="465" t="s">
        <v>3345</v>
      </c>
      <c r="C925" s="465" t="s">
        <v>13543</v>
      </c>
      <c r="D925" s="465" t="s">
        <v>128</v>
      </c>
      <c r="E925" s="465" t="s">
        <v>280</v>
      </c>
      <c r="F925" s="466">
        <v>2019</v>
      </c>
      <c r="G925" s="465" t="s">
        <v>6013</v>
      </c>
      <c r="H925" s="465" t="s">
        <v>7459</v>
      </c>
      <c r="I925" s="465" t="s">
        <v>13544</v>
      </c>
      <c r="J925" s="466">
        <v>41215</v>
      </c>
      <c r="K925" s="469"/>
      <c r="L925" s="404">
        <f t="shared" ca="1" si="14"/>
        <v>8243</v>
      </c>
      <c r="M925" s="465" t="s">
        <v>112</v>
      </c>
    </row>
    <row r="926" spans="1:13" x14ac:dyDescent="0.35">
      <c r="A926" s="462" t="s">
        <v>12228</v>
      </c>
      <c r="B926" s="462" t="s">
        <v>3218</v>
      </c>
      <c r="C926" s="462" t="s">
        <v>12228</v>
      </c>
      <c r="D926" s="462" t="s">
        <v>128</v>
      </c>
      <c r="E926" s="462" t="s">
        <v>280</v>
      </c>
      <c r="F926" s="463">
        <v>2018</v>
      </c>
      <c r="G926" s="462" t="s">
        <v>5710</v>
      </c>
      <c r="H926" s="462" t="s">
        <v>368</v>
      </c>
      <c r="I926" s="462" t="s">
        <v>12229</v>
      </c>
      <c r="J926" s="463">
        <v>27092</v>
      </c>
      <c r="K926" s="468"/>
      <c r="L926" s="464">
        <f t="shared" ca="1" si="14"/>
        <v>4515.333333333333</v>
      </c>
      <c r="M926" s="462" t="s">
        <v>112</v>
      </c>
    </row>
    <row r="927" spans="1:13" x14ac:dyDescent="0.35">
      <c r="A927" s="465" t="s">
        <v>13132</v>
      </c>
      <c r="B927" s="465" t="s">
        <v>3334</v>
      </c>
      <c r="C927" s="465" t="s">
        <v>13132</v>
      </c>
      <c r="D927" s="465" t="s">
        <v>128</v>
      </c>
      <c r="E927" s="465" t="s">
        <v>280</v>
      </c>
      <c r="F927" s="466">
        <v>2019</v>
      </c>
      <c r="G927" s="465" t="s">
        <v>5710</v>
      </c>
      <c r="H927" s="465" t="s">
        <v>5917</v>
      </c>
      <c r="I927" s="465" t="s">
        <v>13133</v>
      </c>
      <c r="J927" s="466">
        <v>37097</v>
      </c>
      <c r="K927" s="469"/>
      <c r="L927" s="404">
        <f t="shared" ca="1" si="14"/>
        <v>7419.4</v>
      </c>
      <c r="M927" s="465" t="s">
        <v>112</v>
      </c>
    </row>
    <row r="928" spans="1:13" x14ac:dyDescent="0.35">
      <c r="A928" s="462" t="s">
        <v>13130</v>
      </c>
      <c r="B928" s="462" t="s">
        <v>3333</v>
      </c>
      <c r="C928" s="462" t="s">
        <v>13130</v>
      </c>
      <c r="D928" s="462" t="s">
        <v>128</v>
      </c>
      <c r="E928" s="462" t="s">
        <v>280</v>
      </c>
      <c r="F928" s="463">
        <v>2019</v>
      </c>
      <c r="G928" s="462" t="s">
        <v>5710</v>
      </c>
      <c r="H928" s="462" t="s">
        <v>5917</v>
      </c>
      <c r="I928" s="462" t="s">
        <v>13131</v>
      </c>
      <c r="J928" s="463">
        <v>34781</v>
      </c>
      <c r="K928" s="468"/>
      <c r="L928" s="464">
        <f t="shared" ca="1" si="14"/>
        <v>6956.2</v>
      </c>
      <c r="M928" s="462" t="s">
        <v>112</v>
      </c>
    </row>
    <row r="929" spans="1:13" x14ac:dyDescent="0.35">
      <c r="A929" s="465" t="s">
        <v>14061</v>
      </c>
      <c r="B929" s="465" t="s">
        <v>3381</v>
      </c>
      <c r="C929" s="465" t="s">
        <v>14061</v>
      </c>
      <c r="D929" s="465" t="s">
        <v>128</v>
      </c>
      <c r="E929" s="465" t="s">
        <v>280</v>
      </c>
      <c r="F929" s="466">
        <v>2020</v>
      </c>
      <c r="G929" s="465" t="s">
        <v>5813</v>
      </c>
      <c r="H929" s="465" t="s">
        <v>5734</v>
      </c>
      <c r="I929" s="465" t="s">
        <v>14062</v>
      </c>
      <c r="J929" s="466">
        <v>20014</v>
      </c>
      <c r="K929" s="469"/>
      <c r="L929" s="404">
        <f t="shared" ca="1" si="14"/>
        <v>5003.5</v>
      </c>
      <c r="M929" s="465" t="s">
        <v>112</v>
      </c>
    </row>
    <row r="930" spans="1:13" x14ac:dyDescent="0.35">
      <c r="A930" s="462" t="s">
        <v>12786</v>
      </c>
      <c r="B930" s="462" t="s">
        <v>3277</v>
      </c>
      <c r="C930" s="462" t="s">
        <v>12786</v>
      </c>
      <c r="D930" s="462" t="s">
        <v>128</v>
      </c>
      <c r="E930" s="462" t="s">
        <v>280</v>
      </c>
      <c r="F930" s="463">
        <v>2019</v>
      </c>
      <c r="G930" s="462" t="s">
        <v>5710</v>
      </c>
      <c r="H930" s="462" t="s">
        <v>368</v>
      </c>
      <c r="I930" s="462" t="s">
        <v>12787</v>
      </c>
      <c r="J930" s="463">
        <v>7484</v>
      </c>
      <c r="K930" s="468"/>
      <c r="L930" s="464">
        <f t="shared" ca="1" si="14"/>
        <v>1496.8</v>
      </c>
      <c r="M930" s="462" t="s">
        <v>112</v>
      </c>
    </row>
    <row r="931" spans="1:13" x14ac:dyDescent="0.35">
      <c r="A931" s="465" t="s">
        <v>12788</v>
      </c>
      <c r="B931" s="465" t="s">
        <v>3278</v>
      </c>
      <c r="C931" s="465" t="s">
        <v>12788</v>
      </c>
      <c r="D931" s="465" t="s">
        <v>128</v>
      </c>
      <c r="E931" s="465" t="s">
        <v>280</v>
      </c>
      <c r="F931" s="466">
        <v>2019</v>
      </c>
      <c r="G931" s="465" t="s">
        <v>5710</v>
      </c>
      <c r="H931" s="465" t="s">
        <v>368</v>
      </c>
      <c r="I931" s="465" t="s">
        <v>12789</v>
      </c>
      <c r="J931" s="466">
        <v>28934</v>
      </c>
      <c r="K931" s="469"/>
      <c r="L931" s="404">
        <f t="shared" ca="1" si="14"/>
        <v>5786.8</v>
      </c>
      <c r="M931" s="465" t="s">
        <v>112</v>
      </c>
    </row>
    <row r="932" spans="1:13" x14ac:dyDescent="0.35">
      <c r="A932" s="462" t="s">
        <v>14328</v>
      </c>
      <c r="B932" s="462" t="s">
        <v>3383</v>
      </c>
      <c r="C932" s="462" t="s">
        <v>14328</v>
      </c>
      <c r="D932" s="462" t="s">
        <v>128</v>
      </c>
      <c r="E932" s="462" t="s">
        <v>280</v>
      </c>
      <c r="F932" s="463">
        <v>2021</v>
      </c>
      <c r="G932" s="462" t="s">
        <v>5710</v>
      </c>
      <c r="H932" s="462" t="s">
        <v>2322</v>
      </c>
      <c r="I932" s="462" t="s">
        <v>14329</v>
      </c>
      <c r="J932" s="463">
        <v>25341</v>
      </c>
      <c r="K932" s="468"/>
      <c r="L932" s="464">
        <f t="shared" ca="1" si="14"/>
        <v>8447</v>
      </c>
      <c r="M932" s="462" t="s">
        <v>112</v>
      </c>
    </row>
    <row r="933" spans="1:13" x14ac:dyDescent="0.35">
      <c r="A933" s="465" t="s">
        <v>13922</v>
      </c>
      <c r="B933" s="465" t="s">
        <v>13923</v>
      </c>
      <c r="C933" s="465" t="s">
        <v>13922</v>
      </c>
      <c r="D933" s="465" t="s">
        <v>128</v>
      </c>
      <c r="E933" s="465" t="s">
        <v>280</v>
      </c>
      <c r="F933" s="466">
        <v>2020</v>
      </c>
      <c r="G933" s="465" t="s">
        <v>5710</v>
      </c>
      <c r="H933" s="465" t="s">
        <v>913</v>
      </c>
      <c r="I933" s="465" t="s">
        <v>13924</v>
      </c>
      <c r="J933" s="466">
        <v>2022</v>
      </c>
      <c r="K933" s="469"/>
      <c r="L933" s="404">
        <f t="shared" ca="1" si="14"/>
        <v>505.5</v>
      </c>
      <c r="M933" s="465" t="s">
        <v>112</v>
      </c>
    </row>
    <row r="934" spans="1:13" x14ac:dyDescent="0.35">
      <c r="A934" s="462" t="s">
        <v>14282</v>
      </c>
      <c r="B934" s="462" t="s">
        <v>14283</v>
      </c>
      <c r="C934" s="462" t="s">
        <v>14282</v>
      </c>
      <c r="D934" s="462" t="s">
        <v>128</v>
      </c>
      <c r="E934" s="462" t="s">
        <v>280</v>
      </c>
      <c r="F934" s="463">
        <v>2021</v>
      </c>
      <c r="G934" s="462" t="s">
        <v>5710</v>
      </c>
      <c r="H934" s="462" t="s">
        <v>14284</v>
      </c>
      <c r="I934" s="462" t="s">
        <v>14285</v>
      </c>
      <c r="J934" s="463">
        <v>7143</v>
      </c>
      <c r="K934" s="468"/>
      <c r="L934" s="464">
        <f t="shared" ca="1" si="14"/>
        <v>2381</v>
      </c>
      <c r="M934" s="462" t="s">
        <v>112</v>
      </c>
    </row>
    <row r="935" spans="1:13" x14ac:dyDescent="0.35">
      <c r="A935" s="465" t="s">
        <v>14057</v>
      </c>
      <c r="B935" s="465" t="s">
        <v>14058</v>
      </c>
      <c r="C935" s="465" t="s">
        <v>14057</v>
      </c>
      <c r="D935" s="465" t="s">
        <v>128</v>
      </c>
      <c r="E935" s="465" t="s">
        <v>280</v>
      </c>
      <c r="F935" s="466">
        <v>2020</v>
      </c>
      <c r="G935" s="465" t="s">
        <v>5710</v>
      </c>
      <c r="H935" s="465" t="s">
        <v>14059</v>
      </c>
      <c r="I935" s="465" t="s">
        <v>14060</v>
      </c>
      <c r="J935" s="466">
        <v>6999</v>
      </c>
      <c r="K935" s="469"/>
      <c r="L935" s="404">
        <f t="shared" ca="1" si="14"/>
        <v>1749.75</v>
      </c>
      <c r="M935" s="465" t="s">
        <v>112</v>
      </c>
    </row>
    <row r="936" spans="1:13" x14ac:dyDescent="0.35">
      <c r="A936" s="462" t="s">
        <v>14249</v>
      </c>
      <c r="B936" s="462" t="s">
        <v>14250</v>
      </c>
      <c r="C936" s="462" t="s">
        <v>14249</v>
      </c>
      <c r="D936" s="462" t="s">
        <v>128</v>
      </c>
      <c r="E936" s="462" t="s">
        <v>280</v>
      </c>
      <c r="F936" s="463">
        <v>2021</v>
      </c>
      <c r="G936" s="462" t="s">
        <v>5710</v>
      </c>
      <c r="H936" s="462" t="s">
        <v>913</v>
      </c>
      <c r="I936" s="462" t="s">
        <v>14251</v>
      </c>
      <c r="J936" s="463">
        <v>7248</v>
      </c>
      <c r="K936" s="468"/>
      <c r="L936" s="464">
        <f t="shared" ca="1" si="14"/>
        <v>2416</v>
      </c>
      <c r="M936" s="462" t="s">
        <v>112</v>
      </c>
    </row>
    <row r="937" spans="1:13" x14ac:dyDescent="0.35">
      <c r="A937" s="465" t="s">
        <v>14395</v>
      </c>
      <c r="B937" s="465" t="s">
        <v>14396</v>
      </c>
      <c r="C937" s="465" t="s">
        <v>14395</v>
      </c>
      <c r="D937" s="465" t="s">
        <v>128</v>
      </c>
      <c r="E937" s="465" t="s">
        <v>280</v>
      </c>
      <c r="F937" s="466">
        <v>2021</v>
      </c>
      <c r="G937" s="465" t="s">
        <v>6013</v>
      </c>
      <c r="H937" s="465" t="s">
        <v>7459</v>
      </c>
      <c r="I937" s="465" t="s">
        <v>14397</v>
      </c>
      <c r="J937" s="466">
        <v>17678</v>
      </c>
      <c r="K937" s="469"/>
      <c r="L937" s="404">
        <f t="shared" ca="1" si="14"/>
        <v>5892.666666666667</v>
      </c>
      <c r="M937" s="465" t="s">
        <v>112</v>
      </c>
    </row>
    <row r="938" spans="1:13" x14ac:dyDescent="0.35">
      <c r="A938" s="462" t="s">
        <v>11866</v>
      </c>
      <c r="B938" s="462" t="s">
        <v>16770</v>
      </c>
      <c r="C938" s="462" t="s">
        <v>11866</v>
      </c>
      <c r="D938" s="462" t="s">
        <v>128</v>
      </c>
      <c r="E938" s="462" t="s">
        <v>280</v>
      </c>
      <c r="F938" s="463">
        <v>2017</v>
      </c>
      <c r="G938" s="462" t="s">
        <v>6013</v>
      </c>
      <c r="H938" s="462" t="s">
        <v>7459</v>
      </c>
      <c r="I938" s="462" t="s">
        <v>11867</v>
      </c>
      <c r="J938" s="463">
        <v>32886</v>
      </c>
      <c r="K938" s="468"/>
      <c r="L938" s="464">
        <f t="shared" ca="1" si="14"/>
        <v>4698</v>
      </c>
      <c r="M938" s="462" t="s">
        <v>112</v>
      </c>
    </row>
    <row r="939" spans="1:13" x14ac:dyDescent="0.35">
      <c r="A939" s="465" t="s">
        <v>6558</v>
      </c>
      <c r="B939" s="465" t="s">
        <v>2715</v>
      </c>
      <c r="C939" s="465" t="s">
        <v>6558</v>
      </c>
      <c r="D939" s="465" t="s">
        <v>128</v>
      </c>
      <c r="E939" s="465" t="s">
        <v>282</v>
      </c>
      <c r="F939" s="466">
        <v>2006</v>
      </c>
      <c r="G939" s="465" t="s">
        <v>2071</v>
      </c>
      <c r="H939" s="465" t="s">
        <v>5734</v>
      </c>
      <c r="I939" s="465" t="s">
        <v>6559</v>
      </c>
      <c r="J939" s="466">
        <v>98867</v>
      </c>
      <c r="K939" s="469"/>
      <c r="L939" s="404">
        <f t="shared" ca="1" si="14"/>
        <v>5492.6111111111113</v>
      </c>
      <c r="M939" s="465" t="s">
        <v>112</v>
      </c>
    </row>
    <row r="940" spans="1:13" x14ac:dyDescent="0.35">
      <c r="A940" s="462" t="s">
        <v>7013</v>
      </c>
      <c r="B940" s="462" t="s">
        <v>2770</v>
      </c>
      <c r="C940" s="462" t="s">
        <v>7013</v>
      </c>
      <c r="D940" s="462" t="s">
        <v>128</v>
      </c>
      <c r="E940" s="462" t="s">
        <v>282</v>
      </c>
      <c r="F940" s="463">
        <v>2008</v>
      </c>
      <c r="G940" s="462" t="s">
        <v>5710</v>
      </c>
      <c r="H940" s="462" t="s">
        <v>898</v>
      </c>
      <c r="I940" s="462" t="s">
        <v>7014</v>
      </c>
      <c r="J940" s="463">
        <v>0</v>
      </c>
      <c r="K940" s="468">
        <v>44894</v>
      </c>
      <c r="L940" s="464">
        <f t="shared" ca="1" si="14"/>
        <v>0</v>
      </c>
      <c r="M940" s="462" t="s">
        <v>112</v>
      </c>
    </row>
    <row r="941" spans="1:13" x14ac:dyDescent="0.35">
      <c r="A941" s="465" t="s">
        <v>6343</v>
      </c>
      <c r="B941" s="465" t="s">
        <v>2690</v>
      </c>
      <c r="C941" s="465" t="s">
        <v>6343</v>
      </c>
      <c r="D941" s="465" t="s">
        <v>128</v>
      </c>
      <c r="E941" s="465" t="s">
        <v>282</v>
      </c>
      <c r="F941" s="466">
        <v>2005</v>
      </c>
      <c r="G941" s="465" t="s">
        <v>5710</v>
      </c>
      <c r="H941" s="465" t="s">
        <v>913</v>
      </c>
      <c r="I941" s="465" t="s">
        <v>6344</v>
      </c>
      <c r="J941" s="466">
        <v>0</v>
      </c>
      <c r="K941" s="469">
        <v>44390</v>
      </c>
      <c r="L941" s="404">
        <f t="shared" ca="1" si="14"/>
        <v>0</v>
      </c>
      <c r="M941" s="465" t="s">
        <v>112</v>
      </c>
    </row>
    <row r="942" spans="1:13" x14ac:dyDescent="0.35">
      <c r="A942" s="462" t="s">
        <v>8304</v>
      </c>
      <c r="B942" s="462" t="s">
        <v>2859</v>
      </c>
      <c r="C942" s="462" t="s">
        <v>8304</v>
      </c>
      <c r="D942" s="462" t="s">
        <v>128</v>
      </c>
      <c r="E942" s="462" t="s">
        <v>282</v>
      </c>
      <c r="F942" s="463">
        <v>2012</v>
      </c>
      <c r="G942" s="462" t="s">
        <v>5710</v>
      </c>
      <c r="H942" s="462" t="s">
        <v>913</v>
      </c>
      <c r="I942" s="462" t="s">
        <v>8305</v>
      </c>
      <c r="J942" s="463">
        <v>75285</v>
      </c>
      <c r="K942" s="468"/>
      <c r="L942" s="464">
        <f t="shared" ca="1" si="14"/>
        <v>6273.75</v>
      </c>
      <c r="M942" s="462" t="s">
        <v>112</v>
      </c>
    </row>
    <row r="943" spans="1:13" x14ac:dyDescent="0.35">
      <c r="A943" s="465" t="s">
        <v>8706</v>
      </c>
      <c r="B943" s="465" t="s">
        <v>2878</v>
      </c>
      <c r="C943" s="465" t="s">
        <v>8706</v>
      </c>
      <c r="D943" s="465" t="s">
        <v>128</v>
      </c>
      <c r="E943" s="465" t="s">
        <v>282</v>
      </c>
      <c r="F943" s="466">
        <v>2013</v>
      </c>
      <c r="G943" s="465" t="s">
        <v>5710</v>
      </c>
      <c r="H943" s="465" t="s">
        <v>913</v>
      </c>
      <c r="I943" s="465" t="s">
        <v>8707</v>
      </c>
      <c r="J943" s="466">
        <v>160191</v>
      </c>
      <c r="K943" s="469"/>
      <c r="L943" s="404">
        <f t="shared" ca="1" si="14"/>
        <v>14562.818181818182</v>
      </c>
      <c r="M943" s="465" t="s">
        <v>112</v>
      </c>
    </row>
    <row r="944" spans="1:13" x14ac:dyDescent="0.35">
      <c r="A944" s="462" t="s">
        <v>8708</v>
      </c>
      <c r="B944" s="462" t="s">
        <v>2879</v>
      </c>
      <c r="C944" s="462" t="s">
        <v>8708</v>
      </c>
      <c r="D944" s="462" t="s">
        <v>128</v>
      </c>
      <c r="E944" s="462" t="s">
        <v>282</v>
      </c>
      <c r="F944" s="463">
        <v>2013</v>
      </c>
      <c r="G944" s="462" t="s">
        <v>5710</v>
      </c>
      <c r="H944" s="462" t="s">
        <v>913</v>
      </c>
      <c r="I944" s="462" t="s">
        <v>8709</v>
      </c>
      <c r="J944" s="463">
        <v>131902</v>
      </c>
      <c r="K944" s="468"/>
      <c r="L944" s="464">
        <f t="shared" ca="1" si="14"/>
        <v>11991.09090909091</v>
      </c>
      <c r="M944" s="462" t="s">
        <v>112</v>
      </c>
    </row>
    <row r="945" spans="1:13" x14ac:dyDescent="0.35">
      <c r="A945" s="465" t="s">
        <v>8712</v>
      </c>
      <c r="B945" s="465" t="s">
        <v>2881</v>
      </c>
      <c r="C945" s="465" t="s">
        <v>8712</v>
      </c>
      <c r="D945" s="465" t="s">
        <v>128</v>
      </c>
      <c r="E945" s="465" t="s">
        <v>282</v>
      </c>
      <c r="F945" s="466">
        <v>2013</v>
      </c>
      <c r="G945" s="465" t="s">
        <v>5710</v>
      </c>
      <c r="H945" s="465" t="s">
        <v>913</v>
      </c>
      <c r="I945" s="465" t="s">
        <v>8713</v>
      </c>
      <c r="J945" s="466">
        <v>147823</v>
      </c>
      <c r="K945" s="469"/>
      <c r="L945" s="404">
        <f t="shared" ca="1" si="14"/>
        <v>13438.454545454546</v>
      </c>
      <c r="M945" s="465" t="s">
        <v>112</v>
      </c>
    </row>
    <row r="946" spans="1:13" x14ac:dyDescent="0.35">
      <c r="A946" s="462" t="s">
        <v>9754</v>
      </c>
      <c r="B946" s="462" t="s">
        <v>2977</v>
      </c>
      <c r="C946" s="462" t="s">
        <v>9754</v>
      </c>
      <c r="D946" s="462" t="s">
        <v>128</v>
      </c>
      <c r="E946" s="462" t="s">
        <v>282</v>
      </c>
      <c r="F946" s="463">
        <v>2015</v>
      </c>
      <c r="G946" s="462" t="s">
        <v>5710</v>
      </c>
      <c r="H946" s="462" t="s">
        <v>913</v>
      </c>
      <c r="I946" s="462" t="s">
        <v>9755</v>
      </c>
      <c r="J946" s="463">
        <v>128315</v>
      </c>
      <c r="K946" s="468"/>
      <c r="L946" s="464">
        <f t="shared" ca="1" si="14"/>
        <v>14257.222222222223</v>
      </c>
      <c r="M946" s="462" t="s">
        <v>112</v>
      </c>
    </row>
    <row r="947" spans="1:13" x14ac:dyDescent="0.35">
      <c r="A947" s="465" t="s">
        <v>8700</v>
      </c>
      <c r="B947" s="465" t="s">
        <v>2875</v>
      </c>
      <c r="C947" s="465" t="s">
        <v>8700</v>
      </c>
      <c r="D947" s="465" t="s">
        <v>128</v>
      </c>
      <c r="E947" s="465" t="s">
        <v>282</v>
      </c>
      <c r="F947" s="466">
        <v>2013</v>
      </c>
      <c r="G947" s="465" t="s">
        <v>5710</v>
      </c>
      <c r="H947" s="465" t="s">
        <v>913</v>
      </c>
      <c r="I947" s="465" t="s">
        <v>8701</v>
      </c>
      <c r="J947" s="466">
        <v>169108</v>
      </c>
      <c r="K947" s="469"/>
      <c r="L947" s="404">
        <f t="shared" ca="1" si="14"/>
        <v>15373.454545454546</v>
      </c>
      <c r="M947" s="465" t="s">
        <v>112</v>
      </c>
    </row>
    <row r="948" spans="1:13" x14ac:dyDescent="0.35">
      <c r="A948" s="462" t="s">
        <v>8702</v>
      </c>
      <c r="B948" s="462" t="s">
        <v>2876</v>
      </c>
      <c r="C948" s="462" t="s">
        <v>8702</v>
      </c>
      <c r="D948" s="462" t="s">
        <v>128</v>
      </c>
      <c r="E948" s="462" t="s">
        <v>282</v>
      </c>
      <c r="F948" s="463">
        <v>2013</v>
      </c>
      <c r="G948" s="462" t="s">
        <v>5710</v>
      </c>
      <c r="H948" s="462" t="s">
        <v>913</v>
      </c>
      <c r="I948" s="462" t="s">
        <v>8703</v>
      </c>
      <c r="J948" s="463">
        <v>148284</v>
      </c>
      <c r="K948" s="468"/>
      <c r="L948" s="464">
        <f t="shared" ca="1" si="14"/>
        <v>13480.363636363636</v>
      </c>
      <c r="M948" s="462" t="s">
        <v>112</v>
      </c>
    </row>
    <row r="949" spans="1:13" x14ac:dyDescent="0.35">
      <c r="A949" s="465" t="s">
        <v>8704</v>
      </c>
      <c r="B949" s="465" t="s">
        <v>2877</v>
      </c>
      <c r="C949" s="465" t="s">
        <v>8704</v>
      </c>
      <c r="D949" s="465" t="s">
        <v>128</v>
      </c>
      <c r="E949" s="465" t="s">
        <v>282</v>
      </c>
      <c r="F949" s="466">
        <v>2013</v>
      </c>
      <c r="G949" s="465" t="s">
        <v>5710</v>
      </c>
      <c r="H949" s="465" t="s">
        <v>913</v>
      </c>
      <c r="I949" s="465" t="s">
        <v>8705</v>
      </c>
      <c r="J949" s="466">
        <v>153591</v>
      </c>
      <c r="K949" s="469"/>
      <c r="L949" s="404">
        <f t="shared" ca="1" si="14"/>
        <v>13962.818181818182</v>
      </c>
      <c r="M949" s="465" t="s">
        <v>112</v>
      </c>
    </row>
    <row r="950" spans="1:13" x14ac:dyDescent="0.35">
      <c r="A950" s="462" t="s">
        <v>9220</v>
      </c>
      <c r="B950" s="462" t="s">
        <v>2912</v>
      </c>
      <c r="C950" s="462" t="s">
        <v>9220</v>
      </c>
      <c r="D950" s="462" t="s">
        <v>128</v>
      </c>
      <c r="E950" s="462" t="s">
        <v>282</v>
      </c>
      <c r="F950" s="463">
        <v>2014</v>
      </c>
      <c r="G950" s="462" t="s">
        <v>5710</v>
      </c>
      <c r="H950" s="462" t="s">
        <v>368</v>
      </c>
      <c r="I950" s="462" t="s">
        <v>9221</v>
      </c>
      <c r="J950" s="463">
        <v>55775</v>
      </c>
      <c r="K950" s="468"/>
      <c r="L950" s="464">
        <f t="shared" ca="1" si="14"/>
        <v>5577.5</v>
      </c>
      <c r="M950" s="462" t="s">
        <v>112</v>
      </c>
    </row>
    <row r="951" spans="1:13" x14ac:dyDescent="0.35">
      <c r="A951" s="465" t="s">
        <v>10629</v>
      </c>
      <c r="B951" s="465" t="s">
        <v>3072</v>
      </c>
      <c r="C951" s="465" t="s">
        <v>10629</v>
      </c>
      <c r="D951" s="465" t="s">
        <v>128</v>
      </c>
      <c r="E951" s="465" t="s">
        <v>282</v>
      </c>
      <c r="F951" s="466">
        <v>2016</v>
      </c>
      <c r="G951" s="465" t="s">
        <v>5710</v>
      </c>
      <c r="H951" s="465" t="s">
        <v>913</v>
      </c>
      <c r="I951" s="465" t="s">
        <v>10630</v>
      </c>
      <c r="J951" s="466">
        <v>85677</v>
      </c>
      <c r="K951" s="469"/>
      <c r="L951" s="404">
        <f t="shared" ca="1" si="14"/>
        <v>10709.625</v>
      </c>
      <c r="M951" s="465" t="s">
        <v>112</v>
      </c>
    </row>
    <row r="952" spans="1:13" x14ac:dyDescent="0.35">
      <c r="A952" s="462" t="s">
        <v>10631</v>
      </c>
      <c r="B952" s="462" t="s">
        <v>3073</v>
      </c>
      <c r="C952" s="462" t="s">
        <v>10631</v>
      </c>
      <c r="D952" s="462" t="s">
        <v>128</v>
      </c>
      <c r="E952" s="462" t="s">
        <v>282</v>
      </c>
      <c r="F952" s="463">
        <v>2016</v>
      </c>
      <c r="G952" s="462" t="s">
        <v>5710</v>
      </c>
      <c r="H952" s="462" t="s">
        <v>913</v>
      </c>
      <c r="I952" s="462" t="s">
        <v>10632</v>
      </c>
      <c r="J952" s="463">
        <v>120287</v>
      </c>
      <c r="K952" s="468"/>
      <c r="L952" s="464">
        <f t="shared" ca="1" si="14"/>
        <v>15035.875</v>
      </c>
      <c r="M952" s="462" t="s">
        <v>112</v>
      </c>
    </row>
    <row r="953" spans="1:13" x14ac:dyDescent="0.35">
      <c r="A953" s="465" t="s">
        <v>10633</v>
      </c>
      <c r="B953" s="465" t="s">
        <v>3074</v>
      </c>
      <c r="C953" s="465" t="s">
        <v>10633</v>
      </c>
      <c r="D953" s="465" t="s">
        <v>128</v>
      </c>
      <c r="E953" s="465" t="s">
        <v>282</v>
      </c>
      <c r="F953" s="466">
        <v>2016</v>
      </c>
      <c r="G953" s="465" t="s">
        <v>5710</v>
      </c>
      <c r="H953" s="465" t="s">
        <v>913</v>
      </c>
      <c r="I953" s="465" t="s">
        <v>10634</v>
      </c>
      <c r="J953" s="466">
        <v>147115</v>
      </c>
      <c r="K953" s="469"/>
      <c r="L953" s="404">
        <f t="shared" ca="1" si="14"/>
        <v>18389.375</v>
      </c>
      <c r="M953" s="465" t="s">
        <v>112</v>
      </c>
    </row>
    <row r="954" spans="1:13" x14ac:dyDescent="0.35">
      <c r="A954" s="462" t="s">
        <v>11703</v>
      </c>
      <c r="B954" s="462" t="s">
        <v>3156</v>
      </c>
      <c r="C954" s="462" t="s">
        <v>11703</v>
      </c>
      <c r="D954" s="462" t="s">
        <v>128</v>
      </c>
      <c r="E954" s="462" t="s">
        <v>282</v>
      </c>
      <c r="F954" s="463">
        <v>2017</v>
      </c>
      <c r="G954" s="462" t="s">
        <v>5710</v>
      </c>
      <c r="H954" s="462" t="s">
        <v>9893</v>
      </c>
      <c r="I954" s="462" t="s">
        <v>11704</v>
      </c>
      <c r="J954" s="463">
        <v>160868</v>
      </c>
      <c r="K954" s="468"/>
      <c r="L954" s="464">
        <f t="shared" ca="1" si="14"/>
        <v>22981.142857142859</v>
      </c>
      <c r="M954" s="462" t="s">
        <v>112</v>
      </c>
    </row>
    <row r="955" spans="1:13" x14ac:dyDescent="0.35">
      <c r="A955" s="465" t="s">
        <v>11705</v>
      </c>
      <c r="B955" s="465" t="s">
        <v>3157</v>
      </c>
      <c r="C955" s="465" t="s">
        <v>11705</v>
      </c>
      <c r="D955" s="465" t="s">
        <v>128</v>
      </c>
      <c r="E955" s="465" t="s">
        <v>282</v>
      </c>
      <c r="F955" s="466">
        <v>2017</v>
      </c>
      <c r="G955" s="465" t="s">
        <v>5710</v>
      </c>
      <c r="H955" s="465" t="s">
        <v>9893</v>
      </c>
      <c r="I955" s="465" t="s">
        <v>11706</v>
      </c>
      <c r="J955" s="466">
        <v>88392</v>
      </c>
      <c r="K955" s="469"/>
      <c r="L955" s="404">
        <f t="shared" ca="1" si="14"/>
        <v>12627.428571428571</v>
      </c>
      <c r="M955" s="465" t="s">
        <v>112</v>
      </c>
    </row>
    <row r="956" spans="1:13" x14ac:dyDescent="0.35">
      <c r="A956" s="462" t="s">
        <v>11709</v>
      </c>
      <c r="B956" s="462" t="s">
        <v>3159</v>
      </c>
      <c r="C956" s="462" t="s">
        <v>11709</v>
      </c>
      <c r="D956" s="462" t="s">
        <v>128</v>
      </c>
      <c r="E956" s="462" t="s">
        <v>282</v>
      </c>
      <c r="F956" s="463">
        <v>2017</v>
      </c>
      <c r="G956" s="462" t="s">
        <v>5710</v>
      </c>
      <c r="H956" s="462" t="s">
        <v>9893</v>
      </c>
      <c r="I956" s="462" t="s">
        <v>11710</v>
      </c>
      <c r="J956" s="463">
        <v>38934</v>
      </c>
      <c r="K956" s="468"/>
      <c r="L956" s="464">
        <f t="shared" ca="1" si="14"/>
        <v>5562</v>
      </c>
      <c r="M956" s="462" t="s">
        <v>112</v>
      </c>
    </row>
    <row r="957" spans="1:13" x14ac:dyDescent="0.35">
      <c r="A957" s="465" t="s">
        <v>11715</v>
      </c>
      <c r="B957" s="465" t="s">
        <v>3162</v>
      </c>
      <c r="C957" s="465" t="s">
        <v>11715</v>
      </c>
      <c r="D957" s="465" t="s">
        <v>128</v>
      </c>
      <c r="E957" s="465" t="s">
        <v>282</v>
      </c>
      <c r="F957" s="466">
        <v>2017</v>
      </c>
      <c r="G957" s="465" t="s">
        <v>5710</v>
      </c>
      <c r="H957" s="465" t="s">
        <v>9893</v>
      </c>
      <c r="I957" s="465" t="s">
        <v>11716</v>
      </c>
      <c r="J957" s="466">
        <v>48180</v>
      </c>
      <c r="K957" s="469"/>
      <c r="L957" s="404">
        <f t="shared" ca="1" si="14"/>
        <v>6882.8571428571431</v>
      </c>
      <c r="M957" s="465" t="s">
        <v>112</v>
      </c>
    </row>
    <row r="958" spans="1:13" x14ac:dyDescent="0.35">
      <c r="A958" s="462" t="s">
        <v>11717</v>
      </c>
      <c r="B958" s="462" t="s">
        <v>3163</v>
      </c>
      <c r="C958" s="462" t="s">
        <v>11717</v>
      </c>
      <c r="D958" s="462" t="s">
        <v>128</v>
      </c>
      <c r="E958" s="462" t="s">
        <v>282</v>
      </c>
      <c r="F958" s="463">
        <v>2017</v>
      </c>
      <c r="G958" s="462" t="s">
        <v>5710</v>
      </c>
      <c r="H958" s="462" t="s">
        <v>9893</v>
      </c>
      <c r="I958" s="462" t="s">
        <v>11718</v>
      </c>
      <c r="J958" s="463">
        <v>81098</v>
      </c>
      <c r="K958" s="468"/>
      <c r="L958" s="464">
        <f t="shared" ca="1" si="14"/>
        <v>11585.428571428571</v>
      </c>
      <c r="M958" s="462" t="s">
        <v>112</v>
      </c>
    </row>
    <row r="959" spans="1:13" x14ac:dyDescent="0.35">
      <c r="A959" s="465" t="s">
        <v>10635</v>
      </c>
      <c r="B959" s="465" t="s">
        <v>3069</v>
      </c>
      <c r="C959" s="465" t="s">
        <v>10635</v>
      </c>
      <c r="D959" s="465" t="s">
        <v>128</v>
      </c>
      <c r="E959" s="465" t="s">
        <v>282</v>
      </c>
      <c r="F959" s="466">
        <v>2016</v>
      </c>
      <c r="G959" s="465" t="s">
        <v>5710</v>
      </c>
      <c r="H959" s="465" t="s">
        <v>913</v>
      </c>
      <c r="I959" s="465" t="s">
        <v>10636</v>
      </c>
      <c r="J959" s="466">
        <v>133247</v>
      </c>
      <c r="K959" s="469"/>
      <c r="L959" s="404">
        <f t="shared" ca="1" si="14"/>
        <v>16655.875</v>
      </c>
      <c r="M959" s="465" t="s">
        <v>112</v>
      </c>
    </row>
    <row r="960" spans="1:13" x14ac:dyDescent="0.35">
      <c r="A960" s="462" t="s">
        <v>10637</v>
      </c>
      <c r="B960" s="462" t="s">
        <v>3070</v>
      </c>
      <c r="C960" s="462" t="s">
        <v>10637</v>
      </c>
      <c r="D960" s="462" t="s">
        <v>128</v>
      </c>
      <c r="E960" s="462" t="s">
        <v>282</v>
      </c>
      <c r="F960" s="463">
        <v>2016</v>
      </c>
      <c r="G960" s="462" t="s">
        <v>5710</v>
      </c>
      <c r="H960" s="462" t="s">
        <v>913</v>
      </c>
      <c r="I960" s="462" t="s">
        <v>10638</v>
      </c>
      <c r="J960" s="463">
        <v>115669</v>
      </c>
      <c r="K960" s="468"/>
      <c r="L960" s="464">
        <f t="shared" ca="1" si="14"/>
        <v>14458.625</v>
      </c>
      <c r="M960" s="462" t="s">
        <v>112</v>
      </c>
    </row>
    <row r="961" spans="1:13" x14ac:dyDescent="0.35">
      <c r="A961" s="465" t="s">
        <v>10639</v>
      </c>
      <c r="B961" s="465" t="s">
        <v>3071</v>
      </c>
      <c r="C961" s="465" t="s">
        <v>10639</v>
      </c>
      <c r="D961" s="465" t="s">
        <v>128</v>
      </c>
      <c r="E961" s="465" t="s">
        <v>282</v>
      </c>
      <c r="F961" s="466">
        <v>2016</v>
      </c>
      <c r="G961" s="465" t="s">
        <v>5710</v>
      </c>
      <c r="H961" s="465" t="s">
        <v>913</v>
      </c>
      <c r="I961" s="465" t="s">
        <v>10640</v>
      </c>
      <c r="J961" s="466">
        <v>154159</v>
      </c>
      <c r="K961" s="469"/>
      <c r="L961" s="404">
        <f t="shared" ca="1" si="14"/>
        <v>19269.875</v>
      </c>
      <c r="M961" s="465" t="s">
        <v>112</v>
      </c>
    </row>
    <row r="962" spans="1:13" x14ac:dyDescent="0.35">
      <c r="A962" s="462" t="s">
        <v>12296</v>
      </c>
      <c r="B962" s="462" t="s">
        <v>3238</v>
      </c>
      <c r="C962" s="462" t="s">
        <v>12296</v>
      </c>
      <c r="D962" s="462" t="s">
        <v>128</v>
      </c>
      <c r="E962" s="462" t="s">
        <v>282</v>
      </c>
      <c r="F962" s="463">
        <v>2018</v>
      </c>
      <c r="G962" s="462" t="s">
        <v>5710</v>
      </c>
      <c r="H962" s="462" t="s">
        <v>913</v>
      </c>
      <c r="I962" s="462" t="s">
        <v>12297</v>
      </c>
      <c r="J962" s="463">
        <v>107177</v>
      </c>
      <c r="K962" s="468"/>
      <c r="L962" s="464">
        <f t="shared" ref="L962:L1025" ca="1" si="15">IFERROR(J962/(YEAR(NOW())-F962),"--")</f>
        <v>17862.833333333332</v>
      </c>
      <c r="M962" s="462" t="s">
        <v>112</v>
      </c>
    </row>
    <row r="963" spans="1:13" x14ac:dyDescent="0.35">
      <c r="A963" s="465" t="s">
        <v>12294</v>
      </c>
      <c r="B963" s="465" t="s">
        <v>3237</v>
      </c>
      <c r="C963" s="465" t="s">
        <v>12294</v>
      </c>
      <c r="D963" s="465" t="s">
        <v>128</v>
      </c>
      <c r="E963" s="465" t="s">
        <v>282</v>
      </c>
      <c r="F963" s="466">
        <v>2018</v>
      </c>
      <c r="G963" s="465" t="s">
        <v>5710</v>
      </c>
      <c r="H963" s="465" t="s">
        <v>913</v>
      </c>
      <c r="I963" s="465" t="s">
        <v>12295</v>
      </c>
      <c r="J963" s="466">
        <v>74573</v>
      </c>
      <c r="K963" s="469"/>
      <c r="L963" s="404">
        <f t="shared" ca="1" si="15"/>
        <v>12428.833333333334</v>
      </c>
      <c r="M963" s="465" t="s">
        <v>112</v>
      </c>
    </row>
    <row r="964" spans="1:13" x14ac:dyDescent="0.35">
      <c r="A964" s="462" t="s">
        <v>12308</v>
      </c>
      <c r="B964" s="462" t="s">
        <v>3242</v>
      </c>
      <c r="C964" s="462" t="s">
        <v>12308</v>
      </c>
      <c r="D964" s="462" t="s">
        <v>128</v>
      </c>
      <c r="E964" s="462" t="s">
        <v>282</v>
      </c>
      <c r="F964" s="463">
        <v>2018</v>
      </c>
      <c r="G964" s="462" t="s">
        <v>5710</v>
      </c>
      <c r="H964" s="462" t="s">
        <v>897</v>
      </c>
      <c r="I964" s="462" t="s">
        <v>12309</v>
      </c>
      <c r="J964" s="463">
        <v>70559</v>
      </c>
      <c r="K964" s="468"/>
      <c r="L964" s="464">
        <f t="shared" ca="1" si="15"/>
        <v>11759.833333333334</v>
      </c>
      <c r="M964" s="462" t="s">
        <v>112</v>
      </c>
    </row>
    <row r="965" spans="1:13" x14ac:dyDescent="0.35">
      <c r="A965" s="465" t="s">
        <v>12306</v>
      </c>
      <c r="B965" s="465" t="s">
        <v>3241</v>
      </c>
      <c r="C965" s="465" t="s">
        <v>12306</v>
      </c>
      <c r="D965" s="465" t="s">
        <v>128</v>
      </c>
      <c r="E965" s="465" t="s">
        <v>282</v>
      </c>
      <c r="F965" s="466">
        <v>2018</v>
      </c>
      <c r="G965" s="465" t="s">
        <v>5710</v>
      </c>
      <c r="H965" s="465" t="s">
        <v>897</v>
      </c>
      <c r="I965" s="465" t="s">
        <v>12307</v>
      </c>
      <c r="J965" s="466">
        <v>81480</v>
      </c>
      <c r="K965" s="469"/>
      <c r="L965" s="404">
        <f t="shared" ca="1" si="15"/>
        <v>13580</v>
      </c>
      <c r="M965" s="465" t="s">
        <v>112</v>
      </c>
    </row>
    <row r="966" spans="1:13" x14ac:dyDescent="0.35">
      <c r="A966" s="462" t="s">
        <v>12886</v>
      </c>
      <c r="B966" s="462" t="s">
        <v>3293</v>
      </c>
      <c r="C966" s="462" t="s">
        <v>12886</v>
      </c>
      <c r="D966" s="462" t="s">
        <v>128</v>
      </c>
      <c r="E966" s="462" t="s">
        <v>282</v>
      </c>
      <c r="F966" s="463">
        <v>2019</v>
      </c>
      <c r="G966" s="462" t="s">
        <v>5710</v>
      </c>
      <c r="H966" s="462" t="s">
        <v>913</v>
      </c>
      <c r="I966" s="462" t="s">
        <v>12887</v>
      </c>
      <c r="J966" s="463">
        <v>50309</v>
      </c>
      <c r="K966" s="468"/>
      <c r="L966" s="464">
        <f t="shared" ca="1" si="15"/>
        <v>10061.799999999999</v>
      </c>
      <c r="M966" s="462" t="s">
        <v>112</v>
      </c>
    </row>
    <row r="967" spans="1:13" x14ac:dyDescent="0.35">
      <c r="A967" s="465" t="s">
        <v>12884</v>
      </c>
      <c r="B967" s="465" t="s">
        <v>3292</v>
      </c>
      <c r="C967" s="465" t="s">
        <v>12884</v>
      </c>
      <c r="D967" s="465" t="s">
        <v>128</v>
      </c>
      <c r="E967" s="465" t="s">
        <v>282</v>
      </c>
      <c r="F967" s="466">
        <v>2019</v>
      </c>
      <c r="G967" s="465" t="s">
        <v>5710</v>
      </c>
      <c r="H967" s="465" t="s">
        <v>913</v>
      </c>
      <c r="I967" s="465" t="s">
        <v>12885</v>
      </c>
      <c r="J967" s="466">
        <v>78826</v>
      </c>
      <c r="K967" s="469"/>
      <c r="L967" s="404">
        <f t="shared" ca="1" si="15"/>
        <v>15765.2</v>
      </c>
      <c r="M967" s="465" t="s">
        <v>112</v>
      </c>
    </row>
    <row r="968" spans="1:13" x14ac:dyDescent="0.35">
      <c r="A968" s="462" t="s">
        <v>12894</v>
      </c>
      <c r="B968" s="462" t="s">
        <v>3297</v>
      </c>
      <c r="C968" s="462" t="s">
        <v>12894</v>
      </c>
      <c r="D968" s="462" t="s">
        <v>128</v>
      </c>
      <c r="E968" s="462" t="s">
        <v>282</v>
      </c>
      <c r="F968" s="463">
        <v>2019</v>
      </c>
      <c r="G968" s="462" t="s">
        <v>5710</v>
      </c>
      <c r="H968" s="462" t="s">
        <v>913</v>
      </c>
      <c r="I968" s="462" t="s">
        <v>12895</v>
      </c>
      <c r="J968" s="463">
        <v>51408</v>
      </c>
      <c r="K968" s="468"/>
      <c r="L968" s="464">
        <f t="shared" ca="1" si="15"/>
        <v>10281.6</v>
      </c>
      <c r="M968" s="462" t="s">
        <v>112</v>
      </c>
    </row>
    <row r="969" spans="1:13" x14ac:dyDescent="0.35">
      <c r="A969" s="465" t="s">
        <v>12892</v>
      </c>
      <c r="B969" s="465" t="s">
        <v>3296</v>
      </c>
      <c r="C969" s="465" t="s">
        <v>12892</v>
      </c>
      <c r="D969" s="465" t="s">
        <v>128</v>
      </c>
      <c r="E969" s="465" t="s">
        <v>282</v>
      </c>
      <c r="F969" s="466">
        <v>2019</v>
      </c>
      <c r="G969" s="465" t="s">
        <v>5710</v>
      </c>
      <c r="H969" s="465" t="s">
        <v>913</v>
      </c>
      <c r="I969" s="465" t="s">
        <v>12893</v>
      </c>
      <c r="J969" s="466">
        <v>46627</v>
      </c>
      <c r="K969" s="469"/>
      <c r="L969" s="404">
        <f t="shared" ca="1" si="15"/>
        <v>9325.4</v>
      </c>
      <c r="M969" s="465" t="s">
        <v>112</v>
      </c>
    </row>
    <row r="970" spans="1:13" x14ac:dyDescent="0.35">
      <c r="A970" s="462" t="s">
        <v>12890</v>
      </c>
      <c r="B970" s="462" t="s">
        <v>3295</v>
      </c>
      <c r="C970" s="462" t="s">
        <v>12890</v>
      </c>
      <c r="D970" s="462" t="s">
        <v>128</v>
      </c>
      <c r="E970" s="462" t="s">
        <v>282</v>
      </c>
      <c r="F970" s="463">
        <v>2019</v>
      </c>
      <c r="G970" s="462" t="s">
        <v>5710</v>
      </c>
      <c r="H970" s="462" t="s">
        <v>913</v>
      </c>
      <c r="I970" s="462" t="s">
        <v>12891</v>
      </c>
      <c r="J970" s="463">
        <v>59754</v>
      </c>
      <c r="K970" s="468"/>
      <c r="L970" s="464">
        <f t="shared" ca="1" si="15"/>
        <v>11950.8</v>
      </c>
      <c r="M970" s="462" t="s">
        <v>112</v>
      </c>
    </row>
    <row r="971" spans="1:13" x14ac:dyDescent="0.35">
      <c r="A971" s="465" t="s">
        <v>12888</v>
      </c>
      <c r="B971" s="465" t="s">
        <v>3294</v>
      </c>
      <c r="C971" s="465" t="s">
        <v>12888</v>
      </c>
      <c r="D971" s="465" t="s">
        <v>128</v>
      </c>
      <c r="E971" s="465" t="s">
        <v>282</v>
      </c>
      <c r="F971" s="466">
        <v>2019</v>
      </c>
      <c r="G971" s="465" t="s">
        <v>5710</v>
      </c>
      <c r="H971" s="465" t="s">
        <v>913</v>
      </c>
      <c r="I971" s="465" t="s">
        <v>12889</v>
      </c>
      <c r="J971" s="466">
        <v>20861</v>
      </c>
      <c r="K971" s="469"/>
      <c r="L971" s="404">
        <f t="shared" ca="1" si="15"/>
        <v>4172.2</v>
      </c>
      <c r="M971" s="465" t="s">
        <v>112</v>
      </c>
    </row>
    <row r="972" spans="1:13" x14ac:dyDescent="0.35">
      <c r="A972" s="462" t="s">
        <v>12882</v>
      </c>
      <c r="B972" s="462" t="s">
        <v>3291</v>
      </c>
      <c r="C972" s="462" t="s">
        <v>12882</v>
      </c>
      <c r="D972" s="462" t="s">
        <v>128</v>
      </c>
      <c r="E972" s="462" t="s">
        <v>282</v>
      </c>
      <c r="F972" s="463">
        <v>2019</v>
      </c>
      <c r="G972" s="462" t="s">
        <v>5710</v>
      </c>
      <c r="H972" s="462" t="s">
        <v>913</v>
      </c>
      <c r="I972" s="462" t="s">
        <v>12883</v>
      </c>
      <c r="J972" s="463">
        <v>3806</v>
      </c>
      <c r="K972" s="468"/>
      <c r="L972" s="464">
        <f t="shared" ca="1" si="15"/>
        <v>761.2</v>
      </c>
      <c r="M972" s="462" t="s">
        <v>112</v>
      </c>
    </row>
    <row r="973" spans="1:13" x14ac:dyDescent="0.35">
      <c r="A973" s="465" t="s">
        <v>12777</v>
      </c>
      <c r="B973" s="465" t="s">
        <v>3285</v>
      </c>
      <c r="C973" s="465" t="s">
        <v>12777</v>
      </c>
      <c r="D973" s="465" t="s">
        <v>128</v>
      </c>
      <c r="E973" s="465" t="s">
        <v>282</v>
      </c>
      <c r="F973" s="466">
        <v>2019</v>
      </c>
      <c r="G973" s="465" t="s">
        <v>5710</v>
      </c>
      <c r="H973" s="465" t="s">
        <v>368</v>
      </c>
      <c r="I973" s="465" t="s">
        <v>12778</v>
      </c>
      <c r="J973" s="466">
        <v>14563</v>
      </c>
      <c r="K973" s="469"/>
      <c r="L973" s="404">
        <f t="shared" ca="1" si="15"/>
        <v>2912.6</v>
      </c>
      <c r="M973" s="465" t="s">
        <v>112</v>
      </c>
    </row>
    <row r="974" spans="1:13" x14ac:dyDescent="0.35">
      <c r="A974" s="462" t="s">
        <v>13920</v>
      </c>
      <c r="B974" s="462" t="s">
        <v>3379</v>
      </c>
      <c r="C974" s="462" t="s">
        <v>13920</v>
      </c>
      <c r="D974" s="462" t="s">
        <v>128</v>
      </c>
      <c r="E974" s="462" t="s">
        <v>282</v>
      </c>
      <c r="F974" s="463">
        <v>2020</v>
      </c>
      <c r="G974" s="462" t="s">
        <v>5710</v>
      </c>
      <c r="H974" s="462" t="s">
        <v>913</v>
      </c>
      <c r="I974" s="462" t="s">
        <v>13921</v>
      </c>
      <c r="J974" s="463">
        <v>35301</v>
      </c>
      <c r="K974" s="468"/>
      <c r="L974" s="464">
        <f t="shared" ca="1" si="15"/>
        <v>8825.25</v>
      </c>
      <c r="M974" s="462" t="s">
        <v>112</v>
      </c>
    </row>
    <row r="975" spans="1:13" x14ac:dyDescent="0.35">
      <c r="A975" s="465" t="s">
        <v>12908</v>
      </c>
      <c r="B975" s="465" t="s">
        <v>3304</v>
      </c>
      <c r="C975" s="465" t="s">
        <v>12908</v>
      </c>
      <c r="D975" s="465" t="s">
        <v>128</v>
      </c>
      <c r="E975" s="465" t="s">
        <v>282</v>
      </c>
      <c r="F975" s="466">
        <v>2019</v>
      </c>
      <c r="G975" s="465" t="s">
        <v>5710</v>
      </c>
      <c r="H975" s="465" t="s">
        <v>913</v>
      </c>
      <c r="I975" s="465" t="s">
        <v>12909</v>
      </c>
      <c r="J975" s="466">
        <v>54897</v>
      </c>
      <c r="K975" s="469"/>
      <c r="L975" s="404">
        <f t="shared" ca="1" si="15"/>
        <v>10979.4</v>
      </c>
      <c r="M975" s="465" t="s">
        <v>112</v>
      </c>
    </row>
    <row r="976" spans="1:13" x14ac:dyDescent="0.35">
      <c r="A976" s="462" t="s">
        <v>12912</v>
      </c>
      <c r="B976" s="462" t="s">
        <v>3306</v>
      </c>
      <c r="C976" s="462" t="s">
        <v>12912</v>
      </c>
      <c r="D976" s="462" t="s">
        <v>128</v>
      </c>
      <c r="E976" s="462" t="s">
        <v>282</v>
      </c>
      <c r="F976" s="463">
        <v>2019</v>
      </c>
      <c r="G976" s="462" t="s">
        <v>5710</v>
      </c>
      <c r="H976" s="462" t="s">
        <v>913</v>
      </c>
      <c r="I976" s="462" t="s">
        <v>12913</v>
      </c>
      <c r="J976" s="463">
        <v>21372</v>
      </c>
      <c r="K976" s="468"/>
      <c r="L976" s="464">
        <f t="shared" ca="1" si="15"/>
        <v>4274.3999999999996</v>
      </c>
      <c r="M976" s="462" t="s">
        <v>112</v>
      </c>
    </row>
    <row r="977" spans="1:13" x14ac:dyDescent="0.35">
      <c r="A977" s="465" t="s">
        <v>13925</v>
      </c>
      <c r="B977" s="465" t="s">
        <v>13926</v>
      </c>
      <c r="C977" s="465" t="s">
        <v>13925</v>
      </c>
      <c r="D977" s="465" t="s">
        <v>128</v>
      </c>
      <c r="E977" s="465" t="s">
        <v>282</v>
      </c>
      <c r="F977" s="466">
        <v>2020</v>
      </c>
      <c r="G977" s="465" t="s">
        <v>5710</v>
      </c>
      <c r="H977" s="465" t="s">
        <v>913</v>
      </c>
      <c r="I977" s="465" t="s">
        <v>13927</v>
      </c>
      <c r="J977" s="466">
        <v>25246</v>
      </c>
      <c r="K977" s="469"/>
      <c r="L977" s="404">
        <f t="shared" ca="1" si="15"/>
        <v>6311.5</v>
      </c>
      <c r="M977" s="465" t="s">
        <v>112</v>
      </c>
    </row>
    <row r="978" spans="1:13" x14ac:dyDescent="0.35">
      <c r="A978" s="462" t="s">
        <v>13947</v>
      </c>
      <c r="B978" s="462" t="s">
        <v>13948</v>
      </c>
      <c r="C978" s="462" t="s">
        <v>13947</v>
      </c>
      <c r="D978" s="462" t="s">
        <v>128</v>
      </c>
      <c r="E978" s="462" t="s">
        <v>282</v>
      </c>
      <c r="F978" s="463">
        <v>2020</v>
      </c>
      <c r="G978" s="462" t="s">
        <v>5710</v>
      </c>
      <c r="H978" s="462" t="s">
        <v>13020</v>
      </c>
      <c r="I978" s="462" t="s">
        <v>13949</v>
      </c>
      <c r="J978" s="463">
        <v>5459</v>
      </c>
      <c r="K978" s="468"/>
      <c r="L978" s="464">
        <f t="shared" ca="1" si="15"/>
        <v>1364.75</v>
      </c>
      <c r="M978" s="462" t="s">
        <v>112</v>
      </c>
    </row>
    <row r="979" spans="1:13" x14ac:dyDescent="0.35">
      <c r="A979" s="465" t="s">
        <v>10521</v>
      </c>
      <c r="B979" s="465" t="s">
        <v>3020</v>
      </c>
      <c r="C979" s="465" t="s">
        <v>10521</v>
      </c>
      <c r="D979" s="465" t="s">
        <v>128</v>
      </c>
      <c r="E979" s="465" t="s">
        <v>283</v>
      </c>
      <c r="F979" s="466">
        <v>2016</v>
      </c>
      <c r="G979" s="465" t="s">
        <v>5710</v>
      </c>
      <c r="H979" s="465" t="s">
        <v>368</v>
      </c>
      <c r="I979" s="465" t="s">
        <v>10522</v>
      </c>
      <c r="J979" s="466">
        <v>38250</v>
      </c>
      <c r="K979" s="469"/>
      <c r="L979" s="404">
        <f t="shared" ca="1" si="15"/>
        <v>4781.25</v>
      </c>
      <c r="M979" s="465" t="s">
        <v>112</v>
      </c>
    </row>
    <row r="980" spans="1:13" x14ac:dyDescent="0.35">
      <c r="A980" s="462" t="s">
        <v>11277</v>
      </c>
      <c r="B980" s="462" t="s">
        <v>3107</v>
      </c>
      <c r="C980" s="462" t="s">
        <v>11277</v>
      </c>
      <c r="D980" s="462" t="s">
        <v>128</v>
      </c>
      <c r="E980" s="462" t="s">
        <v>283</v>
      </c>
      <c r="F980" s="463">
        <v>2017</v>
      </c>
      <c r="G980" s="462" t="s">
        <v>5767</v>
      </c>
      <c r="H980" s="462" t="s">
        <v>6393</v>
      </c>
      <c r="I980" s="462" t="s">
        <v>11278</v>
      </c>
      <c r="J980" s="463">
        <v>46074</v>
      </c>
      <c r="K980" s="468"/>
      <c r="L980" s="464">
        <f t="shared" ca="1" si="15"/>
        <v>6582</v>
      </c>
      <c r="M980" s="462" t="s">
        <v>112</v>
      </c>
    </row>
    <row r="981" spans="1:13" x14ac:dyDescent="0.35">
      <c r="A981" s="465" t="s">
        <v>11342</v>
      </c>
      <c r="B981" s="465" t="s">
        <v>3114</v>
      </c>
      <c r="C981" s="465" t="s">
        <v>11342</v>
      </c>
      <c r="D981" s="465" t="s">
        <v>128</v>
      </c>
      <c r="E981" s="465" t="s">
        <v>283</v>
      </c>
      <c r="F981" s="466">
        <v>2017</v>
      </c>
      <c r="G981" s="465" t="s">
        <v>5710</v>
      </c>
      <c r="H981" s="465" t="s">
        <v>6496</v>
      </c>
      <c r="I981" s="465" t="s">
        <v>11343</v>
      </c>
      <c r="J981" s="466">
        <v>31271</v>
      </c>
      <c r="K981" s="469"/>
      <c r="L981" s="404">
        <f t="shared" ca="1" si="15"/>
        <v>4467.2857142857147</v>
      </c>
      <c r="M981" s="465" t="s">
        <v>112</v>
      </c>
    </row>
    <row r="982" spans="1:13" x14ac:dyDescent="0.35">
      <c r="A982" s="462" t="s">
        <v>11318</v>
      </c>
      <c r="B982" s="462" t="s">
        <v>3108</v>
      </c>
      <c r="C982" s="462" t="s">
        <v>11318</v>
      </c>
      <c r="D982" s="462" t="s">
        <v>128</v>
      </c>
      <c r="E982" s="462" t="s">
        <v>283</v>
      </c>
      <c r="F982" s="463">
        <v>2017</v>
      </c>
      <c r="G982" s="462" t="s">
        <v>5735</v>
      </c>
      <c r="H982" s="462" t="s">
        <v>6284</v>
      </c>
      <c r="I982" s="462" t="s">
        <v>11319</v>
      </c>
      <c r="J982" s="463">
        <v>47717</v>
      </c>
      <c r="K982" s="468"/>
      <c r="L982" s="464">
        <f t="shared" ca="1" si="15"/>
        <v>6816.7142857142853</v>
      </c>
      <c r="M982" s="462" t="s">
        <v>112</v>
      </c>
    </row>
    <row r="983" spans="1:13" x14ac:dyDescent="0.35">
      <c r="A983" s="465" t="s">
        <v>16956</v>
      </c>
      <c r="B983" s="465" t="s">
        <v>16957</v>
      </c>
      <c r="C983" s="465" t="s">
        <v>16956</v>
      </c>
      <c r="D983" s="465" t="s">
        <v>128</v>
      </c>
      <c r="E983" s="465" t="s">
        <v>283</v>
      </c>
      <c r="F983" s="466">
        <v>2022</v>
      </c>
      <c r="G983" s="465" t="s">
        <v>5767</v>
      </c>
      <c r="H983" s="465" t="s">
        <v>6393</v>
      </c>
      <c r="I983" s="465" t="s">
        <v>16958</v>
      </c>
      <c r="J983" s="466">
        <v>7869</v>
      </c>
      <c r="K983" s="469"/>
      <c r="L983" s="404">
        <f t="shared" ca="1" si="15"/>
        <v>3934.5</v>
      </c>
      <c r="M983" s="465" t="s">
        <v>112</v>
      </c>
    </row>
    <row r="984" spans="1:13" x14ac:dyDescent="0.35">
      <c r="A984" s="462" t="s">
        <v>7463</v>
      </c>
      <c r="B984" s="462" t="s">
        <v>2805</v>
      </c>
      <c r="C984" s="462" t="s">
        <v>7463</v>
      </c>
      <c r="D984" s="462" t="s">
        <v>128</v>
      </c>
      <c r="E984" s="462" t="s">
        <v>285</v>
      </c>
      <c r="F984" s="463">
        <v>2009</v>
      </c>
      <c r="G984" s="462" t="s">
        <v>7302</v>
      </c>
      <c r="H984" s="462" t="s">
        <v>5734</v>
      </c>
      <c r="I984" s="462" t="s">
        <v>7464</v>
      </c>
      <c r="J984" s="463">
        <v>59886</v>
      </c>
      <c r="K984" s="468">
        <v>45217</v>
      </c>
      <c r="L984" s="464">
        <f t="shared" ca="1" si="15"/>
        <v>3992.4</v>
      </c>
      <c r="M984" s="462" t="s">
        <v>112</v>
      </c>
    </row>
    <row r="985" spans="1:13" x14ac:dyDescent="0.35">
      <c r="A985" s="465" t="s">
        <v>6382</v>
      </c>
      <c r="B985" s="465" t="s">
        <v>2703</v>
      </c>
      <c r="C985" s="465" t="s">
        <v>6382</v>
      </c>
      <c r="D985" s="465" t="s">
        <v>128</v>
      </c>
      <c r="E985" s="465" t="s">
        <v>285</v>
      </c>
      <c r="F985" s="466">
        <v>2005</v>
      </c>
      <c r="G985" s="465" t="s">
        <v>2071</v>
      </c>
      <c r="H985" s="465" t="s">
        <v>5734</v>
      </c>
      <c r="I985" s="465" t="s">
        <v>6383</v>
      </c>
      <c r="J985" s="466">
        <v>68443</v>
      </c>
      <c r="K985" s="469"/>
      <c r="L985" s="404">
        <f t="shared" ca="1" si="15"/>
        <v>3602.2631578947367</v>
      </c>
      <c r="M985" s="465" t="s">
        <v>112</v>
      </c>
    </row>
    <row r="986" spans="1:13" x14ac:dyDescent="0.35">
      <c r="A986" s="462" t="s">
        <v>16701</v>
      </c>
      <c r="B986" s="462" t="s">
        <v>16702</v>
      </c>
      <c r="C986" s="462" t="s">
        <v>16701</v>
      </c>
      <c r="D986" s="462" t="s">
        <v>128</v>
      </c>
      <c r="E986" s="462" t="s">
        <v>285</v>
      </c>
      <c r="F986" s="463">
        <v>2008</v>
      </c>
      <c r="G986" s="462" t="s">
        <v>5710</v>
      </c>
      <c r="H986" s="462" t="s">
        <v>5917</v>
      </c>
      <c r="I986" s="462" t="s">
        <v>16703</v>
      </c>
      <c r="J986" s="463">
        <v>0</v>
      </c>
      <c r="K986" s="468">
        <v>44174</v>
      </c>
      <c r="L986" s="464">
        <f t="shared" ca="1" si="15"/>
        <v>0</v>
      </c>
      <c r="M986" s="462" t="s">
        <v>112</v>
      </c>
    </row>
    <row r="987" spans="1:13" x14ac:dyDescent="0.35">
      <c r="A987" s="465" t="s">
        <v>5902</v>
      </c>
      <c r="B987" s="465" t="s">
        <v>2652</v>
      </c>
      <c r="C987" s="465" t="s">
        <v>5902</v>
      </c>
      <c r="D987" s="465" t="s">
        <v>128</v>
      </c>
      <c r="E987" s="465" t="s">
        <v>285</v>
      </c>
      <c r="F987" s="466">
        <v>1995</v>
      </c>
      <c r="G987" s="465" t="s">
        <v>2071</v>
      </c>
      <c r="H987" s="465" t="s">
        <v>5734</v>
      </c>
      <c r="I987" s="465" t="s">
        <v>5903</v>
      </c>
      <c r="J987" s="466">
        <v>170954</v>
      </c>
      <c r="K987" s="469">
        <v>44805</v>
      </c>
      <c r="L987" s="404">
        <f t="shared" ca="1" si="15"/>
        <v>5894.9655172413795</v>
      </c>
      <c r="M987" s="465" t="s">
        <v>112</v>
      </c>
    </row>
    <row r="988" spans="1:13" x14ac:dyDescent="0.35">
      <c r="A988" s="462" t="s">
        <v>6415</v>
      </c>
      <c r="B988" s="462" t="s">
        <v>2705</v>
      </c>
      <c r="C988" s="462" t="s">
        <v>6415</v>
      </c>
      <c r="D988" s="462" t="s">
        <v>128</v>
      </c>
      <c r="E988" s="462" t="s">
        <v>285</v>
      </c>
      <c r="F988" s="463">
        <v>2006</v>
      </c>
      <c r="G988" s="462" t="s">
        <v>5767</v>
      </c>
      <c r="H988" s="462" t="s">
        <v>5967</v>
      </c>
      <c r="I988" s="462" t="s">
        <v>6416</v>
      </c>
      <c r="J988" s="463">
        <v>104526</v>
      </c>
      <c r="K988" s="468">
        <v>45218</v>
      </c>
      <c r="L988" s="464">
        <f t="shared" ca="1" si="15"/>
        <v>5807</v>
      </c>
      <c r="M988" s="462" t="s">
        <v>112</v>
      </c>
    </row>
    <row r="989" spans="1:13" x14ac:dyDescent="0.35">
      <c r="A989" s="465" t="s">
        <v>6413</v>
      </c>
      <c r="B989" s="465" t="s">
        <v>2704</v>
      </c>
      <c r="C989" s="465" t="s">
        <v>6413</v>
      </c>
      <c r="D989" s="465" t="s">
        <v>128</v>
      </c>
      <c r="E989" s="465" t="s">
        <v>285</v>
      </c>
      <c r="F989" s="466">
        <v>2006</v>
      </c>
      <c r="G989" s="465" t="s">
        <v>5767</v>
      </c>
      <c r="H989" s="465" t="s">
        <v>5967</v>
      </c>
      <c r="I989" s="465" t="s">
        <v>6414</v>
      </c>
      <c r="J989" s="466">
        <v>66771</v>
      </c>
      <c r="K989" s="469"/>
      <c r="L989" s="404">
        <f t="shared" ca="1" si="15"/>
        <v>3709.5</v>
      </c>
      <c r="M989" s="465" t="s">
        <v>112</v>
      </c>
    </row>
    <row r="990" spans="1:13" x14ac:dyDescent="0.35">
      <c r="A990" s="462" t="s">
        <v>7581</v>
      </c>
      <c r="B990" s="462" t="s">
        <v>2810</v>
      </c>
      <c r="C990" s="462" t="s">
        <v>7581</v>
      </c>
      <c r="D990" s="462" t="s">
        <v>128</v>
      </c>
      <c r="E990" s="462" t="s">
        <v>285</v>
      </c>
      <c r="F990" s="463">
        <v>2010</v>
      </c>
      <c r="G990" s="462" t="s">
        <v>5710</v>
      </c>
      <c r="H990" s="462" t="s">
        <v>368</v>
      </c>
      <c r="I990" s="462" t="s">
        <v>7582</v>
      </c>
      <c r="J990" s="463">
        <v>79681</v>
      </c>
      <c r="K990" s="468">
        <v>44720</v>
      </c>
      <c r="L990" s="464">
        <f t="shared" ca="1" si="15"/>
        <v>5691.5</v>
      </c>
      <c r="M990" s="462" t="s">
        <v>112</v>
      </c>
    </row>
    <row r="991" spans="1:13" x14ac:dyDescent="0.35">
      <c r="A991" s="465" t="s">
        <v>8190</v>
      </c>
      <c r="B991" s="465" t="s">
        <v>2842</v>
      </c>
      <c r="C991" s="465" t="s">
        <v>8190</v>
      </c>
      <c r="D991" s="465" t="s">
        <v>128</v>
      </c>
      <c r="E991" s="465" t="s">
        <v>285</v>
      </c>
      <c r="F991" s="466">
        <v>2012</v>
      </c>
      <c r="G991" s="465" t="s">
        <v>5710</v>
      </c>
      <c r="H991" s="465" t="s">
        <v>368</v>
      </c>
      <c r="I991" s="465" t="s">
        <v>8191</v>
      </c>
      <c r="J991" s="466">
        <v>92813</v>
      </c>
      <c r="K991" s="469"/>
      <c r="L991" s="404">
        <f t="shared" ca="1" si="15"/>
        <v>7734.416666666667</v>
      </c>
      <c r="M991" s="465" t="s">
        <v>112</v>
      </c>
    </row>
    <row r="992" spans="1:13" x14ac:dyDescent="0.35">
      <c r="A992" s="462" t="s">
        <v>7559</v>
      </c>
      <c r="B992" s="462" t="s">
        <v>2809</v>
      </c>
      <c r="C992" s="462" t="s">
        <v>7559</v>
      </c>
      <c r="D992" s="462" t="s">
        <v>128</v>
      </c>
      <c r="E992" s="462" t="s">
        <v>285</v>
      </c>
      <c r="F992" s="463">
        <v>2010</v>
      </c>
      <c r="G992" s="462" t="s">
        <v>5710</v>
      </c>
      <c r="H992" s="462" t="s">
        <v>6496</v>
      </c>
      <c r="I992" s="462" t="s">
        <v>7560</v>
      </c>
      <c r="J992" s="463">
        <v>78473</v>
      </c>
      <c r="K992" s="468">
        <v>44719</v>
      </c>
      <c r="L992" s="464">
        <f t="shared" ca="1" si="15"/>
        <v>5605.2142857142853</v>
      </c>
      <c r="M992" s="462" t="s">
        <v>112</v>
      </c>
    </row>
    <row r="993" spans="1:13" x14ac:dyDescent="0.35">
      <c r="A993" s="465" t="s">
        <v>16734</v>
      </c>
      <c r="B993" s="465" t="s">
        <v>16735</v>
      </c>
      <c r="C993" s="465" t="s">
        <v>16734</v>
      </c>
      <c r="D993" s="465" t="s">
        <v>128</v>
      </c>
      <c r="E993" s="465" t="s">
        <v>285</v>
      </c>
      <c r="F993" s="466">
        <v>2010</v>
      </c>
      <c r="G993" s="465" t="s">
        <v>5710</v>
      </c>
      <c r="H993" s="465" t="s">
        <v>5917</v>
      </c>
      <c r="I993" s="465" t="s">
        <v>16736</v>
      </c>
      <c r="J993" s="466">
        <v>0</v>
      </c>
      <c r="K993" s="469">
        <v>44174</v>
      </c>
      <c r="L993" s="404">
        <f t="shared" ca="1" si="15"/>
        <v>0</v>
      </c>
      <c r="M993" s="465" t="s">
        <v>112</v>
      </c>
    </row>
    <row r="994" spans="1:13" x14ac:dyDescent="0.35">
      <c r="A994" s="462" t="s">
        <v>6556</v>
      </c>
      <c r="B994" s="462" t="s">
        <v>2714</v>
      </c>
      <c r="C994" s="462" t="s">
        <v>6556</v>
      </c>
      <c r="D994" s="462" t="s">
        <v>128</v>
      </c>
      <c r="E994" s="462" t="s">
        <v>285</v>
      </c>
      <c r="F994" s="463">
        <v>2006</v>
      </c>
      <c r="G994" s="462" t="s">
        <v>2071</v>
      </c>
      <c r="H994" s="462" t="s">
        <v>5734</v>
      </c>
      <c r="I994" s="462" t="s">
        <v>6557</v>
      </c>
      <c r="J994" s="463">
        <v>108180</v>
      </c>
      <c r="K994" s="468">
        <v>44298</v>
      </c>
      <c r="L994" s="464">
        <f t="shared" ca="1" si="15"/>
        <v>6010</v>
      </c>
      <c r="M994" s="462" t="s">
        <v>112</v>
      </c>
    </row>
    <row r="995" spans="1:13" x14ac:dyDescent="0.35">
      <c r="A995" s="465" t="s">
        <v>9812</v>
      </c>
      <c r="B995" s="465" t="s">
        <v>2991</v>
      </c>
      <c r="C995" s="465" t="s">
        <v>9812</v>
      </c>
      <c r="D995" s="465" t="s">
        <v>128</v>
      </c>
      <c r="E995" s="465" t="s">
        <v>285</v>
      </c>
      <c r="F995" s="466">
        <v>2015</v>
      </c>
      <c r="G995" s="465" t="s">
        <v>5710</v>
      </c>
      <c r="H995" s="465" t="s">
        <v>6004</v>
      </c>
      <c r="I995" s="465" t="s">
        <v>9813</v>
      </c>
      <c r="J995" s="466">
        <v>46213</v>
      </c>
      <c r="K995" s="469"/>
      <c r="L995" s="404">
        <f t="shared" ca="1" si="15"/>
        <v>5134.7777777777774</v>
      </c>
      <c r="M995" s="465" t="s">
        <v>112</v>
      </c>
    </row>
    <row r="996" spans="1:13" x14ac:dyDescent="0.35">
      <c r="A996" s="462" t="s">
        <v>9044</v>
      </c>
      <c r="B996" s="462" t="s">
        <v>2895</v>
      </c>
      <c r="C996" s="462" t="s">
        <v>9044</v>
      </c>
      <c r="D996" s="462" t="s">
        <v>128</v>
      </c>
      <c r="E996" s="462" t="s">
        <v>285</v>
      </c>
      <c r="F996" s="463">
        <v>2014</v>
      </c>
      <c r="G996" s="462" t="s">
        <v>5710</v>
      </c>
      <c r="H996" s="462" t="s">
        <v>6496</v>
      </c>
      <c r="I996" s="462" t="s">
        <v>9045</v>
      </c>
      <c r="J996" s="463">
        <v>43230</v>
      </c>
      <c r="K996" s="468"/>
      <c r="L996" s="464">
        <f t="shared" ca="1" si="15"/>
        <v>4323</v>
      </c>
      <c r="M996" s="462" t="s">
        <v>112</v>
      </c>
    </row>
    <row r="997" spans="1:13" x14ac:dyDescent="0.35">
      <c r="A997" s="465" t="s">
        <v>9052</v>
      </c>
      <c r="B997" s="465" t="s">
        <v>2898</v>
      </c>
      <c r="C997" s="465" t="s">
        <v>9052</v>
      </c>
      <c r="D997" s="465" t="s">
        <v>128</v>
      </c>
      <c r="E997" s="465" t="s">
        <v>285</v>
      </c>
      <c r="F997" s="466">
        <v>2014</v>
      </c>
      <c r="G997" s="465" t="s">
        <v>5710</v>
      </c>
      <c r="H997" s="465" t="s">
        <v>6496</v>
      </c>
      <c r="I997" s="465" t="s">
        <v>9053</v>
      </c>
      <c r="J997" s="466">
        <v>92381</v>
      </c>
      <c r="K997" s="469">
        <v>44720</v>
      </c>
      <c r="L997" s="404">
        <f t="shared" ca="1" si="15"/>
        <v>9238.1</v>
      </c>
      <c r="M997" s="465" t="s">
        <v>112</v>
      </c>
    </row>
    <row r="998" spans="1:13" x14ac:dyDescent="0.35">
      <c r="A998" s="462" t="s">
        <v>9056</v>
      </c>
      <c r="B998" s="462" t="s">
        <v>2900</v>
      </c>
      <c r="C998" s="462" t="s">
        <v>9056</v>
      </c>
      <c r="D998" s="462" t="s">
        <v>128</v>
      </c>
      <c r="E998" s="462" t="s">
        <v>285</v>
      </c>
      <c r="F998" s="463">
        <v>2014</v>
      </c>
      <c r="G998" s="462" t="s">
        <v>5710</v>
      </c>
      <c r="H998" s="462" t="s">
        <v>6496</v>
      </c>
      <c r="I998" s="462" t="s">
        <v>9057</v>
      </c>
      <c r="J998" s="463">
        <v>53355</v>
      </c>
      <c r="K998" s="468"/>
      <c r="L998" s="464">
        <f t="shared" ca="1" si="15"/>
        <v>5335.5</v>
      </c>
      <c r="M998" s="462" t="s">
        <v>112</v>
      </c>
    </row>
    <row r="999" spans="1:13" x14ac:dyDescent="0.35">
      <c r="A999" s="465" t="s">
        <v>9460</v>
      </c>
      <c r="B999" s="465" t="s">
        <v>2929</v>
      </c>
      <c r="C999" s="465" t="s">
        <v>9460</v>
      </c>
      <c r="D999" s="465" t="s">
        <v>128</v>
      </c>
      <c r="E999" s="465" t="s">
        <v>285</v>
      </c>
      <c r="F999" s="466">
        <v>2014</v>
      </c>
      <c r="G999" s="465" t="s">
        <v>6165</v>
      </c>
      <c r="H999" s="465" t="s">
        <v>8009</v>
      </c>
      <c r="I999" s="465" t="s">
        <v>9461</v>
      </c>
      <c r="J999" s="466">
        <v>38727</v>
      </c>
      <c r="K999" s="469">
        <v>45217</v>
      </c>
      <c r="L999" s="404">
        <f t="shared" ca="1" si="15"/>
        <v>3872.7</v>
      </c>
      <c r="M999" s="465" t="s">
        <v>112</v>
      </c>
    </row>
    <row r="1000" spans="1:13" x14ac:dyDescent="0.35">
      <c r="A1000" s="462" t="s">
        <v>8645</v>
      </c>
      <c r="B1000" s="462" t="s">
        <v>2873</v>
      </c>
      <c r="C1000" s="462" t="s">
        <v>8645</v>
      </c>
      <c r="D1000" s="462" t="s">
        <v>128</v>
      </c>
      <c r="E1000" s="462" t="s">
        <v>285</v>
      </c>
      <c r="F1000" s="463">
        <v>2013</v>
      </c>
      <c r="G1000" s="462" t="s">
        <v>5710</v>
      </c>
      <c r="H1000" s="462" t="s">
        <v>368</v>
      </c>
      <c r="I1000" s="462" t="s">
        <v>8646</v>
      </c>
      <c r="J1000" s="463">
        <v>129657</v>
      </c>
      <c r="K1000" s="468">
        <v>44763</v>
      </c>
      <c r="L1000" s="464">
        <f t="shared" ca="1" si="15"/>
        <v>11787</v>
      </c>
      <c r="M1000" s="462" t="s">
        <v>112</v>
      </c>
    </row>
    <row r="1001" spans="1:13" x14ac:dyDescent="0.35">
      <c r="A1001" s="465" t="s">
        <v>9222</v>
      </c>
      <c r="B1001" s="465" t="s">
        <v>2918</v>
      </c>
      <c r="C1001" s="465" t="s">
        <v>9222</v>
      </c>
      <c r="D1001" s="465" t="s">
        <v>128</v>
      </c>
      <c r="E1001" s="465" t="s">
        <v>285</v>
      </c>
      <c r="F1001" s="466">
        <v>2014</v>
      </c>
      <c r="G1001" s="465" t="s">
        <v>5710</v>
      </c>
      <c r="H1001" s="465" t="s">
        <v>368</v>
      </c>
      <c r="I1001" s="465" t="s">
        <v>9223</v>
      </c>
      <c r="J1001" s="466">
        <v>71500</v>
      </c>
      <c r="K1001" s="469"/>
      <c r="L1001" s="404">
        <f t="shared" ca="1" si="15"/>
        <v>7150</v>
      </c>
      <c r="M1001" s="465" t="s">
        <v>112</v>
      </c>
    </row>
    <row r="1002" spans="1:13" x14ac:dyDescent="0.35">
      <c r="A1002" s="462" t="s">
        <v>8641</v>
      </c>
      <c r="B1002" s="462" t="s">
        <v>2868</v>
      </c>
      <c r="C1002" s="462" t="s">
        <v>8641</v>
      </c>
      <c r="D1002" s="462" t="s">
        <v>128</v>
      </c>
      <c r="E1002" s="462" t="s">
        <v>285</v>
      </c>
      <c r="F1002" s="463">
        <v>2013</v>
      </c>
      <c r="G1002" s="462" t="s">
        <v>5710</v>
      </c>
      <c r="H1002" s="462" t="s">
        <v>368</v>
      </c>
      <c r="I1002" s="462" t="s">
        <v>8642</v>
      </c>
      <c r="J1002" s="463">
        <v>172724</v>
      </c>
      <c r="K1002" s="468">
        <v>44721</v>
      </c>
      <c r="L1002" s="464">
        <f t="shared" ca="1" si="15"/>
        <v>15702.181818181818</v>
      </c>
      <c r="M1002" s="462" t="s">
        <v>112</v>
      </c>
    </row>
    <row r="1003" spans="1:13" x14ac:dyDescent="0.35">
      <c r="A1003" s="465" t="s">
        <v>9224</v>
      </c>
      <c r="B1003" s="465" t="s">
        <v>2919</v>
      </c>
      <c r="C1003" s="465" t="s">
        <v>9224</v>
      </c>
      <c r="D1003" s="465" t="s">
        <v>128</v>
      </c>
      <c r="E1003" s="465" t="s">
        <v>285</v>
      </c>
      <c r="F1003" s="466">
        <v>2014</v>
      </c>
      <c r="G1003" s="465" t="s">
        <v>5710</v>
      </c>
      <c r="H1003" s="465" t="s">
        <v>368</v>
      </c>
      <c r="I1003" s="465" t="s">
        <v>9225</v>
      </c>
      <c r="J1003" s="466">
        <v>83307</v>
      </c>
      <c r="K1003" s="469"/>
      <c r="L1003" s="404">
        <f t="shared" ca="1" si="15"/>
        <v>8330.7000000000007</v>
      </c>
      <c r="M1003" s="465" t="s">
        <v>112</v>
      </c>
    </row>
    <row r="1004" spans="1:13" x14ac:dyDescent="0.35">
      <c r="A1004" s="462" t="s">
        <v>9226</v>
      </c>
      <c r="B1004" s="462" t="s">
        <v>2920</v>
      </c>
      <c r="C1004" s="462" t="s">
        <v>9226</v>
      </c>
      <c r="D1004" s="462" t="s">
        <v>128</v>
      </c>
      <c r="E1004" s="462" t="s">
        <v>285</v>
      </c>
      <c r="F1004" s="463">
        <v>2014</v>
      </c>
      <c r="G1004" s="462" t="s">
        <v>5710</v>
      </c>
      <c r="H1004" s="462" t="s">
        <v>368</v>
      </c>
      <c r="I1004" s="462" t="s">
        <v>9227</v>
      </c>
      <c r="J1004" s="463">
        <v>31257</v>
      </c>
      <c r="K1004" s="468"/>
      <c r="L1004" s="464">
        <f t="shared" ca="1" si="15"/>
        <v>3125.7</v>
      </c>
      <c r="M1004" s="462" t="s">
        <v>112</v>
      </c>
    </row>
    <row r="1005" spans="1:13" x14ac:dyDescent="0.35">
      <c r="A1005" s="465" t="s">
        <v>9228</v>
      </c>
      <c r="B1005" s="465" t="s">
        <v>2921</v>
      </c>
      <c r="C1005" s="465" t="s">
        <v>9228</v>
      </c>
      <c r="D1005" s="465" t="s">
        <v>128</v>
      </c>
      <c r="E1005" s="465" t="s">
        <v>285</v>
      </c>
      <c r="F1005" s="466">
        <v>2014</v>
      </c>
      <c r="G1005" s="465" t="s">
        <v>5710</v>
      </c>
      <c r="H1005" s="465" t="s">
        <v>368</v>
      </c>
      <c r="I1005" s="465" t="s">
        <v>9229</v>
      </c>
      <c r="J1005" s="466">
        <v>28566</v>
      </c>
      <c r="K1005" s="469"/>
      <c r="L1005" s="404">
        <f t="shared" ca="1" si="15"/>
        <v>2856.6</v>
      </c>
      <c r="M1005" s="465" t="s">
        <v>112</v>
      </c>
    </row>
    <row r="1006" spans="1:13" x14ac:dyDescent="0.35">
      <c r="A1006" s="462" t="s">
        <v>9230</v>
      </c>
      <c r="B1006" s="462" t="s">
        <v>2922</v>
      </c>
      <c r="C1006" s="462" t="s">
        <v>9230</v>
      </c>
      <c r="D1006" s="462" t="s">
        <v>128</v>
      </c>
      <c r="E1006" s="462" t="s">
        <v>285</v>
      </c>
      <c r="F1006" s="463">
        <v>2014</v>
      </c>
      <c r="G1006" s="462" t="s">
        <v>5710</v>
      </c>
      <c r="H1006" s="462" t="s">
        <v>368</v>
      </c>
      <c r="I1006" s="462" t="s">
        <v>9231</v>
      </c>
      <c r="J1006" s="463">
        <v>119523</v>
      </c>
      <c r="K1006" s="468"/>
      <c r="L1006" s="464">
        <f t="shared" ca="1" si="15"/>
        <v>11952.3</v>
      </c>
      <c r="M1006" s="462" t="s">
        <v>112</v>
      </c>
    </row>
    <row r="1007" spans="1:13" x14ac:dyDescent="0.35">
      <c r="A1007" s="465" t="s">
        <v>9236</v>
      </c>
      <c r="B1007" s="465" t="s">
        <v>2925</v>
      </c>
      <c r="C1007" s="465" t="s">
        <v>9236</v>
      </c>
      <c r="D1007" s="465" t="s">
        <v>128</v>
      </c>
      <c r="E1007" s="465" t="s">
        <v>285</v>
      </c>
      <c r="F1007" s="466">
        <v>2014</v>
      </c>
      <c r="G1007" s="465" t="s">
        <v>5710</v>
      </c>
      <c r="H1007" s="465" t="s">
        <v>368</v>
      </c>
      <c r="I1007" s="465" t="s">
        <v>9237</v>
      </c>
      <c r="J1007" s="466">
        <v>184232</v>
      </c>
      <c r="K1007" s="469">
        <v>45218</v>
      </c>
      <c r="L1007" s="404">
        <f t="shared" ca="1" si="15"/>
        <v>18423.2</v>
      </c>
      <c r="M1007" s="465" t="s">
        <v>112</v>
      </c>
    </row>
    <row r="1008" spans="1:13" x14ac:dyDescent="0.35">
      <c r="A1008" s="462" t="s">
        <v>10683</v>
      </c>
      <c r="B1008" s="462" t="s">
        <v>3089</v>
      </c>
      <c r="C1008" s="462" t="s">
        <v>10683</v>
      </c>
      <c r="D1008" s="462" t="s">
        <v>128</v>
      </c>
      <c r="E1008" s="462" t="s">
        <v>285</v>
      </c>
      <c r="F1008" s="463">
        <v>2016</v>
      </c>
      <c r="G1008" s="462" t="s">
        <v>5710</v>
      </c>
      <c r="H1008" s="462" t="s">
        <v>6004</v>
      </c>
      <c r="I1008" s="462" t="s">
        <v>10684</v>
      </c>
      <c r="J1008" s="463">
        <v>23226.2</v>
      </c>
      <c r="K1008" s="468"/>
      <c r="L1008" s="464">
        <f t="shared" ca="1" si="15"/>
        <v>2903.2750000000001</v>
      </c>
      <c r="M1008" s="462" t="s">
        <v>112</v>
      </c>
    </row>
    <row r="1009" spans="1:13" x14ac:dyDescent="0.35">
      <c r="A1009" s="465" t="s">
        <v>9689</v>
      </c>
      <c r="B1009" s="465" t="s">
        <v>2962</v>
      </c>
      <c r="C1009" s="465" t="s">
        <v>9689</v>
      </c>
      <c r="D1009" s="465" t="s">
        <v>128</v>
      </c>
      <c r="E1009" s="465" t="s">
        <v>285</v>
      </c>
      <c r="F1009" s="466">
        <v>2015</v>
      </c>
      <c r="G1009" s="465" t="s">
        <v>5710</v>
      </c>
      <c r="H1009" s="465" t="s">
        <v>898</v>
      </c>
      <c r="I1009" s="465" t="s">
        <v>9690</v>
      </c>
      <c r="J1009" s="466">
        <v>68634</v>
      </c>
      <c r="K1009" s="469"/>
      <c r="L1009" s="404">
        <f t="shared" ca="1" si="15"/>
        <v>7626</v>
      </c>
      <c r="M1009" s="465" t="s">
        <v>112</v>
      </c>
    </row>
    <row r="1010" spans="1:13" x14ac:dyDescent="0.35">
      <c r="A1010" s="462" t="s">
        <v>10611</v>
      </c>
      <c r="B1010" s="462" t="s">
        <v>3062</v>
      </c>
      <c r="C1010" s="462" t="s">
        <v>10611</v>
      </c>
      <c r="D1010" s="462" t="s">
        <v>128</v>
      </c>
      <c r="E1010" s="462" t="s">
        <v>285</v>
      </c>
      <c r="F1010" s="463">
        <v>2016</v>
      </c>
      <c r="G1010" s="462" t="s">
        <v>5710</v>
      </c>
      <c r="H1010" s="462" t="s">
        <v>913</v>
      </c>
      <c r="I1010" s="462" t="s">
        <v>10612</v>
      </c>
      <c r="J1010" s="463">
        <v>53921</v>
      </c>
      <c r="K1010" s="468"/>
      <c r="L1010" s="464">
        <f t="shared" ca="1" si="15"/>
        <v>6740.125</v>
      </c>
      <c r="M1010" s="462" t="s">
        <v>112</v>
      </c>
    </row>
    <row r="1011" spans="1:13" x14ac:dyDescent="0.35">
      <c r="A1011" s="465" t="s">
        <v>11590</v>
      </c>
      <c r="B1011" s="465" t="s">
        <v>3137</v>
      </c>
      <c r="C1011" s="465" t="s">
        <v>11590</v>
      </c>
      <c r="D1011" s="465" t="s">
        <v>128</v>
      </c>
      <c r="E1011" s="465" t="s">
        <v>285</v>
      </c>
      <c r="F1011" s="466">
        <v>2017</v>
      </c>
      <c r="G1011" s="465" t="s">
        <v>5710</v>
      </c>
      <c r="H1011" s="465" t="s">
        <v>6004</v>
      </c>
      <c r="I1011" s="465" t="s">
        <v>11591</v>
      </c>
      <c r="J1011" s="466">
        <v>23003</v>
      </c>
      <c r="K1011" s="469"/>
      <c r="L1011" s="404">
        <f t="shared" ca="1" si="15"/>
        <v>3286.1428571428573</v>
      </c>
      <c r="M1011" s="465" t="s">
        <v>112</v>
      </c>
    </row>
    <row r="1012" spans="1:13" x14ac:dyDescent="0.35">
      <c r="A1012" s="462" t="s">
        <v>10473</v>
      </c>
      <c r="B1012" s="462" t="s">
        <v>3035</v>
      </c>
      <c r="C1012" s="462" t="s">
        <v>10473</v>
      </c>
      <c r="D1012" s="462" t="s">
        <v>128</v>
      </c>
      <c r="E1012" s="462" t="s">
        <v>285</v>
      </c>
      <c r="F1012" s="463">
        <v>2016</v>
      </c>
      <c r="G1012" s="462" t="s">
        <v>5710</v>
      </c>
      <c r="H1012" s="462" t="s">
        <v>368</v>
      </c>
      <c r="I1012" s="462" t="s">
        <v>10474</v>
      </c>
      <c r="J1012" s="463">
        <v>151234</v>
      </c>
      <c r="K1012" s="468"/>
      <c r="L1012" s="464">
        <f t="shared" ca="1" si="15"/>
        <v>18904.25</v>
      </c>
      <c r="M1012" s="462" t="s">
        <v>112</v>
      </c>
    </row>
    <row r="1013" spans="1:13" x14ac:dyDescent="0.35">
      <c r="A1013" s="465" t="s">
        <v>10475</v>
      </c>
      <c r="B1013" s="465" t="s">
        <v>3036</v>
      </c>
      <c r="C1013" s="465" t="s">
        <v>10475</v>
      </c>
      <c r="D1013" s="465" t="s">
        <v>128</v>
      </c>
      <c r="E1013" s="465" t="s">
        <v>285</v>
      </c>
      <c r="F1013" s="466">
        <v>2016</v>
      </c>
      <c r="G1013" s="465" t="s">
        <v>5710</v>
      </c>
      <c r="H1013" s="465" t="s">
        <v>368</v>
      </c>
      <c r="I1013" s="465" t="s">
        <v>10476</v>
      </c>
      <c r="J1013" s="466">
        <v>154111</v>
      </c>
      <c r="K1013" s="469"/>
      <c r="L1013" s="404">
        <f t="shared" ca="1" si="15"/>
        <v>19263.875</v>
      </c>
      <c r="M1013" s="465" t="s">
        <v>112</v>
      </c>
    </row>
    <row r="1014" spans="1:13" x14ac:dyDescent="0.35">
      <c r="A1014" s="462" t="s">
        <v>11440</v>
      </c>
      <c r="B1014" s="462" t="s">
        <v>3116</v>
      </c>
      <c r="C1014" s="462" t="s">
        <v>11440</v>
      </c>
      <c r="D1014" s="462" t="s">
        <v>128</v>
      </c>
      <c r="E1014" s="462" t="s">
        <v>285</v>
      </c>
      <c r="F1014" s="463">
        <v>2017</v>
      </c>
      <c r="G1014" s="462" t="s">
        <v>5710</v>
      </c>
      <c r="H1014" s="462" t="s">
        <v>368</v>
      </c>
      <c r="I1014" s="462" t="s">
        <v>11441</v>
      </c>
      <c r="J1014" s="463">
        <v>59176</v>
      </c>
      <c r="K1014" s="468"/>
      <c r="L1014" s="464">
        <f t="shared" ca="1" si="15"/>
        <v>8453.7142857142862</v>
      </c>
      <c r="M1014" s="462" t="s">
        <v>112</v>
      </c>
    </row>
    <row r="1015" spans="1:13" x14ac:dyDescent="0.35">
      <c r="A1015" s="465" t="s">
        <v>11524</v>
      </c>
      <c r="B1015" s="465" t="s">
        <v>3133</v>
      </c>
      <c r="C1015" s="465" t="s">
        <v>11524</v>
      </c>
      <c r="D1015" s="465" t="s">
        <v>128</v>
      </c>
      <c r="E1015" s="465" t="s">
        <v>285</v>
      </c>
      <c r="F1015" s="466">
        <v>2017</v>
      </c>
      <c r="G1015" s="465" t="s">
        <v>5710</v>
      </c>
      <c r="H1015" s="465" t="s">
        <v>898</v>
      </c>
      <c r="I1015" s="465" t="s">
        <v>11525</v>
      </c>
      <c r="J1015" s="466">
        <v>31249</v>
      </c>
      <c r="K1015" s="469"/>
      <c r="L1015" s="404">
        <f t="shared" ca="1" si="15"/>
        <v>4464.1428571428569</v>
      </c>
      <c r="M1015" s="465" t="s">
        <v>112</v>
      </c>
    </row>
    <row r="1016" spans="1:13" x14ac:dyDescent="0.35">
      <c r="A1016" s="462" t="s">
        <v>12402</v>
      </c>
      <c r="B1016" s="462" t="s">
        <v>3248</v>
      </c>
      <c r="C1016" s="462" t="s">
        <v>12402</v>
      </c>
      <c r="D1016" s="462" t="s">
        <v>128</v>
      </c>
      <c r="E1016" s="462" t="s">
        <v>285</v>
      </c>
      <c r="F1016" s="463">
        <v>2018</v>
      </c>
      <c r="G1016" s="462" t="s">
        <v>5710</v>
      </c>
      <c r="H1016" s="462" t="s">
        <v>9887</v>
      </c>
      <c r="I1016" s="462" t="s">
        <v>12403</v>
      </c>
      <c r="J1016" s="463">
        <v>6256</v>
      </c>
      <c r="K1016" s="468"/>
      <c r="L1016" s="464">
        <f t="shared" ca="1" si="15"/>
        <v>1042.6666666666667</v>
      </c>
      <c r="M1016" s="462" t="s">
        <v>112</v>
      </c>
    </row>
    <row r="1017" spans="1:13" x14ac:dyDescent="0.35">
      <c r="A1017" s="465" t="s">
        <v>11856</v>
      </c>
      <c r="B1017" s="465" t="s">
        <v>3174</v>
      </c>
      <c r="C1017" s="465" t="s">
        <v>11856</v>
      </c>
      <c r="D1017" s="465" t="s">
        <v>128</v>
      </c>
      <c r="E1017" s="465" t="s">
        <v>285</v>
      </c>
      <c r="F1017" s="466">
        <v>2017</v>
      </c>
      <c r="G1017" s="465" t="s">
        <v>6013</v>
      </c>
      <c r="H1017" s="465" t="s">
        <v>7459</v>
      </c>
      <c r="I1017" s="465" t="s">
        <v>11857</v>
      </c>
      <c r="J1017" s="466">
        <v>40717</v>
      </c>
      <c r="K1017" s="469"/>
      <c r="L1017" s="404">
        <f t="shared" ca="1" si="15"/>
        <v>5816.7142857142853</v>
      </c>
      <c r="M1017" s="465" t="s">
        <v>112</v>
      </c>
    </row>
    <row r="1018" spans="1:13" x14ac:dyDescent="0.35">
      <c r="A1018" s="462" t="s">
        <v>12166</v>
      </c>
      <c r="B1018" s="462" t="s">
        <v>3193</v>
      </c>
      <c r="C1018" s="462" t="s">
        <v>12166</v>
      </c>
      <c r="D1018" s="462" t="s">
        <v>128</v>
      </c>
      <c r="E1018" s="462" t="s">
        <v>285</v>
      </c>
      <c r="F1018" s="463">
        <v>2018</v>
      </c>
      <c r="G1018" s="462" t="s">
        <v>5710</v>
      </c>
      <c r="H1018" s="462" t="s">
        <v>368</v>
      </c>
      <c r="I1018" s="462" t="s">
        <v>12167</v>
      </c>
      <c r="J1018" s="463">
        <v>128381</v>
      </c>
      <c r="K1018" s="468"/>
      <c r="L1018" s="464">
        <f t="shared" ca="1" si="15"/>
        <v>21396.833333333332</v>
      </c>
      <c r="M1018" s="462" t="s">
        <v>112</v>
      </c>
    </row>
    <row r="1019" spans="1:13" x14ac:dyDescent="0.35">
      <c r="A1019" s="465" t="s">
        <v>12276</v>
      </c>
      <c r="B1019" s="465" t="s">
        <v>3231</v>
      </c>
      <c r="C1019" s="465" t="s">
        <v>12276</v>
      </c>
      <c r="D1019" s="465" t="s">
        <v>128</v>
      </c>
      <c r="E1019" s="465" t="s">
        <v>285</v>
      </c>
      <c r="F1019" s="466">
        <v>2018</v>
      </c>
      <c r="G1019" s="465" t="s">
        <v>5710</v>
      </c>
      <c r="H1019" s="465" t="s">
        <v>898</v>
      </c>
      <c r="I1019" s="465" t="s">
        <v>12277</v>
      </c>
      <c r="J1019" s="466">
        <v>48245</v>
      </c>
      <c r="K1019" s="469"/>
      <c r="L1019" s="404">
        <f t="shared" ca="1" si="15"/>
        <v>8040.833333333333</v>
      </c>
      <c r="M1019" s="465" t="s">
        <v>112</v>
      </c>
    </row>
    <row r="1020" spans="1:13" x14ac:dyDescent="0.35">
      <c r="A1020" s="462" t="s">
        <v>12278</v>
      </c>
      <c r="B1020" s="462" t="s">
        <v>3232</v>
      </c>
      <c r="C1020" s="462" t="s">
        <v>12278</v>
      </c>
      <c r="D1020" s="462" t="s">
        <v>128</v>
      </c>
      <c r="E1020" s="462" t="s">
        <v>285</v>
      </c>
      <c r="F1020" s="463">
        <v>2018</v>
      </c>
      <c r="G1020" s="462" t="s">
        <v>5710</v>
      </c>
      <c r="H1020" s="462" t="s">
        <v>898</v>
      </c>
      <c r="I1020" s="462" t="s">
        <v>12279</v>
      </c>
      <c r="J1020" s="463">
        <v>52647</v>
      </c>
      <c r="K1020" s="468"/>
      <c r="L1020" s="464">
        <f t="shared" ca="1" si="15"/>
        <v>8774.5</v>
      </c>
      <c r="M1020" s="462" t="s">
        <v>112</v>
      </c>
    </row>
    <row r="1021" spans="1:13" x14ac:dyDescent="0.35">
      <c r="A1021" s="465" t="s">
        <v>12164</v>
      </c>
      <c r="B1021" s="465" t="s">
        <v>3192</v>
      </c>
      <c r="C1021" s="465" t="s">
        <v>12164</v>
      </c>
      <c r="D1021" s="465" t="s">
        <v>128</v>
      </c>
      <c r="E1021" s="465" t="s">
        <v>285</v>
      </c>
      <c r="F1021" s="466">
        <v>2018</v>
      </c>
      <c r="G1021" s="465" t="s">
        <v>5710</v>
      </c>
      <c r="H1021" s="465" t="s">
        <v>368</v>
      </c>
      <c r="I1021" s="465" t="s">
        <v>12165</v>
      </c>
      <c r="J1021" s="466">
        <v>95761</v>
      </c>
      <c r="K1021" s="469"/>
      <c r="L1021" s="404">
        <f t="shared" ca="1" si="15"/>
        <v>15960.166666666666</v>
      </c>
      <c r="M1021" s="465" t="s">
        <v>112</v>
      </c>
    </row>
    <row r="1022" spans="1:13" x14ac:dyDescent="0.35">
      <c r="A1022" s="462" t="s">
        <v>7128</v>
      </c>
      <c r="B1022" s="462" t="s">
        <v>2776</v>
      </c>
      <c r="C1022" s="462" t="s">
        <v>7128</v>
      </c>
      <c r="D1022" s="462" t="s">
        <v>128</v>
      </c>
      <c r="E1022" s="462" t="s">
        <v>285</v>
      </c>
      <c r="F1022" s="463">
        <v>2008</v>
      </c>
      <c r="G1022" s="462" t="s">
        <v>5710</v>
      </c>
      <c r="H1022" s="462" t="s">
        <v>913</v>
      </c>
      <c r="I1022" s="462" t="s">
        <v>7129</v>
      </c>
      <c r="J1022" s="463">
        <v>115586</v>
      </c>
      <c r="K1022" s="468"/>
      <c r="L1022" s="464">
        <f t="shared" ca="1" si="15"/>
        <v>7224.125</v>
      </c>
      <c r="M1022" s="462" t="s">
        <v>112</v>
      </c>
    </row>
    <row r="1023" spans="1:13" x14ac:dyDescent="0.35">
      <c r="A1023" s="465" t="s">
        <v>12162</v>
      </c>
      <c r="B1023" s="465" t="s">
        <v>3191</v>
      </c>
      <c r="C1023" s="465" t="s">
        <v>12162</v>
      </c>
      <c r="D1023" s="465" t="s">
        <v>128</v>
      </c>
      <c r="E1023" s="465" t="s">
        <v>285</v>
      </c>
      <c r="F1023" s="466">
        <v>2018</v>
      </c>
      <c r="G1023" s="465" t="s">
        <v>5710</v>
      </c>
      <c r="H1023" s="465" t="s">
        <v>368</v>
      </c>
      <c r="I1023" s="465" t="s">
        <v>12163</v>
      </c>
      <c r="J1023" s="466">
        <v>111011</v>
      </c>
      <c r="K1023" s="469"/>
      <c r="L1023" s="404">
        <f t="shared" ca="1" si="15"/>
        <v>18501.833333333332</v>
      </c>
      <c r="M1023" s="465" t="s">
        <v>112</v>
      </c>
    </row>
    <row r="1024" spans="1:13" x14ac:dyDescent="0.35">
      <c r="A1024" s="462" t="s">
        <v>12003</v>
      </c>
      <c r="B1024" s="462" t="s">
        <v>3185</v>
      </c>
      <c r="C1024" s="462" t="s">
        <v>12003</v>
      </c>
      <c r="D1024" s="462" t="s">
        <v>128</v>
      </c>
      <c r="E1024" s="462" t="s">
        <v>285</v>
      </c>
      <c r="F1024" s="463">
        <v>2018</v>
      </c>
      <c r="G1024" s="462" t="s">
        <v>5767</v>
      </c>
      <c r="H1024" s="462" t="s">
        <v>5927</v>
      </c>
      <c r="I1024" s="462" t="s">
        <v>12004</v>
      </c>
      <c r="J1024" s="463">
        <v>33881</v>
      </c>
      <c r="K1024" s="468"/>
      <c r="L1024" s="464">
        <f t="shared" ca="1" si="15"/>
        <v>5646.833333333333</v>
      </c>
      <c r="M1024" s="462" t="s">
        <v>112</v>
      </c>
    </row>
    <row r="1025" spans="1:13" x14ac:dyDescent="0.35">
      <c r="A1025" s="465" t="s">
        <v>12180</v>
      </c>
      <c r="B1025" s="465" t="s">
        <v>3221</v>
      </c>
      <c r="C1025" s="465" t="s">
        <v>12180</v>
      </c>
      <c r="D1025" s="465" t="s">
        <v>128</v>
      </c>
      <c r="E1025" s="465" t="s">
        <v>285</v>
      </c>
      <c r="F1025" s="466">
        <v>2018</v>
      </c>
      <c r="G1025" s="465" t="s">
        <v>5710</v>
      </c>
      <c r="H1025" s="465" t="s">
        <v>368</v>
      </c>
      <c r="I1025" s="465" t="s">
        <v>12181</v>
      </c>
      <c r="J1025" s="466">
        <v>102951</v>
      </c>
      <c r="K1025" s="469"/>
      <c r="L1025" s="404">
        <f t="shared" ca="1" si="15"/>
        <v>17158.5</v>
      </c>
      <c r="M1025" s="465" t="s">
        <v>112</v>
      </c>
    </row>
    <row r="1026" spans="1:13" x14ac:dyDescent="0.35">
      <c r="A1026" s="462" t="s">
        <v>12001</v>
      </c>
      <c r="B1026" s="462" t="s">
        <v>3184</v>
      </c>
      <c r="C1026" s="462" t="s">
        <v>12001</v>
      </c>
      <c r="D1026" s="462" t="s">
        <v>128</v>
      </c>
      <c r="E1026" s="462" t="s">
        <v>285</v>
      </c>
      <c r="F1026" s="463">
        <v>2018</v>
      </c>
      <c r="G1026" s="462" t="s">
        <v>5767</v>
      </c>
      <c r="H1026" s="462" t="s">
        <v>5927</v>
      </c>
      <c r="I1026" s="462" t="s">
        <v>12002</v>
      </c>
      <c r="J1026" s="463">
        <v>36566</v>
      </c>
      <c r="K1026" s="468"/>
      <c r="L1026" s="464">
        <f t="shared" ref="L1026:L1089" ca="1" si="16">IFERROR(J1026/(YEAR(NOW())-F1026),"--")</f>
        <v>6094.333333333333</v>
      </c>
      <c r="M1026" s="462" t="s">
        <v>112</v>
      </c>
    </row>
    <row r="1027" spans="1:13" x14ac:dyDescent="0.35">
      <c r="A1027" s="465" t="s">
        <v>12013</v>
      </c>
      <c r="B1027" s="465" t="s">
        <v>3188</v>
      </c>
      <c r="C1027" s="465" t="s">
        <v>12013</v>
      </c>
      <c r="D1027" s="465" t="s">
        <v>128</v>
      </c>
      <c r="E1027" s="465" t="s">
        <v>285</v>
      </c>
      <c r="F1027" s="466">
        <v>2018</v>
      </c>
      <c r="G1027" s="465" t="s">
        <v>5767</v>
      </c>
      <c r="H1027" s="465" t="s">
        <v>6032</v>
      </c>
      <c r="I1027" s="465" t="s">
        <v>12014</v>
      </c>
      <c r="J1027" s="466">
        <v>56767</v>
      </c>
      <c r="K1027" s="469"/>
      <c r="L1027" s="404">
        <f t="shared" ca="1" si="16"/>
        <v>9461.1666666666661</v>
      </c>
      <c r="M1027" s="465" t="s">
        <v>112</v>
      </c>
    </row>
    <row r="1028" spans="1:13" x14ac:dyDescent="0.35">
      <c r="A1028" s="462" t="s">
        <v>12015</v>
      </c>
      <c r="B1028" s="462" t="s">
        <v>3189</v>
      </c>
      <c r="C1028" s="462" t="s">
        <v>12015</v>
      </c>
      <c r="D1028" s="462" t="s">
        <v>128</v>
      </c>
      <c r="E1028" s="462" t="s">
        <v>285</v>
      </c>
      <c r="F1028" s="463">
        <v>2018</v>
      </c>
      <c r="G1028" s="462" t="s">
        <v>5767</v>
      </c>
      <c r="H1028" s="462" t="s">
        <v>6032</v>
      </c>
      <c r="I1028" s="462" t="s">
        <v>12016</v>
      </c>
      <c r="J1028" s="463">
        <v>40371</v>
      </c>
      <c r="K1028" s="468"/>
      <c r="L1028" s="464">
        <f t="shared" ca="1" si="16"/>
        <v>6728.5</v>
      </c>
      <c r="M1028" s="462" t="s">
        <v>112</v>
      </c>
    </row>
    <row r="1029" spans="1:13" x14ac:dyDescent="0.35">
      <c r="A1029" s="465" t="s">
        <v>7623</v>
      </c>
      <c r="B1029" s="465" t="s">
        <v>2816</v>
      </c>
      <c r="C1029" s="465" t="s">
        <v>7623</v>
      </c>
      <c r="D1029" s="465" t="s">
        <v>128</v>
      </c>
      <c r="E1029" s="465" t="s">
        <v>285</v>
      </c>
      <c r="F1029" s="466">
        <v>2010</v>
      </c>
      <c r="G1029" s="465" t="s">
        <v>5740</v>
      </c>
      <c r="H1029" s="465" t="s">
        <v>7624</v>
      </c>
      <c r="I1029" s="465" t="s">
        <v>7625</v>
      </c>
      <c r="J1029" s="466">
        <v>0</v>
      </c>
      <c r="K1029" s="469">
        <v>44729</v>
      </c>
      <c r="L1029" s="404">
        <f t="shared" ca="1" si="16"/>
        <v>0</v>
      </c>
      <c r="M1029" s="465" t="s">
        <v>112</v>
      </c>
    </row>
    <row r="1030" spans="1:13" x14ac:dyDescent="0.35">
      <c r="A1030" s="462" t="s">
        <v>13488</v>
      </c>
      <c r="B1030" s="462" t="s">
        <v>3342</v>
      </c>
      <c r="C1030" s="462" t="s">
        <v>13488</v>
      </c>
      <c r="D1030" s="462" t="s">
        <v>128</v>
      </c>
      <c r="E1030" s="462" t="s">
        <v>285</v>
      </c>
      <c r="F1030" s="463">
        <v>2019</v>
      </c>
      <c r="G1030" s="462" t="s">
        <v>2071</v>
      </c>
      <c r="H1030" s="462" t="s">
        <v>5734</v>
      </c>
      <c r="I1030" s="462" t="s">
        <v>13489</v>
      </c>
      <c r="J1030" s="463">
        <v>22222</v>
      </c>
      <c r="K1030" s="468"/>
      <c r="L1030" s="464">
        <f t="shared" ca="1" si="16"/>
        <v>4444.3999999999996</v>
      </c>
      <c r="M1030" s="462" t="s">
        <v>112</v>
      </c>
    </row>
    <row r="1031" spans="1:13" x14ac:dyDescent="0.35">
      <c r="A1031" s="465" t="s">
        <v>12842</v>
      </c>
      <c r="B1031" s="465" t="s">
        <v>3287</v>
      </c>
      <c r="C1031" s="465" t="s">
        <v>12842</v>
      </c>
      <c r="D1031" s="465" t="s">
        <v>128</v>
      </c>
      <c r="E1031" s="465" t="s">
        <v>285</v>
      </c>
      <c r="F1031" s="466">
        <v>2019</v>
      </c>
      <c r="G1031" s="465" t="s">
        <v>5710</v>
      </c>
      <c r="H1031" s="465" t="s">
        <v>898</v>
      </c>
      <c r="I1031" s="465" t="s">
        <v>12843</v>
      </c>
      <c r="J1031" s="466">
        <v>59082</v>
      </c>
      <c r="K1031" s="469"/>
      <c r="L1031" s="404">
        <f t="shared" ca="1" si="16"/>
        <v>11816.4</v>
      </c>
      <c r="M1031" s="465" t="s">
        <v>112</v>
      </c>
    </row>
    <row r="1032" spans="1:13" x14ac:dyDescent="0.35">
      <c r="A1032" s="462" t="s">
        <v>5886</v>
      </c>
      <c r="B1032" s="462" t="s">
        <v>2649</v>
      </c>
      <c r="C1032" s="462" t="s">
        <v>5886</v>
      </c>
      <c r="D1032" s="462" t="s">
        <v>128</v>
      </c>
      <c r="E1032" s="462" t="s">
        <v>285</v>
      </c>
      <c r="F1032" s="463">
        <v>1994</v>
      </c>
      <c r="G1032" s="462" t="s">
        <v>5741</v>
      </c>
      <c r="H1032" s="462" t="s">
        <v>5734</v>
      </c>
      <c r="I1032" s="462" t="s">
        <v>5887</v>
      </c>
      <c r="J1032" s="463">
        <v>26450</v>
      </c>
      <c r="K1032" s="468"/>
      <c r="L1032" s="464">
        <f t="shared" ca="1" si="16"/>
        <v>881.66666666666663</v>
      </c>
      <c r="M1032" s="462" t="s">
        <v>112</v>
      </c>
    </row>
    <row r="1033" spans="1:13" x14ac:dyDescent="0.35">
      <c r="A1033" s="465" t="s">
        <v>13896</v>
      </c>
      <c r="B1033" s="465" t="s">
        <v>3374</v>
      </c>
      <c r="C1033" s="465" t="s">
        <v>13896</v>
      </c>
      <c r="D1033" s="465" t="s">
        <v>128</v>
      </c>
      <c r="E1033" s="465" t="s">
        <v>285</v>
      </c>
      <c r="F1033" s="466">
        <v>2020</v>
      </c>
      <c r="G1033" s="465" t="s">
        <v>5710</v>
      </c>
      <c r="H1033" s="465" t="s">
        <v>368</v>
      </c>
      <c r="I1033" s="465" t="s">
        <v>13897</v>
      </c>
      <c r="J1033" s="466">
        <v>6045</v>
      </c>
      <c r="K1033" s="469"/>
      <c r="L1033" s="404">
        <f t="shared" ca="1" si="16"/>
        <v>1511.25</v>
      </c>
      <c r="M1033" s="465" t="s">
        <v>112</v>
      </c>
    </row>
    <row r="1034" spans="1:13" x14ac:dyDescent="0.35">
      <c r="A1034" s="462" t="s">
        <v>13894</v>
      </c>
      <c r="B1034" s="462" t="s">
        <v>3373</v>
      </c>
      <c r="C1034" s="462" t="s">
        <v>13894</v>
      </c>
      <c r="D1034" s="462" t="s">
        <v>128</v>
      </c>
      <c r="E1034" s="462" t="s">
        <v>285</v>
      </c>
      <c r="F1034" s="463">
        <v>2020</v>
      </c>
      <c r="G1034" s="462" t="s">
        <v>5710</v>
      </c>
      <c r="H1034" s="462" t="s">
        <v>368</v>
      </c>
      <c r="I1034" s="462" t="s">
        <v>13895</v>
      </c>
      <c r="J1034" s="463">
        <v>6823</v>
      </c>
      <c r="K1034" s="468"/>
      <c r="L1034" s="464">
        <f t="shared" ca="1" si="16"/>
        <v>1705.75</v>
      </c>
      <c r="M1034" s="462" t="s">
        <v>112</v>
      </c>
    </row>
    <row r="1035" spans="1:13" x14ac:dyDescent="0.35">
      <c r="A1035" s="465" t="s">
        <v>13814</v>
      </c>
      <c r="B1035" s="465" t="s">
        <v>3367</v>
      </c>
      <c r="C1035" s="465" t="s">
        <v>13814</v>
      </c>
      <c r="D1035" s="465" t="s">
        <v>128</v>
      </c>
      <c r="E1035" s="465" t="s">
        <v>285</v>
      </c>
      <c r="F1035" s="466">
        <v>2020</v>
      </c>
      <c r="G1035" s="465" t="s">
        <v>5710</v>
      </c>
      <c r="H1035" s="465" t="s">
        <v>6139</v>
      </c>
      <c r="I1035" s="465" t="s">
        <v>13815</v>
      </c>
      <c r="J1035" s="466">
        <v>11024</v>
      </c>
      <c r="K1035" s="469"/>
      <c r="L1035" s="404">
        <f t="shared" ca="1" si="16"/>
        <v>2756</v>
      </c>
      <c r="M1035" s="465" t="s">
        <v>112</v>
      </c>
    </row>
    <row r="1036" spans="1:13" x14ac:dyDescent="0.35">
      <c r="A1036" s="462" t="s">
        <v>13916</v>
      </c>
      <c r="B1036" s="462" t="s">
        <v>3377</v>
      </c>
      <c r="C1036" s="462" t="s">
        <v>13916</v>
      </c>
      <c r="D1036" s="462" t="s">
        <v>128</v>
      </c>
      <c r="E1036" s="462" t="s">
        <v>285</v>
      </c>
      <c r="F1036" s="463">
        <v>2020</v>
      </c>
      <c r="G1036" s="462" t="s">
        <v>5710</v>
      </c>
      <c r="H1036" s="462" t="s">
        <v>913</v>
      </c>
      <c r="I1036" s="462" t="s">
        <v>13917</v>
      </c>
      <c r="J1036" s="463">
        <v>27441</v>
      </c>
      <c r="K1036" s="468"/>
      <c r="L1036" s="464">
        <f t="shared" ca="1" si="16"/>
        <v>6860.25</v>
      </c>
      <c r="M1036" s="462" t="s">
        <v>112</v>
      </c>
    </row>
    <row r="1037" spans="1:13" x14ac:dyDescent="0.35">
      <c r="A1037" s="465" t="s">
        <v>13918</v>
      </c>
      <c r="B1037" s="465" t="s">
        <v>3378</v>
      </c>
      <c r="C1037" s="465" t="s">
        <v>13918</v>
      </c>
      <c r="D1037" s="465" t="s">
        <v>128</v>
      </c>
      <c r="E1037" s="465" t="s">
        <v>285</v>
      </c>
      <c r="F1037" s="466">
        <v>2020</v>
      </c>
      <c r="G1037" s="465" t="s">
        <v>5710</v>
      </c>
      <c r="H1037" s="465" t="s">
        <v>913</v>
      </c>
      <c r="I1037" s="465" t="s">
        <v>13919</v>
      </c>
      <c r="J1037" s="466">
        <v>36194</v>
      </c>
      <c r="K1037" s="469"/>
      <c r="L1037" s="404">
        <f t="shared" ca="1" si="16"/>
        <v>9048.5</v>
      </c>
      <c r="M1037" s="465" t="s">
        <v>112</v>
      </c>
    </row>
    <row r="1038" spans="1:13" x14ac:dyDescent="0.35">
      <c r="A1038" s="462" t="s">
        <v>14434</v>
      </c>
      <c r="B1038" s="462" t="s">
        <v>14435</v>
      </c>
      <c r="C1038" s="462" t="s">
        <v>14434</v>
      </c>
      <c r="D1038" s="462" t="s">
        <v>128</v>
      </c>
      <c r="E1038" s="462" t="s">
        <v>285</v>
      </c>
      <c r="F1038" s="463">
        <v>2021</v>
      </c>
      <c r="G1038" s="462" t="s">
        <v>7302</v>
      </c>
      <c r="H1038" s="462" t="s">
        <v>5734</v>
      </c>
      <c r="I1038" s="462" t="s">
        <v>14436</v>
      </c>
      <c r="J1038" s="463">
        <v>3999</v>
      </c>
      <c r="K1038" s="468"/>
      <c r="L1038" s="464">
        <f t="shared" ca="1" si="16"/>
        <v>1333</v>
      </c>
      <c r="M1038" s="462" t="s">
        <v>112</v>
      </c>
    </row>
    <row r="1039" spans="1:13" x14ac:dyDescent="0.35">
      <c r="A1039" s="465" t="s">
        <v>16905</v>
      </c>
      <c r="B1039" s="465" t="s">
        <v>16906</v>
      </c>
      <c r="C1039" s="465" t="s">
        <v>16905</v>
      </c>
      <c r="D1039" s="465" t="s">
        <v>128</v>
      </c>
      <c r="E1039" s="465" t="s">
        <v>285</v>
      </c>
      <c r="F1039" s="466">
        <v>2022</v>
      </c>
      <c r="G1039" s="465" t="s">
        <v>5767</v>
      </c>
      <c r="H1039" s="465" t="s">
        <v>6393</v>
      </c>
      <c r="I1039" s="465" t="s">
        <v>16907</v>
      </c>
      <c r="J1039" s="466">
        <v>5657</v>
      </c>
      <c r="K1039" s="469"/>
      <c r="L1039" s="404">
        <f t="shared" ca="1" si="16"/>
        <v>2828.5</v>
      </c>
      <c r="M1039" s="465" t="s">
        <v>112</v>
      </c>
    </row>
    <row r="1040" spans="1:13" x14ac:dyDescent="0.35">
      <c r="A1040" s="462" t="s">
        <v>16908</v>
      </c>
      <c r="B1040" s="462" t="s">
        <v>16909</v>
      </c>
      <c r="C1040" s="462" t="s">
        <v>16908</v>
      </c>
      <c r="D1040" s="462" t="s">
        <v>128</v>
      </c>
      <c r="E1040" s="462" t="s">
        <v>285</v>
      </c>
      <c r="F1040" s="463">
        <v>2022</v>
      </c>
      <c r="G1040" s="462" t="s">
        <v>5767</v>
      </c>
      <c r="H1040" s="462" t="s">
        <v>6393</v>
      </c>
      <c r="I1040" s="462" t="s">
        <v>16910</v>
      </c>
      <c r="J1040" s="463">
        <v>3837</v>
      </c>
      <c r="K1040" s="468"/>
      <c r="L1040" s="464">
        <f t="shared" ca="1" si="16"/>
        <v>1918.5</v>
      </c>
      <c r="M1040" s="462" t="s">
        <v>112</v>
      </c>
    </row>
    <row r="1041" spans="1:13" x14ac:dyDescent="0.35">
      <c r="A1041" s="465" t="s">
        <v>16911</v>
      </c>
      <c r="B1041" s="465" t="s">
        <v>16912</v>
      </c>
      <c r="C1041" s="465" t="s">
        <v>16911</v>
      </c>
      <c r="D1041" s="465" t="s">
        <v>128</v>
      </c>
      <c r="E1041" s="465" t="s">
        <v>285</v>
      </c>
      <c r="F1041" s="466">
        <v>2022</v>
      </c>
      <c r="G1041" s="465" t="s">
        <v>5767</v>
      </c>
      <c r="H1041" s="465" t="s">
        <v>6393</v>
      </c>
      <c r="I1041" s="465" t="s">
        <v>16913</v>
      </c>
      <c r="J1041" s="466">
        <v>7033</v>
      </c>
      <c r="K1041" s="469"/>
      <c r="L1041" s="404">
        <f t="shared" ca="1" si="16"/>
        <v>3516.5</v>
      </c>
      <c r="M1041" s="465" t="s">
        <v>112</v>
      </c>
    </row>
    <row r="1042" spans="1:13" x14ac:dyDescent="0.35">
      <c r="A1042" s="462" t="s">
        <v>16914</v>
      </c>
      <c r="B1042" s="462" t="s">
        <v>16915</v>
      </c>
      <c r="C1042" s="462" t="s">
        <v>16914</v>
      </c>
      <c r="D1042" s="462" t="s">
        <v>128</v>
      </c>
      <c r="E1042" s="462" t="s">
        <v>285</v>
      </c>
      <c r="F1042" s="463">
        <v>2022</v>
      </c>
      <c r="G1042" s="462" t="s">
        <v>5767</v>
      </c>
      <c r="H1042" s="462" t="s">
        <v>6393</v>
      </c>
      <c r="I1042" s="462" t="s">
        <v>16916</v>
      </c>
      <c r="J1042" s="463">
        <v>2900</v>
      </c>
      <c r="K1042" s="468"/>
      <c r="L1042" s="464">
        <f t="shared" ca="1" si="16"/>
        <v>1450</v>
      </c>
      <c r="M1042" s="462" t="s">
        <v>112</v>
      </c>
    </row>
    <row r="1043" spans="1:13" x14ac:dyDescent="0.35">
      <c r="A1043" s="465" t="s">
        <v>16953</v>
      </c>
      <c r="B1043" s="465" t="s">
        <v>16954</v>
      </c>
      <c r="C1043" s="465" t="s">
        <v>16953</v>
      </c>
      <c r="D1043" s="465" t="s">
        <v>128</v>
      </c>
      <c r="E1043" s="465" t="s">
        <v>285</v>
      </c>
      <c r="F1043" s="466">
        <v>2022</v>
      </c>
      <c r="G1043" s="465" t="s">
        <v>5767</v>
      </c>
      <c r="H1043" s="465" t="s">
        <v>6393</v>
      </c>
      <c r="I1043" s="465" t="s">
        <v>16955</v>
      </c>
      <c r="J1043" s="466">
        <v>6968</v>
      </c>
      <c r="K1043" s="469"/>
      <c r="L1043" s="404">
        <f t="shared" ca="1" si="16"/>
        <v>3484</v>
      </c>
      <c r="M1043" s="465" t="s">
        <v>112</v>
      </c>
    </row>
    <row r="1044" spans="1:13" x14ac:dyDescent="0.35">
      <c r="A1044" s="462" t="s">
        <v>16917</v>
      </c>
      <c r="B1044" s="462" t="s">
        <v>16918</v>
      </c>
      <c r="C1044" s="462" t="s">
        <v>16917</v>
      </c>
      <c r="D1044" s="462" t="s">
        <v>128</v>
      </c>
      <c r="E1044" s="462" t="s">
        <v>285</v>
      </c>
      <c r="F1044" s="463">
        <v>2022</v>
      </c>
      <c r="G1044" s="462" t="s">
        <v>5767</v>
      </c>
      <c r="H1044" s="462" t="s">
        <v>6393</v>
      </c>
      <c r="I1044" s="462" t="s">
        <v>16919</v>
      </c>
      <c r="J1044" s="463">
        <v>4712</v>
      </c>
      <c r="K1044" s="468"/>
      <c r="L1044" s="464">
        <f t="shared" ca="1" si="16"/>
        <v>2356</v>
      </c>
      <c r="M1044" s="462" t="s">
        <v>112</v>
      </c>
    </row>
    <row r="1045" spans="1:13" x14ac:dyDescent="0.35">
      <c r="A1045" s="465" t="s">
        <v>16920</v>
      </c>
      <c r="B1045" s="465" t="s">
        <v>16921</v>
      </c>
      <c r="C1045" s="465" t="s">
        <v>16920</v>
      </c>
      <c r="D1045" s="465" t="s">
        <v>128</v>
      </c>
      <c r="E1045" s="465" t="s">
        <v>285</v>
      </c>
      <c r="F1045" s="466">
        <v>2022</v>
      </c>
      <c r="G1045" s="465" t="s">
        <v>5767</v>
      </c>
      <c r="H1045" s="465" t="s">
        <v>6393</v>
      </c>
      <c r="I1045" s="465" t="s">
        <v>16922</v>
      </c>
      <c r="J1045" s="466">
        <v>3962</v>
      </c>
      <c r="K1045" s="469"/>
      <c r="L1045" s="404">
        <f t="shared" ca="1" si="16"/>
        <v>1981</v>
      </c>
      <c r="M1045" s="465" t="s">
        <v>112</v>
      </c>
    </row>
    <row r="1046" spans="1:13" x14ac:dyDescent="0.35">
      <c r="A1046" s="462" t="s">
        <v>16923</v>
      </c>
      <c r="B1046" s="462" t="s">
        <v>16924</v>
      </c>
      <c r="C1046" s="462" t="s">
        <v>16923</v>
      </c>
      <c r="D1046" s="462" t="s">
        <v>128</v>
      </c>
      <c r="E1046" s="462" t="s">
        <v>285</v>
      </c>
      <c r="F1046" s="463">
        <v>2022</v>
      </c>
      <c r="G1046" s="462" t="s">
        <v>5767</v>
      </c>
      <c r="H1046" s="462" t="s">
        <v>6393</v>
      </c>
      <c r="I1046" s="462" t="s">
        <v>16925</v>
      </c>
      <c r="J1046" s="463">
        <v>3247</v>
      </c>
      <c r="K1046" s="468"/>
      <c r="L1046" s="464">
        <f t="shared" ca="1" si="16"/>
        <v>1623.5</v>
      </c>
      <c r="M1046" s="462" t="s">
        <v>112</v>
      </c>
    </row>
    <row r="1047" spans="1:13" x14ac:dyDescent="0.35">
      <c r="A1047" s="465" t="s">
        <v>14345</v>
      </c>
      <c r="B1047" s="465" t="s">
        <v>14346</v>
      </c>
      <c r="C1047" s="465" t="s">
        <v>14345</v>
      </c>
      <c r="D1047" s="465" t="s">
        <v>128</v>
      </c>
      <c r="E1047" s="465" t="s">
        <v>285</v>
      </c>
      <c r="F1047" s="466">
        <v>2021</v>
      </c>
      <c r="G1047" s="465" t="s">
        <v>5710</v>
      </c>
      <c r="H1047" s="465" t="s">
        <v>9438</v>
      </c>
      <c r="I1047" s="465" t="s">
        <v>14347</v>
      </c>
      <c r="J1047" s="466">
        <v>9883</v>
      </c>
      <c r="K1047" s="469"/>
      <c r="L1047" s="404">
        <f t="shared" ca="1" si="16"/>
        <v>3294.3333333333335</v>
      </c>
      <c r="M1047" s="465" t="s">
        <v>112</v>
      </c>
    </row>
    <row r="1048" spans="1:13" x14ac:dyDescent="0.35">
      <c r="A1048" s="462" t="s">
        <v>14348</v>
      </c>
      <c r="B1048" s="462" t="s">
        <v>14349</v>
      </c>
      <c r="C1048" s="462" t="s">
        <v>14348</v>
      </c>
      <c r="D1048" s="462" t="s">
        <v>128</v>
      </c>
      <c r="E1048" s="462" t="s">
        <v>285</v>
      </c>
      <c r="F1048" s="463">
        <v>2021</v>
      </c>
      <c r="G1048" s="462" t="s">
        <v>5710</v>
      </c>
      <c r="H1048" s="462" t="s">
        <v>9438</v>
      </c>
      <c r="I1048" s="462" t="s">
        <v>14350</v>
      </c>
      <c r="J1048" s="463">
        <v>9471</v>
      </c>
      <c r="K1048" s="468"/>
      <c r="L1048" s="464">
        <f t="shared" ca="1" si="16"/>
        <v>3157</v>
      </c>
      <c r="M1048" s="462" t="s">
        <v>112</v>
      </c>
    </row>
    <row r="1049" spans="1:13" x14ac:dyDescent="0.35">
      <c r="A1049" s="465" t="s">
        <v>14252</v>
      </c>
      <c r="B1049" s="465" t="s">
        <v>14253</v>
      </c>
      <c r="C1049" s="465" t="s">
        <v>14252</v>
      </c>
      <c r="D1049" s="465" t="s">
        <v>128</v>
      </c>
      <c r="E1049" s="465" t="s">
        <v>285</v>
      </c>
      <c r="F1049" s="466">
        <v>2021</v>
      </c>
      <c r="G1049" s="465" t="s">
        <v>5710</v>
      </c>
      <c r="H1049" s="465" t="s">
        <v>913</v>
      </c>
      <c r="I1049" s="465" t="s">
        <v>14254</v>
      </c>
      <c r="J1049" s="466">
        <v>13150</v>
      </c>
      <c r="K1049" s="469"/>
      <c r="L1049" s="404">
        <f t="shared" ca="1" si="16"/>
        <v>4383.333333333333</v>
      </c>
      <c r="M1049" s="465" t="s">
        <v>112</v>
      </c>
    </row>
    <row r="1050" spans="1:13" x14ac:dyDescent="0.35">
      <c r="A1050" s="462" t="s">
        <v>14255</v>
      </c>
      <c r="B1050" s="462" t="s">
        <v>14256</v>
      </c>
      <c r="C1050" s="462" t="s">
        <v>14255</v>
      </c>
      <c r="D1050" s="462" t="s">
        <v>128</v>
      </c>
      <c r="E1050" s="462" t="s">
        <v>285</v>
      </c>
      <c r="F1050" s="463">
        <v>2021</v>
      </c>
      <c r="G1050" s="462" t="s">
        <v>5710</v>
      </c>
      <c r="H1050" s="462" t="s">
        <v>913</v>
      </c>
      <c r="I1050" s="462" t="s">
        <v>14257</v>
      </c>
      <c r="J1050" s="463">
        <v>9209</v>
      </c>
      <c r="K1050" s="468"/>
      <c r="L1050" s="464">
        <f t="shared" ca="1" si="16"/>
        <v>3069.6666666666665</v>
      </c>
      <c r="M1050" s="462" t="s">
        <v>112</v>
      </c>
    </row>
    <row r="1051" spans="1:13" x14ac:dyDescent="0.35">
      <c r="A1051" s="465" t="s">
        <v>14222</v>
      </c>
      <c r="B1051" s="465" t="s">
        <v>14223</v>
      </c>
      <c r="C1051" s="465" t="s">
        <v>14222</v>
      </c>
      <c r="D1051" s="465" t="s">
        <v>128</v>
      </c>
      <c r="E1051" s="465" t="s">
        <v>285</v>
      </c>
      <c r="F1051" s="466">
        <v>2021</v>
      </c>
      <c r="G1051" s="465" t="s">
        <v>5710</v>
      </c>
      <c r="H1051" s="465" t="s">
        <v>368</v>
      </c>
      <c r="I1051" s="465" t="s">
        <v>14224</v>
      </c>
      <c r="J1051" s="466">
        <v>36209</v>
      </c>
      <c r="K1051" s="469"/>
      <c r="L1051" s="404">
        <f t="shared" ca="1" si="16"/>
        <v>12069.666666666666</v>
      </c>
      <c r="M1051" s="465" t="s">
        <v>112</v>
      </c>
    </row>
    <row r="1052" spans="1:13" x14ac:dyDescent="0.35">
      <c r="A1052" s="462" t="s">
        <v>17392</v>
      </c>
      <c r="B1052" s="462" t="s">
        <v>17393</v>
      </c>
      <c r="C1052" s="462" t="s">
        <v>17392</v>
      </c>
      <c r="D1052" s="462" t="s">
        <v>128</v>
      </c>
      <c r="E1052" s="462" t="s">
        <v>285</v>
      </c>
      <c r="F1052" s="463">
        <v>2024</v>
      </c>
      <c r="G1052" s="462" t="s">
        <v>5813</v>
      </c>
      <c r="H1052" s="462" t="s">
        <v>17394</v>
      </c>
      <c r="I1052" s="462" t="s">
        <v>17395</v>
      </c>
      <c r="J1052" s="463">
        <v>923</v>
      </c>
      <c r="K1052" s="468"/>
      <c r="L1052" s="464" t="str">
        <f t="shared" ca="1" si="16"/>
        <v>--</v>
      </c>
      <c r="M1052" s="462" t="s">
        <v>112</v>
      </c>
    </row>
    <row r="1053" spans="1:13" x14ac:dyDescent="0.35">
      <c r="A1053" s="465" t="s">
        <v>6724</v>
      </c>
      <c r="B1053" s="465" t="s">
        <v>2725</v>
      </c>
      <c r="C1053" s="465" t="s">
        <v>6724</v>
      </c>
      <c r="D1053" s="465" t="s">
        <v>128</v>
      </c>
      <c r="E1053" s="465" t="s">
        <v>287</v>
      </c>
      <c r="F1053" s="466">
        <v>2007</v>
      </c>
      <c r="G1053" s="465" t="s">
        <v>5710</v>
      </c>
      <c r="H1053" s="465" t="s">
        <v>6004</v>
      </c>
      <c r="I1053" s="465" t="s">
        <v>6725</v>
      </c>
      <c r="J1053" s="466">
        <v>68430</v>
      </c>
      <c r="K1053" s="469"/>
      <c r="L1053" s="404">
        <f t="shared" ca="1" si="16"/>
        <v>4025.294117647059</v>
      </c>
      <c r="M1053" s="465" t="s">
        <v>112</v>
      </c>
    </row>
    <row r="1054" spans="1:13" x14ac:dyDescent="0.35">
      <c r="A1054" s="462" t="s">
        <v>6726</v>
      </c>
      <c r="B1054" s="462" t="s">
        <v>2726</v>
      </c>
      <c r="C1054" s="462" t="s">
        <v>6726</v>
      </c>
      <c r="D1054" s="462" t="s">
        <v>128</v>
      </c>
      <c r="E1054" s="462" t="s">
        <v>287</v>
      </c>
      <c r="F1054" s="463">
        <v>2007</v>
      </c>
      <c r="G1054" s="462" t="s">
        <v>5710</v>
      </c>
      <c r="H1054" s="462" t="s">
        <v>6004</v>
      </c>
      <c r="I1054" s="462" t="s">
        <v>6727</v>
      </c>
      <c r="J1054" s="463">
        <v>67628</v>
      </c>
      <c r="K1054" s="468"/>
      <c r="L1054" s="464">
        <f t="shared" ca="1" si="16"/>
        <v>3978.1176470588234</v>
      </c>
      <c r="M1054" s="462" t="s">
        <v>112</v>
      </c>
    </row>
    <row r="1055" spans="1:13" x14ac:dyDescent="0.35">
      <c r="A1055" s="465" t="s">
        <v>16730</v>
      </c>
      <c r="B1055" s="465" t="s">
        <v>16731</v>
      </c>
      <c r="C1055" s="465" t="s">
        <v>16730</v>
      </c>
      <c r="D1055" s="465" t="s">
        <v>128</v>
      </c>
      <c r="E1055" s="465" t="s">
        <v>287</v>
      </c>
      <c r="F1055" s="466">
        <v>2010</v>
      </c>
      <c r="G1055" s="465" t="s">
        <v>5710</v>
      </c>
      <c r="H1055" s="465" t="s">
        <v>368</v>
      </c>
      <c r="I1055" s="465" t="s">
        <v>16732</v>
      </c>
      <c r="J1055" s="466">
        <v>0</v>
      </c>
      <c r="K1055" s="469">
        <v>44272</v>
      </c>
      <c r="L1055" s="404">
        <f t="shared" ca="1" si="16"/>
        <v>0</v>
      </c>
      <c r="M1055" s="465" t="s">
        <v>112</v>
      </c>
    </row>
    <row r="1056" spans="1:13" x14ac:dyDescent="0.35">
      <c r="A1056" s="462" t="s">
        <v>8194</v>
      </c>
      <c r="B1056" s="462" t="s">
        <v>2844</v>
      </c>
      <c r="C1056" s="462" t="s">
        <v>8194</v>
      </c>
      <c r="D1056" s="462" t="s">
        <v>128</v>
      </c>
      <c r="E1056" s="462" t="s">
        <v>287</v>
      </c>
      <c r="F1056" s="463">
        <v>2012</v>
      </c>
      <c r="G1056" s="462" t="s">
        <v>5710</v>
      </c>
      <c r="H1056" s="462" t="s">
        <v>368</v>
      </c>
      <c r="I1056" s="462" t="s">
        <v>8195</v>
      </c>
      <c r="J1056" s="463">
        <v>55653</v>
      </c>
      <c r="K1056" s="468"/>
      <c r="L1056" s="464">
        <f t="shared" ca="1" si="16"/>
        <v>4637.75</v>
      </c>
      <c r="M1056" s="462" t="s">
        <v>112</v>
      </c>
    </row>
    <row r="1057" spans="1:13" x14ac:dyDescent="0.35">
      <c r="A1057" s="465" t="s">
        <v>8003</v>
      </c>
      <c r="B1057" s="465" t="s">
        <v>2832</v>
      </c>
      <c r="C1057" s="465" t="s">
        <v>8003</v>
      </c>
      <c r="D1057" s="465" t="s">
        <v>128</v>
      </c>
      <c r="E1057" s="465" t="s">
        <v>287</v>
      </c>
      <c r="F1057" s="466">
        <v>2011</v>
      </c>
      <c r="G1057" s="465" t="s">
        <v>5813</v>
      </c>
      <c r="H1057" s="465" t="s">
        <v>5734</v>
      </c>
      <c r="I1057" s="465" t="s">
        <v>8004</v>
      </c>
      <c r="J1057" s="466">
        <v>55905</v>
      </c>
      <c r="K1057" s="469"/>
      <c r="L1057" s="404">
        <f t="shared" ca="1" si="16"/>
        <v>4300.3846153846152</v>
      </c>
      <c r="M1057" s="465" t="s">
        <v>112</v>
      </c>
    </row>
    <row r="1058" spans="1:13" x14ac:dyDescent="0.35">
      <c r="A1058" s="462" t="s">
        <v>7932</v>
      </c>
      <c r="B1058" s="462" t="s">
        <v>2828</v>
      </c>
      <c r="C1058" s="462" t="s">
        <v>7932</v>
      </c>
      <c r="D1058" s="462" t="s">
        <v>128</v>
      </c>
      <c r="E1058" s="462" t="s">
        <v>287</v>
      </c>
      <c r="F1058" s="463">
        <v>2011</v>
      </c>
      <c r="G1058" s="462" t="s">
        <v>5710</v>
      </c>
      <c r="H1058" s="462" t="s">
        <v>6004</v>
      </c>
      <c r="I1058" s="462" t="s">
        <v>7933</v>
      </c>
      <c r="J1058" s="463">
        <v>38240</v>
      </c>
      <c r="K1058" s="468"/>
      <c r="L1058" s="464">
        <f t="shared" ca="1" si="16"/>
        <v>2941.5384615384614</v>
      </c>
      <c r="M1058" s="462" t="s">
        <v>112</v>
      </c>
    </row>
    <row r="1059" spans="1:13" x14ac:dyDescent="0.35">
      <c r="A1059" s="465" t="s">
        <v>9058</v>
      </c>
      <c r="B1059" s="465" t="s">
        <v>2901</v>
      </c>
      <c r="C1059" s="465" t="s">
        <v>9058</v>
      </c>
      <c r="D1059" s="465" t="s">
        <v>128</v>
      </c>
      <c r="E1059" s="465" t="s">
        <v>287</v>
      </c>
      <c r="F1059" s="466">
        <v>2014</v>
      </c>
      <c r="G1059" s="465" t="s">
        <v>5710</v>
      </c>
      <c r="H1059" s="465" t="s">
        <v>6496</v>
      </c>
      <c r="I1059" s="465" t="s">
        <v>9059</v>
      </c>
      <c r="J1059" s="466">
        <v>51463</v>
      </c>
      <c r="K1059" s="469"/>
      <c r="L1059" s="404">
        <f t="shared" ca="1" si="16"/>
        <v>5146.3</v>
      </c>
      <c r="M1059" s="465" t="s">
        <v>112</v>
      </c>
    </row>
    <row r="1060" spans="1:13" x14ac:dyDescent="0.35">
      <c r="A1060" s="462" t="s">
        <v>9060</v>
      </c>
      <c r="B1060" s="462" t="s">
        <v>2902</v>
      </c>
      <c r="C1060" s="462" t="s">
        <v>9060</v>
      </c>
      <c r="D1060" s="462" t="s">
        <v>128</v>
      </c>
      <c r="E1060" s="462" t="s">
        <v>287</v>
      </c>
      <c r="F1060" s="463">
        <v>2014</v>
      </c>
      <c r="G1060" s="462" t="s">
        <v>5710</v>
      </c>
      <c r="H1060" s="462" t="s">
        <v>6496</v>
      </c>
      <c r="I1060" s="462" t="s">
        <v>9061</v>
      </c>
      <c r="J1060" s="463">
        <v>60311</v>
      </c>
      <c r="K1060" s="468"/>
      <c r="L1060" s="464">
        <f t="shared" ca="1" si="16"/>
        <v>6031.1</v>
      </c>
      <c r="M1060" s="462" t="s">
        <v>112</v>
      </c>
    </row>
    <row r="1061" spans="1:13" x14ac:dyDescent="0.35">
      <c r="A1061" s="465" t="s">
        <v>8649</v>
      </c>
      <c r="B1061" s="465" t="s">
        <v>2871</v>
      </c>
      <c r="C1061" s="465" t="s">
        <v>8649</v>
      </c>
      <c r="D1061" s="465" t="s">
        <v>128</v>
      </c>
      <c r="E1061" s="465" t="s">
        <v>287</v>
      </c>
      <c r="F1061" s="466">
        <v>2013</v>
      </c>
      <c r="G1061" s="465" t="s">
        <v>5710</v>
      </c>
      <c r="H1061" s="465" t="s">
        <v>368</v>
      </c>
      <c r="I1061" s="465" t="s">
        <v>8650</v>
      </c>
      <c r="J1061" s="466">
        <v>85122</v>
      </c>
      <c r="K1061" s="469"/>
      <c r="L1061" s="404">
        <f t="shared" ca="1" si="16"/>
        <v>7738.363636363636</v>
      </c>
      <c r="M1061" s="465" t="s">
        <v>112</v>
      </c>
    </row>
    <row r="1062" spans="1:13" x14ac:dyDescent="0.35">
      <c r="A1062" s="462" t="s">
        <v>8643</v>
      </c>
      <c r="B1062" s="462" t="s">
        <v>2869</v>
      </c>
      <c r="C1062" s="462" t="s">
        <v>8643</v>
      </c>
      <c r="D1062" s="462" t="s">
        <v>128</v>
      </c>
      <c r="E1062" s="462" t="s">
        <v>287</v>
      </c>
      <c r="F1062" s="463">
        <v>2013</v>
      </c>
      <c r="G1062" s="462" t="s">
        <v>5710</v>
      </c>
      <c r="H1062" s="462" t="s">
        <v>368</v>
      </c>
      <c r="I1062" s="462" t="s">
        <v>8644</v>
      </c>
      <c r="J1062" s="463">
        <v>45872</v>
      </c>
      <c r="K1062" s="468">
        <v>45218</v>
      </c>
      <c r="L1062" s="464">
        <f t="shared" ca="1" si="16"/>
        <v>4170.181818181818</v>
      </c>
      <c r="M1062" s="462" t="s">
        <v>112</v>
      </c>
    </row>
    <row r="1063" spans="1:13" x14ac:dyDescent="0.35">
      <c r="A1063" s="465" t="s">
        <v>9707</v>
      </c>
      <c r="B1063" s="465" t="s">
        <v>2971</v>
      </c>
      <c r="C1063" s="465" t="s">
        <v>9707</v>
      </c>
      <c r="D1063" s="465" t="s">
        <v>128</v>
      </c>
      <c r="E1063" s="465" t="s">
        <v>287</v>
      </c>
      <c r="F1063" s="466">
        <v>2015</v>
      </c>
      <c r="G1063" s="465" t="s">
        <v>5710</v>
      </c>
      <c r="H1063" s="465" t="s">
        <v>898</v>
      </c>
      <c r="I1063" s="465" t="s">
        <v>9708</v>
      </c>
      <c r="J1063" s="466">
        <v>81536</v>
      </c>
      <c r="K1063" s="469"/>
      <c r="L1063" s="404">
        <f t="shared" ca="1" si="16"/>
        <v>9059.5555555555547</v>
      </c>
      <c r="M1063" s="465" t="s">
        <v>112</v>
      </c>
    </row>
    <row r="1064" spans="1:13" x14ac:dyDescent="0.35">
      <c r="A1064" s="462" t="s">
        <v>9709</v>
      </c>
      <c r="B1064" s="462" t="s">
        <v>2972</v>
      </c>
      <c r="C1064" s="462" t="s">
        <v>9709</v>
      </c>
      <c r="D1064" s="462" t="s">
        <v>128</v>
      </c>
      <c r="E1064" s="462" t="s">
        <v>287</v>
      </c>
      <c r="F1064" s="463">
        <v>2015</v>
      </c>
      <c r="G1064" s="462" t="s">
        <v>5710</v>
      </c>
      <c r="H1064" s="462" t="s">
        <v>898</v>
      </c>
      <c r="I1064" s="462" t="s">
        <v>9710</v>
      </c>
      <c r="J1064" s="463">
        <v>79889</v>
      </c>
      <c r="K1064" s="468"/>
      <c r="L1064" s="464">
        <f t="shared" ca="1" si="16"/>
        <v>8876.5555555555547</v>
      </c>
      <c r="M1064" s="462" t="s">
        <v>112</v>
      </c>
    </row>
    <row r="1065" spans="1:13" x14ac:dyDescent="0.35">
      <c r="A1065" s="465" t="s">
        <v>9234</v>
      </c>
      <c r="B1065" s="465" t="s">
        <v>2924</v>
      </c>
      <c r="C1065" s="465" t="s">
        <v>9234</v>
      </c>
      <c r="D1065" s="465" t="s">
        <v>128</v>
      </c>
      <c r="E1065" s="465" t="s">
        <v>287</v>
      </c>
      <c r="F1065" s="466">
        <v>2014</v>
      </c>
      <c r="G1065" s="465" t="s">
        <v>5710</v>
      </c>
      <c r="H1065" s="465" t="s">
        <v>368</v>
      </c>
      <c r="I1065" s="465" t="s">
        <v>9235</v>
      </c>
      <c r="J1065" s="466">
        <v>40377</v>
      </c>
      <c r="K1065" s="469"/>
      <c r="L1065" s="404">
        <f t="shared" ca="1" si="16"/>
        <v>4037.7</v>
      </c>
      <c r="M1065" s="465" t="s">
        <v>112</v>
      </c>
    </row>
    <row r="1066" spans="1:13" x14ac:dyDescent="0.35">
      <c r="A1066" s="462" t="s">
        <v>9691</v>
      </c>
      <c r="B1066" s="462" t="s">
        <v>2963</v>
      </c>
      <c r="C1066" s="462" t="s">
        <v>9691</v>
      </c>
      <c r="D1066" s="462" t="s">
        <v>128</v>
      </c>
      <c r="E1066" s="462" t="s">
        <v>287</v>
      </c>
      <c r="F1066" s="463">
        <v>2015</v>
      </c>
      <c r="G1066" s="462" t="s">
        <v>5710</v>
      </c>
      <c r="H1066" s="462" t="s">
        <v>898</v>
      </c>
      <c r="I1066" s="462" t="s">
        <v>9692</v>
      </c>
      <c r="J1066" s="463">
        <v>75362</v>
      </c>
      <c r="K1066" s="468"/>
      <c r="L1066" s="464">
        <f t="shared" ca="1" si="16"/>
        <v>8373.5555555555547</v>
      </c>
      <c r="M1066" s="462" t="s">
        <v>112</v>
      </c>
    </row>
    <row r="1067" spans="1:13" x14ac:dyDescent="0.35">
      <c r="A1067" s="465" t="s">
        <v>9693</v>
      </c>
      <c r="B1067" s="465" t="s">
        <v>2964</v>
      </c>
      <c r="C1067" s="465" t="s">
        <v>9693</v>
      </c>
      <c r="D1067" s="465" t="s">
        <v>128</v>
      </c>
      <c r="E1067" s="465" t="s">
        <v>287</v>
      </c>
      <c r="F1067" s="466">
        <v>2015</v>
      </c>
      <c r="G1067" s="465" t="s">
        <v>5710</v>
      </c>
      <c r="H1067" s="465" t="s">
        <v>898</v>
      </c>
      <c r="I1067" s="465" t="s">
        <v>9694</v>
      </c>
      <c r="J1067" s="466">
        <v>79929</v>
      </c>
      <c r="K1067" s="469"/>
      <c r="L1067" s="404">
        <f t="shared" ca="1" si="16"/>
        <v>8881</v>
      </c>
      <c r="M1067" s="465" t="s">
        <v>112</v>
      </c>
    </row>
    <row r="1068" spans="1:13" x14ac:dyDescent="0.35">
      <c r="A1068" s="462" t="s">
        <v>10577</v>
      </c>
      <c r="B1068" s="462" t="s">
        <v>3047</v>
      </c>
      <c r="C1068" s="462" t="s">
        <v>10577</v>
      </c>
      <c r="D1068" s="462" t="s">
        <v>128</v>
      </c>
      <c r="E1068" s="462" t="s">
        <v>287</v>
      </c>
      <c r="F1068" s="463">
        <v>2016</v>
      </c>
      <c r="G1068" s="462" t="s">
        <v>5710</v>
      </c>
      <c r="H1068" s="462" t="s">
        <v>898</v>
      </c>
      <c r="I1068" s="462" t="s">
        <v>10578</v>
      </c>
      <c r="J1068" s="463">
        <v>64776</v>
      </c>
      <c r="K1068" s="468"/>
      <c r="L1068" s="464">
        <f t="shared" ca="1" si="16"/>
        <v>8097</v>
      </c>
      <c r="M1068" s="462" t="s">
        <v>112</v>
      </c>
    </row>
    <row r="1069" spans="1:13" x14ac:dyDescent="0.35">
      <c r="A1069" s="465" t="s">
        <v>10579</v>
      </c>
      <c r="B1069" s="465" t="s">
        <v>3048</v>
      </c>
      <c r="C1069" s="465" t="s">
        <v>10579</v>
      </c>
      <c r="D1069" s="465" t="s">
        <v>128</v>
      </c>
      <c r="E1069" s="465" t="s">
        <v>287</v>
      </c>
      <c r="F1069" s="466">
        <v>2016</v>
      </c>
      <c r="G1069" s="465" t="s">
        <v>5710</v>
      </c>
      <c r="H1069" s="465" t="s">
        <v>898</v>
      </c>
      <c r="I1069" s="465" t="s">
        <v>10580</v>
      </c>
      <c r="J1069" s="466">
        <v>50407</v>
      </c>
      <c r="K1069" s="469"/>
      <c r="L1069" s="404">
        <f t="shared" ca="1" si="16"/>
        <v>6300.875</v>
      </c>
      <c r="M1069" s="465" t="s">
        <v>112</v>
      </c>
    </row>
    <row r="1070" spans="1:13" x14ac:dyDescent="0.35">
      <c r="A1070" s="462" t="s">
        <v>11492</v>
      </c>
      <c r="B1070" s="462" t="s">
        <v>3117</v>
      </c>
      <c r="C1070" s="462" t="s">
        <v>11492</v>
      </c>
      <c r="D1070" s="462" t="s">
        <v>128</v>
      </c>
      <c r="E1070" s="462" t="s">
        <v>287</v>
      </c>
      <c r="F1070" s="463">
        <v>2017</v>
      </c>
      <c r="G1070" s="462" t="s">
        <v>5710</v>
      </c>
      <c r="H1070" s="462" t="s">
        <v>898</v>
      </c>
      <c r="I1070" s="462" t="s">
        <v>11493</v>
      </c>
      <c r="J1070" s="463">
        <v>50533</v>
      </c>
      <c r="K1070" s="468"/>
      <c r="L1070" s="464">
        <f t="shared" ca="1" si="16"/>
        <v>7219</v>
      </c>
      <c r="M1070" s="462" t="s">
        <v>112</v>
      </c>
    </row>
    <row r="1071" spans="1:13" x14ac:dyDescent="0.35">
      <c r="A1071" s="465" t="s">
        <v>11931</v>
      </c>
      <c r="B1071" s="465" t="s">
        <v>3183</v>
      </c>
      <c r="C1071" s="465" t="s">
        <v>11931</v>
      </c>
      <c r="D1071" s="465" t="s">
        <v>128</v>
      </c>
      <c r="E1071" s="465" t="s">
        <v>287</v>
      </c>
      <c r="F1071" s="466">
        <v>2017</v>
      </c>
      <c r="G1071" s="465" t="s">
        <v>6165</v>
      </c>
      <c r="H1071" s="465" t="s">
        <v>11932</v>
      </c>
      <c r="I1071" s="465" t="s">
        <v>11933</v>
      </c>
      <c r="J1071" s="466">
        <v>7202</v>
      </c>
      <c r="K1071" s="469">
        <v>44847</v>
      </c>
      <c r="L1071" s="404">
        <f t="shared" ca="1" si="16"/>
        <v>1028.8571428571429</v>
      </c>
      <c r="M1071" s="465" t="s">
        <v>112</v>
      </c>
    </row>
    <row r="1072" spans="1:13" x14ac:dyDescent="0.35">
      <c r="A1072" s="462" t="s">
        <v>11130</v>
      </c>
      <c r="B1072" s="462" t="s">
        <v>3106</v>
      </c>
      <c r="C1072" s="462" t="s">
        <v>11130</v>
      </c>
      <c r="D1072" s="462" t="s">
        <v>128</v>
      </c>
      <c r="E1072" s="462" t="s">
        <v>287</v>
      </c>
      <c r="F1072" s="463">
        <v>2016</v>
      </c>
      <c r="G1072" s="462" t="s">
        <v>6013</v>
      </c>
      <c r="H1072" s="462" t="s">
        <v>11131</v>
      </c>
      <c r="I1072" s="462" t="s">
        <v>11132</v>
      </c>
      <c r="J1072" s="463">
        <v>12166</v>
      </c>
      <c r="K1072" s="468"/>
      <c r="L1072" s="464">
        <f t="shared" ca="1" si="16"/>
        <v>1520.75</v>
      </c>
      <c r="M1072" s="462" t="s">
        <v>112</v>
      </c>
    </row>
    <row r="1073" spans="1:13" x14ac:dyDescent="0.35">
      <c r="A1073" s="465" t="s">
        <v>11851</v>
      </c>
      <c r="B1073" s="465" t="s">
        <v>3173</v>
      </c>
      <c r="C1073" s="465" t="s">
        <v>11851</v>
      </c>
      <c r="D1073" s="465" t="s">
        <v>128</v>
      </c>
      <c r="E1073" s="465" t="s">
        <v>287</v>
      </c>
      <c r="F1073" s="466">
        <v>2017</v>
      </c>
      <c r="G1073" s="465" t="s">
        <v>6013</v>
      </c>
      <c r="H1073" s="465" t="s">
        <v>11126</v>
      </c>
      <c r="I1073" s="465" t="s">
        <v>11852</v>
      </c>
      <c r="J1073" s="466">
        <v>38841</v>
      </c>
      <c r="K1073" s="469"/>
      <c r="L1073" s="404">
        <f t="shared" ca="1" si="16"/>
        <v>5548.7142857142853</v>
      </c>
      <c r="M1073" s="465" t="s">
        <v>112</v>
      </c>
    </row>
    <row r="1074" spans="1:13" x14ac:dyDescent="0.35">
      <c r="A1074" s="462" t="s">
        <v>11348</v>
      </c>
      <c r="B1074" s="462" t="s">
        <v>3115</v>
      </c>
      <c r="C1074" s="462" t="s">
        <v>11348</v>
      </c>
      <c r="D1074" s="462" t="s">
        <v>128</v>
      </c>
      <c r="E1074" s="462" t="s">
        <v>287</v>
      </c>
      <c r="F1074" s="463">
        <v>2017</v>
      </c>
      <c r="G1074" s="462" t="s">
        <v>5710</v>
      </c>
      <c r="H1074" s="462" t="s">
        <v>6496</v>
      </c>
      <c r="I1074" s="462" t="s">
        <v>11349</v>
      </c>
      <c r="J1074" s="463">
        <v>40799</v>
      </c>
      <c r="K1074" s="468"/>
      <c r="L1074" s="464">
        <f t="shared" ca="1" si="16"/>
        <v>5828.4285714285716</v>
      </c>
      <c r="M1074" s="462" t="s">
        <v>112</v>
      </c>
    </row>
    <row r="1075" spans="1:13" x14ac:dyDescent="0.35">
      <c r="A1075" s="465" t="s">
        <v>11526</v>
      </c>
      <c r="B1075" s="465" t="s">
        <v>3134</v>
      </c>
      <c r="C1075" s="465" t="s">
        <v>11526</v>
      </c>
      <c r="D1075" s="465" t="s">
        <v>128</v>
      </c>
      <c r="E1075" s="465" t="s">
        <v>287</v>
      </c>
      <c r="F1075" s="466">
        <v>2017</v>
      </c>
      <c r="G1075" s="465" t="s">
        <v>5710</v>
      </c>
      <c r="H1075" s="465" t="s">
        <v>898</v>
      </c>
      <c r="I1075" s="465" t="s">
        <v>11527</v>
      </c>
      <c r="J1075" s="466">
        <v>37797</v>
      </c>
      <c r="K1075" s="469"/>
      <c r="L1075" s="404">
        <f t="shared" ca="1" si="16"/>
        <v>5399.5714285714284</v>
      </c>
      <c r="M1075" s="465" t="s">
        <v>112</v>
      </c>
    </row>
    <row r="1076" spans="1:13" x14ac:dyDescent="0.35">
      <c r="A1076" s="462" t="s">
        <v>10471</v>
      </c>
      <c r="B1076" s="462" t="s">
        <v>3019</v>
      </c>
      <c r="C1076" s="462" t="s">
        <v>10471</v>
      </c>
      <c r="D1076" s="462" t="s">
        <v>128</v>
      </c>
      <c r="E1076" s="462" t="s">
        <v>287</v>
      </c>
      <c r="F1076" s="463">
        <v>2016</v>
      </c>
      <c r="G1076" s="462" t="s">
        <v>5710</v>
      </c>
      <c r="H1076" s="462" t="s">
        <v>368</v>
      </c>
      <c r="I1076" s="462" t="s">
        <v>10472</v>
      </c>
      <c r="J1076" s="463">
        <v>60309</v>
      </c>
      <c r="K1076" s="468"/>
      <c r="L1076" s="464">
        <f t="shared" ca="1" si="16"/>
        <v>7538.625</v>
      </c>
      <c r="M1076" s="462" t="s">
        <v>112</v>
      </c>
    </row>
    <row r="1077" spans="1:13" x14ac:dyDescent="0.35">
      <c r="A1077" s="465" t="s">
        <v>12168</v>
      </c>
      <c r="B1077" s="465" t="s">
        <v>3194</v>
      </c>
      <c r="C1077" s="465" t="s">
        <v>12168</v>
      </c>
      <c r="D1077" s="465" t="s">
        <v>128</v>
      </c>
      <c r="E1077" s="465" t="s">
        <v>287</v>
      </c>
      <c r="F1077" s="466">
        <v>2018</v>
      </c>
      <c r="G1077" s="465" t="s">
        <v>5710</v>
      </c>
      <c r="H1077" s="465" t="s">
        <v>368</v>
      </c>
      <c r="I1077" s="465" t="s">
        <v>12169</v>
      </c>
      <c r="J1077" s="466">
        <v>20175</v>
      </c>
      <c r="K1077" s="469"/>
      <c r="L1077" s="404">
        <f t="shared" ca="1" si="16"/>
        <v>3362.5</v>
      </c>
      <c r="M1077" s="465" t="s">
        <v>112</v>
      </c>
    </row>
    <row r="1078" spans="1:13" x14ac:dyDescent="0.35">
      <c r="A1078" s="462" t="s">
        <v>12170</v>
      </c>
      <c r="B1078" s="462" t="s">
        <v>3195</v>
      </c>
      <c r="C1078" s="462" t="s">
        <v>12170</v>
      </c>
      <c r="D1078" s="462" t="s">
        <v>128</v>
      </c>
      <c r="E1078" s="462" t="s">
        <v>287</v>
      </c>
      <c r="F1078" s="463">
        <v>2018</v>
      </c>
      <c r="G1078" s="462" t="s">
        <v>5710</v>
      </c>
      <c r="H1078" s="462" t="s">
        <v>368</v>
      </c>
      <c r="I1078" s="462" t="s">
        <v>12171</v>
      </c>
      <c r="J1078" s="463">
        <v>42336</v>
      </c>
      <c r="K1078" s="468"/>
      <c r="L1078" s="464">
        <f t="shared" ca="1" si="16"/>
        <v>7056</v>
      </c>
      <c r="M1078" s="462" t="s">
        <v>112</v>
      </c>
    </row>
    <row r="1079" spans="1:13" x14ac:dyDescent="0.35">
      <c r="A1079" s="465" t="s">
        <v>12172</v>
      </c>
      <c r="B1079" s="465" t="s">
        <v>3196</v>
      </c>
      <c r="C1079" s="465" t="s">
        <v>12172</v>
      </c>
      <c r="D1079" s="465" t="s">
        <v>128</v>
      </c>
      <c r="E1079" s="465" t="s">
        <v>287</v>
      </c>
      <c r="F1079" s="466">
        <v>2018</v>
      </c>
      <c r="G1079" s="465" t="s">
        <v>5710</v>
      </c>
      <c r="H1079" s="465" t="s">
        <v>368</v>
      </c>
      <c r="I1079" s="465" t="s">
        <v>12173</v>
      </c>
      <c r="J1079" s="466">
        <v>21446</v>
      </c>
      <c r="K1079" s="469"/>
      <c r="L1079" s="404">
        <f t="shared" ca="1" si="16"/>
        <v>3574.3333333333335</v>
      </c>
      <c r="M1079" s="465" t="s">
        <v>112</v>
      </c>
    </row>
    <row r="1080" spans="1:13" x14ac:dyDescent="0.35">
      <c r="A1080" s="462" t="s">
        <v>12174</v>
      </c>
      <c r="B1080" s="462" t="s">
        <v>3197</v>
      </c>
      <c r="C1080" s="462" t="s">
        <v>12174</v>
      </c>
      <c r="D1080" s="462" t="s">
        <v>128</v>
      </c>
      <c r="E1080" s="462" t="s">
        <v>287</v>
      </c>
      <c r="F1080" s="463">
        <v>2018</v>
      </c>
      <c r="G1080" s="462" t="s">
        <v>5710</v>
      </c>
      <c r="H1080" s="462" t="s">
        <v>368</v>
      </c>
      <c r="I1080" s="462" t="s">
        <v>12175</v>
      </c>
      <c r="J1080" s="463">
        <v>123456</v>
      </c>
      <c r="K1080" s="468"/>
      <c r="L1080" s="464">
        <f t="shared" ca="1" si="16"/>
        <v>20576</v>
      </c>
      <c r="M1080" s="462" t="s">
        <v>112</v>
      </c>
    </row>
    <row r="1081" spans="1:13" x14ac:dyDescent="0.35">
      <c r="A1081" s="465" t="s">
        <v>13456</v>
      </c>
      <c r="B1081" s="465" t="s">
        <v>3336</v>
      </c>
      <c r="C1081" s="465" t="s">
        <v>13456</v>
      </c>
      <c r="D1081" s="465" t="s">
        <v>128</v>
      </c>
      <c r="E1081" s="465" t="s">
        <v>287</v>
      </c>
      <c r="F1081" s="466">
        <v>2019</v>
      </c>
      <c r="G1081" s="465" t="s">
        <v>5813</v>
      </c>
      <c r="H1081" s="465" t="s">
        <v>5734</v>
      </c>
      <c r="I1081" s="465" t="s">
        <v>13457</v>
      </c>
      <c r="J1081" s="466">
        <v>25409</v>
      </c>
      <c r="K1081" s="469"/>
      <c r="L1081" s="404">
        <f t="shared" ca="1" si="16"/>
        <v>5081.8</v>
      </c>
      <c r="M1081" s="465" t="s">
        <v>112</v>
      </c>
    </row>
    <row r="1082" spans="1:13" x14ac:dyDescent="0.35">
      <c r="A1082" s="462" t="s">
        <v>13888</v>
      </c>
      <c r="B1082" s="462" t="s">
        <v>3370</v>
      </c>
      <c r="C1082" s="462" t="s">
        <v>13888</v>
      </c>
      <c r="D1082" s="462" t="s">
        <v>128</v>
      </c>
      <c r="E1082" s="462" t="s">
        <v>287</v>
      </c>
      <c r="F1082" s="463">
        <v>2020</v>
      </c>
      <c r="G1082" s="462" t="s">
        <v>5710</v>
      </c>
      <c r="H1082" s="462" t="s">
        <v>368</v>
      </c>
      <c r="I1082" s="462" t="s">
        <v>13889</v>
      </c>
      <c r="J1082" s="463">
        <v>51681</v>
      </c>
      <c r="K1082" s="468"/>
      <c r="L1082" s="464">
        <f t="shared" ca="1" si="16"/>
        <v>12920.25</v>
      </c>
      <c r="M1082" s="462" t="s">
        <v>112</v>
      </c>
    </row>
    <row r="1083" spans="1:13" x14ac:dyDescent="0.35">
      <c r="A1083" s="465" t="s">
        <v>13892</v>
      </c>
      <c r="B1083" s="465" t="s">
        <v>3372</v>
      </c>
      <c r="C1083" s="465" t="s">
        <v>13892</v>
      </c>
      <c r="D1083" s="465" t="s">
        <v>128</v>
      </c>
      <c r="E1083" s="465" t="s">
        <v>287</v>
      </c>
      <c r="F1083" s="466">
        <v>2020</v>
      </c>
      <c r="G1083" s="465" t="s">
        <v>5710</v>
      </c>
      <c r="H1083" s="465" t="s">
        <v>368</v>
      </c>
      <c r="I1083" s="465" t="s">
        <v>13893</v>
      </c>
      <c r="J1083" s="466">
        <v>118390</v>
      </c>
      <c r="K1083" s="469"/>
      <c r="L1083" s="404">
        <f t="shared" ca="1" si="16"/>
        <v>29597.5</v>
      </c>
      <c r="M1083" s="465" t="s">
        <v>112</v>
      </c>
    </row>
    <row r="1084" spans="1:13" x14ac:dyDescent="0.35">
      <c r="A1084" s="462" t="s">
        <v>13890</v>
      </c>
      <c r="B1084" s="462" t="s">
        <v>3371</v>
      </c>
      <c r="C1084" s="462" t="s">
        <v>13890</v>
      </c>
      <c r="D1084" s="462" t="s">
        <v>128</v>
      </c>
      <c r="E1084" s="462" t="s">
        <v>287</v>
      </c>
      <c r="F1084" s="463">
        <v>2020</v>
      </c>
      <c r="G1084" s="462" t="s">
        <v>5710</v>
      </c>
      <c r="H1084" s="462" t="s">
        <v>368</v>
      </c>
      <c r="I1084" s="462" t="s">
        <v>13891</v>
      </c>
      <c r="J1084" s="463">
        <v>75441</v>
      </c>
      <c r="K1084" s="468"/>
      <c r="L1084" s="464">
        <f t="shared" ca="1" si="16"/>
        <v>18860.25</v>
      </c>
      <c r="M1084" s="462" t="s">
        <v>112</v>
      </c>
    </row>
    <row r="1085" spans="1:13" x14ac:dyDescent="0.35">
      <c r="A1085" s="465" t="s">
        <v>14146</v>
      </c>
      <c r="B1085" s="465" t="s">
        <v>3382</v>
      </c>
      <c r="C1085" s="465" t="s">
        <v>14146</v>
      </c>
      <c r="D1085" s="465" t="s">
        <v>128</v>
      </c>
      <c r="E1085" s="465" t="s">
        <v>287</v>
      </c>
      <c r="F1085" s="466">
        <v>2020</v>
      </c>
      <c r="G1085" s="465" t="s">
        <v>6165</v>
      </c>
      <c r="H1085" s="465" t="s">
        <v>2039</v>
      </c>
      <c r="I1085" s="465" t="s">
        <v>14147</v>
      </c>
      <c r="J1085" s="466">
        <v>21584</v>
      </c>
      <c r="K1085" s="469"/>
      <c r="L1085" s="404">
        <f t="shared" ca="1" si="16"/>
        <v>5396</v>
      </c>
      <c r="M1085" s="465" t="s">
        <v>112</v>
      </c>
    </row>
    <row r="1086" spans="1:13" x14ac:dyDescent="0.35">
      <c r="A1086" s="462" t="s">
        <v>14225</v>
      </c>
      <c r="B1086" s="462" t="s">
        <v>14226</v>
      </c>
      <c r="C1086" s="462" t="s">
        <v>14225</v>
      </c>
      <c r="D1086" s="462" t="s">
        <v>128</v>
      </c>
      <c r="E1086" s="462" t="s">
        <v>287</v>
      </c>
      <c r="F1086" s="463">
        <v>2021</v>
      </c>
      <c r="G1086" s="462" t="s">
        <v>5710</v>
      </c>
      <c r="H1086" s="462" t="s">
        <v>368</v>
      </c>
      <c r="I1086" s="462" t="s">
        <v>14227</v>
      </c>
      <c r="J1086" s="463">
        <v>8913</v>
      </c>
      <c r="K1086" s="468"/>
      <c r="L1086" s="464">
        <f t="shared" ca="1" si="16"/>
        <v>2971</v>
      </c>
      <c r="M1086" s="462" t="s">
        <v>112</v>
      </c>
    </row>
    <row r="1087" spans="1:13" x14ac:dyDescent="0.35">
      <c r="A1087" s="465" t="s">
        <v>14458</v>
      </c>
      <c r="B1087" s="465" t="s">
        <v>14459</v>
      </c>
      <c r="C1087" s="465" t="s">
        <v>14458</v>
      </c>
      <c r="D1087" s="465" t="s">
        <v>128</v>
      </c>
      <c r="E1087" s="465" t="s">
        <v>287</v>
      </c>
      <c r="F1087" s="466">
        <v>2021</v>
      </c>
      <c r="G1087" s="465" t="s">
        <v>6165</v>
      </c>
      <c r="H1087" s="465" t="s">
        <v>2039</v>
      </c>
      <c r="I1087" s="465" t="s">
        <v>14460</v>
      </c>
      <c r="J1087" s="466">
        <v>16032</v>
      </c>
      <c r="K1087" s="469"/>
      <c r="L1087" s="404">
        <f t="shared" ca="1" si="16"/>
        <v>5344</v>
      </c>
      <c r="M1087" s="465" t="s">
        <v>112</v>
      </c>
    </row>
    <row r="1088" spans="1:13" x14ac:dyDescent="0.35">
      <c r="A1088" s="462" t="s">
        <v>14455</v>
      </c>
      <c r="B1088" s="462" t="s">
        <v>14456</v>
      </c>
      <c r="C1088" s="462" t="s">
        <v>14455</v>
      </c>
      <c r="D1088" s="462" t="s">
        <v>128</v>
      </c>
      <c r="E1088" s="462" t="s">
        <v>287</v>
      </c>
      <c r="F1088" s="463">
        <v>2021</v>
      </c>
      <c r="G1088" s="462" t="s">
        <v>6165</v>
      </c>
      <c r="H1088" s="462" t="s">
        <v>2039</v>
      </c>
      <c r="I1088" s="462" t="s">
        <v>14457</v>
      </c>
      <c r="J1088" s="463">
        <v>11198</v>
      </c>
      <c r="K1088" s="468"/>
      <c r="L1088" s="464">
        <f t="shared" ca="1" si="16"/>
        <v>3732.6666666666665</v>
      </c>
      <c r="M1088" s="462" t="s">
        <v>112</v>
      </c>
    </row>
    <row r="1089" spans="1:13" x14ac:dyDescent="0.35">
      <c r="A1089" s="465" t="s">
        <v>14318</v>
      </c>
      <c r="B1089" s="465" t="s">
        <v>14319</v>
      </c>
      <c r="C1089" s="465" t="s">
        <v>14318</v>
      </c>
      <c r="D1089" s="465" t="s">
        <v>128</v>
      </c>
      <c r="E1089" s="465" t="s">
        <v>287</v>
      </c>
      <c r="F1089" s="466">
        <v>2021</v>
      </c>
      <c r="G1089" s="465" t="s">
        <v>5710</v>
      </c>
      <c r="H1089" s="465" t="s">
        <v>6004</v>
      </c>
      <c r="I1089" s="465" t="s">
        <v>14320</v>
      </c>
      <c r="J1089" s="466">
        <v>9002</v>
      </c>
      <c r="K1089" s="469"/>
      <c r="L1089" s="404">
        <f t="shared" ca="1" si="16"/>
        <v>3000.6666666666665</v>
      </c>
      <c r="M1089" s="465" t="s">
        <v>112</v>
      </c>
    </row>
    <row r="1090" spans="1:13" x14ac:dyDescent="0.35">
      <c r="A1090" s="462" t="s">
        <v>16926</v>
      </c>
      <c r="B1090" s="462" t="s">
        <v>16927</v>
      </c>
      <c r="C1090" s="462" t="s">
        <v>16926</v>
      </c>
      <c r="D1090" s="462" t="s">
        <v>128</v>
      </c>
      <c r="E1090" s="462" t="s">
        <v>287</v>
      </c>
      <c r="F1090" s="463">
        <v>2022</v>
      </c>
      <c r="G1090" s="462" t="s">
        <v>5710</v>
      </c>
      <c r="H1090" s="462" t="s">
        <v>16928</v>
      </c>
      <c r="I1090" s="462" t="s">
        <v>16929</v>
      </c>
      <c r="J1090" s="463">
        <v>3910</v>
      </c>
      <c r="K1090" s="468"/>
      <c r="L1090" s="464">
        <f t="shared" ref="L1090:L1153" ca="1" si="17">IFERROR(J1090/(YEAR(NOW())-F1090),"--")</f>
        <v>1955</v>
      </c>
      <c r="M1090" s="462" t="s">
        <v>112</v>
      </c>
    </row>
    <row r="1091" spans="1:13" x14ac:dyDescent="0.35">
      <c r="A1091" s="465" t="s">
        <v>7583</v>
      </c>
      <c r="B1091" s="465" t="s">
        <v>2811</v>
      </c>
      <c r="C1091" s="465" t="s">
        <v>7583</v>
      </c>
      <c r="D1091" s="465" t="s">
        <v>128</v>
      </c>
      <c r="E1091" s="465" t="s">
        <v>288</v>
      </c>
      <c r="F1091" s="466">
        <v>2010</v>
      </c>
      <c r="G1091" s="465" t="s">
        <v>5710</v>
      </c>
      <c r="H1091" s="465" t="s">
        <v>368</v>
      </c>
      <c r="I1091" s="465" t="s">
        <v>7584</v>
      </c>
      <c r="J1091" s="466">
        <v>87250</v>
      </c>
      <c r="K1091" s="469"/>
      <c r="L1091" s="404">
        <f t="shared" ca="1" si="17"/>
        <v>6232.1428571428569</v>
      </c>
      <c r="M1091" s="465" t="s">
        <v>112</v>
      </c>
    </row>
    <row r="1092" spans="1:13" x14ac:dyDescent="0.35">
      <c r="A1092" s="462" t="s">
        <v>10567</v>
      </c>
      <c r="B1092" s="462" t="s">
        <v>3061</v>
      </c>
      <c r="C1092" s="462" t="s">
        <v>10567</v>
      </c>
      <c r="D1092" s="462" t="s">
        <v>128</v>
      </c>
      <c r="E1092" s="462" t="s">
        <v>288</v>
      </c>
      <c r="F1092" s="463">
        <v>2016</v>
      </c>
      <c r="G1092" s="462" t="s">
        <v>5710</v>
      </c>
      <c r="H1092" s="462" t="s">
        <v>898</v>
      </c>
      <c r="I1092" s="462" t="s">
        <v>10568</v>
      </c>
      <c r="J1092" s="463">
        <v>28723</v>
      </c>
      <c r="K1092" s="468"/>
      <c r="L1092" s="464">
        <f t="shared" ca="1" si="17"/>
        <v>3590.375</v>
      </c>
      <c r="M1092" s="462" t="s">
        <v>112</v>
      </c>
    </row>
    <row r="1093" spans="1:13" x14ac:dyDescent="0.35">
      <c r="A1093" s="465" t="s">
        <v>6745</v>
      </c>
      <c r="B1093" s="465" t="s">
        <v>2729</v>
      </c>
      <c r="C1093" s="465" t="s">
        <v>6745</v>
      </c>
      <c r="D1093" s="465" t="s">
        <v>128</v>
      </c>
      <c r="E1093" s="465" t="s">
        <v>290</v>
      </c>
      <c r="F1093" s="466">
        <v>2007</v>
      </c>
      <c r="G1093" s="465" t="s">
        <v>5710</v>
      </c>
      <c r="H1093" s="465" t="s">
        <v>5917</v>
      </c>
      <c r="I1093" s="465" t="s">
        <v>6746</v>
      </c>
      <c r="J1093" s="466">
        <v>68394</v>
      </c>
      <c r="K1093" s="469"/>
      <c r="L1093" s="404">
        <f t="shared" ca="1" si="17"/>
        <v>4023.1764705882351</v>
      </c>
      <c r="M1093" s="465" t="s">
        <v>112</v>
      </c>
    </row>
    <row r="1094" spans="1:13" x14ac:dyDescent="0.35">
      <c r="A1094" s="462" t="s">
        <v>6741</v>
      </c>
      <c r="B1094" s="462" t="s">
        <v>2727</v>
      </c>
      <c r="C1094" s="462" t="s">
        <v>6741</v>
      </c>
      <c r="D1094" s="462" t="s">
        <v>128</v>
      </c>
      <c r="E1094" s="462" t="s">
        <v>290</v>
      </c>
      <c r="F1094" s="463">
        <v>2007</v>
      </c>
      <c r="G1094" s="462" t="s">
        <v>5710</v>
      </c>
      <c r="H1094" s="462" t="s">
        <v>5917</v>
      </c>
      <c r="I1094" s="462" t="s">
        <v>6742</v>
      </c>
      <c r="J1094" s="463">
        <v>105912</v>
      </c>
      <c r="K1094" s="468"/>
      <c r="L1094" s="464">
        <f t="shared" ca="1" si="17"/>
        <v>6230.1176470588234</v>
      </c>
      <c r="M1094" s="462" t="s">
        <v>112</v>
      </c>
    </row>
    <row r="1095" spans="1:13" x14ac:dyDescent="0.35">
      <c r="A1095" s="465" t="s">
        <v>6594</v>
      </c>
      <c r="B1095" s="465" t="s">
        <v>2718</v>
      </c>
      <c r="C1095" s="465" t="s">
        <v>6594</v>
      </c>
      <c r="D1095" s="465" t="s">
        <v>128</v>
      </c>
      <c r="E1095" s="465" t="s">
        <v>290</v>
      </c>
      <c r="F1095" s="466">
        <v>2007</v>
      </c>
      <c r="G1095" s="465" t="s">
        <v>5767</v>
      </c>
      <c r="H1095" s="465" t="s">
        <v>5927</v>
      </c>
      <c r="I1095" s="465" t="s">
        <v>6595</v>
      </c>
      <c r="J1095" s="466">
        <v>36597</v>
      </c>
      <c r="K1095" s="469"/>
      <c r="L1095" s="404">
        <f t="shared" ca="1" si="17"/>
        <v>2152.7647058823532</v>
      </c>
      <c r="M1095" s="465" t="s">
        <v>112</v>
      </c>
    </row>
    <row r="1096" spans="1:13" x14ac:dyDescent="0.35">
      <c r="A1096" s="462" t="s">
        <v>6765</v>
      </c>
      <c r="B1096" s="462" t="s">
        <v>2731</v>
      </c>
      <c r="C1096" s="462" t="s">
        <v>6765</v>
      </c>
      <c r="D1096" s="462" t="s">
        <v>128</v>
      </c>
      <c r="E1096" s="462" t="s">
        <v>290</v>
      </c>
      <c r="F1096" s="463">
        <v>2007</v>
      </c>
      <c r="G1096" s="462" t="s">
        <v>5710</v>
      </c>
      <c r="H1096" s="462" t="s">
        <v>5917</v>
      </c>
      <c r="I1096" s="462" t="s">
        <v>6766</v>
      </c>
      <c r="J1096" s="463">
        <v>73083</v>
      </c>
      <c r="K1096" s="468"/>
      <c r="L1096" s="464">
        <f t="shared" ca="1" si="17"/>
        <v>4299</v>
      </c>
      <c r="M1096" s="462" t="s">
        <v>112</v>
      </c>
    </row>
    <row r="1097" spans="1:13" x14ac:dyDescent="0.35">
      <c r="A1097" s="465" t="s">
        <v>16704</v>
      </c>
      <c r="B1097" s="465" t="s">
        <v>16705</v>
      </c>
      <c r="C1097" s="465" t="s">
        <v>16704</v>
      </c>
      <c r="D1097" s="465" t="s">
        <v>128</v>
      </c>
      <c r="E1097" s="465" t="s">
        <v>290</v>
      </c>
      <c r="F1097" s="466">
        <v>2008</v>
      </c>
      <c r="G1097" s="465" t="s">
        <v>5710</v>
      </c>
      <c r="H1097" s="465" t="s">
        <v>5917</v>
      </c>
      <c r="I1097" s="465" t="s">
        <v>16706</v>
      </c>
      <c r="J1097" s="466">
        <v>0</v>
      </c>
      <c r="K1097" s="469">
        <v>44090</v>
      </c>
      <c r="L1097" s="404">
        <f t="shared" ca="1" si="17"/>
        <v>0</v>
      </c>
      <c r="M1097" s="465" t="s">
        <v>112</v>
      </c>
    </row>
    <row r="1098" spans="1:13" x14ac:dyDescent="0.35">
      <c r="A1098" s="462" t="s">
        <v>16715</v>
      </c>
      <c r="B1098" s="462" t="s">
        <v>16716</v>
      </c>
      <c r="C1098" s="462" t="s">
        <v>16715</v>
      </c>
      <c r="D1098" s="462" t="s">
        <v>128</v>
      </c>
      <c r="E1098" s="462" t="s">
        <v>290</v>
      </c>
      <c r="F1098" s="463">
        <v>2005</v>
      </c>
      <c r="G1098" s="462" t="s">
        <v>5767</v>
      </c>
      <c r="H1098" s="462" t="s">
        <v>6252</v>
      </c>
      <c r="I1098" s="462" t="s">
        <v>16717</v>
      </c>
      <c r="J1098" s="463">
        <v>115638</v>
      </c>
      <c r="K1098" s="468"/>
      <c r="L1098" s="464">
        <f t="shared" ca="1" si="17"/>
        <v>6086.2105263157891</v>
      </c>
      <c r="M1098" s="462" t="s">
        <v>112</v>
      </c>
    </row>
    <row r="1099" spans="1:13" x14ac:dyDescent="0.35">
      <c r="A1099" s="465" t="s">
        <v>5844</v>
      </c>
      <c r="B1099" s="465" t="s">
        <v>2637</v>
      </c>
      <c r="C1099" s="465" t="s">
        <v>5844</v>
      </c>
      <c r="D1099" s="465" t="s">
        <v>128</v>
      </c>
      <c r="E1099" s="465" t="s">
        <v>290</v>
      </c>
      <c r="F1099" s="466">
        <v>1991</v>
      </c>
      <c r="G1099" s="465" t="s">
        <v>5741</v>
      </c>
      <c r="H1099" s="465" t="s">
        <v>5734</v>
      </c>
      <c r="I1099" s="465" t="s">
        <v>5845</v>
      </c>
      <c r="J1099" s="466">
        <v>30113</v>
      </c>
      <c r="K1099" s="469"/>
      <c r="L1099" s="404">
        <f t="shared" ca="1" si="17"/>
        <v>912.5151515151515</v>
      </c>
      <c r="M1099" s="465" t="s">
        <v>112</v>
      </c>
    </row>
    <row r="1100" spans="1:13" x14ac:dyDescent="0.35">
      <c r="A1100" s="462" t="s">
        <v>5842</v>
      </c>
      <c r="B1100" s="462" t="s">
        <v>2636</v>
      </c>
      <c r="C1100" s="462" t="s">
        <v>5842</v>
      </c>
      <c r="D1100" s="462" t="s">
        <v>128</v>
      </c>
      <c r="E1100" s="462" t="s">
        <v>290</v>
      </c>
      <c r="F1100" s="463">
        <v>1991</v>
      </c>
      <c r="G1100" s="462" t="s">
        <v>5741</v>
      </c>
      <c r="H1100" s="462" t="s">
        <v>5734</v>
      </c>
      <c r="I1100" s="462" t="s">
        <v>5843</v>
      </c>
      <c r="J1100" s="463">
        <v>126580</v>
      </c>
      <c r="K1100" s="468"/>
      <c r="L1100" s="464">
        <f t="shared" ca="1" si="17"/>
        <v>3835.757575757576</v>
      </c>
      <c r="M1100" s="462" t="s">
        <v>112</v>
      </c>
    </row>
    <row r="1101" spans="1:13" x14ac:dyDescent="0.35">
      <c r="A1101" s="465" t="s">
        <v>8182</v>
      </c>
      <c r="B1101" s="465" t="s">
        <v>2838</v>
      </c>
      <c r="C1101" s="465" t="s">
        <v>8182</v>
      </c>
      <c r="D1101" s="465" t="s">
        <v>128</v>
      </c>
      <c r="E1101" s="465" t="s">
        <v>290</v>
      </c>
      <c r="F1101" s="466">
        <v>2012</v>
      </c>
      <c r="G1101" s="465" t="s">
        <v>5710</v>
      </c>
      <c r="H1101" s="465" t="s">
        <v>368</v>
      </c>
      <c r="I1101" s="465" t="s">
        <v>8183</v>
      </c>
      <c r="J1101" s="466">
        <v>125704</v>
      </c>
      <c r="K1101" s="469">
        <v>44714</v>
      </c>
      <c r="L1101" s="404">
        <f t="shared" ca="1" si="17"/>
        <v>10475.333333333334</v>
      </c>
      <c r="M1101" s="465" t="s">
        <v>112</v>
      </c>
    </row>
    <row r="1102" spans="1:13" x14ac:dyDescent="0.35">
      <c r="A1102" s="462" t="s">
        <v>8188</v>
      </c>
      <c r="B1102" s="462" t="s">
        <v>2841</v>
      </c>
      <c r="C1102" s="462" t="s">
        <v>8188</v>
      </c>
      <c r="D1102" s="462" t="s">
        <v>128</v>
      </c>
      <c r="E1102" s="462" t="s">
        <v>290</v>
      </c>
      <c r="F1102" s="463">
        <v>2012</v>
      </c>
      <c r="G1102" s="462" t="s">
        <v>5710</v>
      </c>
      <c r="H1102" s="462" t="s">
        <v>368</v>
      </c>
      <c r="I1102" s="462" t="s">
        <v>8189</v>
      </c>
      <c r="J1102" s="463">
        <v>177947</v>
      </c>
      <c r="K1102" s="468">
        <v>45090</v>
      </c>
      <c r="L1102" s="464">
        <f t="shared" ca="1" si="17"/>
        <v>14828.916666666666</v>
      </c>
      <c r="M1102" s="462" t="s">
        <v>112</v>
      </c>
    </row>
    <row r="1103" spans="1:13" x14ac:dyDescent="0.35">
      <c r="A1103" s="465" t="s">
        <v>7833</v>
      </c>
      <c r="B1103" s="465" t="s">
        <v>2819</v>
      </c>
      <c r="C1103" s="465" t="s">
        <v>7833</v>
      </c>
      <c r="D1103" s="465" t="s">
        <v>128</v>
      </c>
      <c r="E1103" s="465" t="s">
        <v>290</v>
      </c>
      <c r="F1103" s="466">
        <v>2011</v>
      </c>
      <c r="G1103" s="465" t="s">
        <v>5710</v>
      </c>
      <c r="H1103" s="465" t="s">
        <v>6496</v>
      </c>
      <c r="I1103" s="465" t="s">
        <v>7834</v>
      </c>
      <c r="J1103" s="466">
        <v>56000</v>
      </c>
      <c r="K1103" s="469"/>
      <c r="L1103" s="404">
        <f t="shared" ca="1" si="17"/>
        <v>4307.6923076923076</v>
      </c>
      <c r="M1103" s="465" t="s">
        <v>112</v>
      </c>
    </row>
    <row r="1104" spans="1:13" x14ac:dyDescent="0.35">
      <c r="A1104" s="462" t="s">
        <v>7835</v>
      </c>
      <c r="B1104" s="462" t="s">
        <v>2820</v>
      </c>
      <c r="C1104" s="462" t="s">
        <v>7835</v>
      </c>
      <c r="D1104" s="462" t="s">
        <v>128</v>
      </c>
      <c r="E1104" s="462" t="s">
        <v>290</v>
      </c>
      <c r="F1104" s="463">
        <v>2011</v>
      </c>
      <c r="G1104" s="462" t="s">
        <v>5710</v>
      </c>
      <c r="H1104" s="462" t="s">
        <v>6496</v>
      </c>
      <c r="I1104" s="462" t="s">
        <v>7836</v>
      </c>
      <c r="J1104" s="463">
        <v>68596</v>
      </c>
      <c r="K1104" s="468"/>
      <c r="L1104" s="464">
        <f t="shared" ca="1" si="17"/>
        <v>5276.6153846153848</v>
      </c>
      <c r="M1104" s="462" t="s">
        <v>112</v>
      </c>
    </row>
    <row r="1105" spans="1:13" x14ac:dyDescent="0.35">
      <c r="A1105" s="465" t="s">
        <v>8117</v>
      </c>
      <c r="B1105" s="465" t="s">
        <v>2835</v>
      </c>
      <c r="C1105" s="465" t="s">
        <v>8117</v>
      </c>
      <c r="D1105" s="465" t="s">
        <v>128</v>
      </c>
      <c r="E1105" s="465" t="s">
        <v>290</v>
      </c>
      <c r="F1105" s="466">
        <v>2012</v>
      </c>
      <c r="G1105" s="465" t="s">
        <v>5710</v>
      </c>
      <c r="H1105" s="465" t="s">
        <v>6496</v>
      </c>
      <c r="I1105" s="465" t="s">
        <v>8118</v>
      </c>
      <c r="J1105" s="466">
        <v>132476</v>
      </c>
      <c r="K1105" s="469"/>
      <c r="L1105" s="404">
        <f t="shared" ca="1" si="17"/>
        <v>11039.666666666666</v>
      </c>
      <c r="M1105" s="465" t="s">
        <v>112</v>
      </c>
    </row>
    <row r="1106" spans="1:13" x14ac:dyDescent="0.35">
      <c r="A1106" s="462" t="s">
        <v>8115</v>
      </c>
      <c r="B1106" s="462" t="s">
        <v>2834</v>
      </c>
      <c r="C1106" s="462" t="s">
        <v>8115</v>
      </c>
      <c r="D1106" s="462" t="s">
        <v>128</v>
      </c>
      <c r="E1106" s="462" t="s">
        <v>290</v>
      </c>
      <c r="F1106" s="463">
        <v>2012</v>
      </c>
      <c r="G1106" s="462" t="s">
        <v>5710</v>
      </c>
      <c r="H1106" s="462" t="s">
        <v>6496</v>
      </c>
      <c r="I1106" s="462" t="s">
        <v>8116</v>
      </c>
      <c r="J1106" s="463">
        <v>134732</v>
      </c>
      <c r="K1106" s="468">
        <v>45170</v>
      </c>
      <c r="L1106" s="464">
        <f t="shared" ca="1" si="17"/>
        <v>11227.666666666666</v>
      </c>
      <c r="M1106" s="462" t="s">
        <v>112</v>
      </c>
    </row>
    <row r="1107" spans="1:13" x14ac:dyDescent="0.35">
      <c r="A1107" s="465" t="s">
        <v>7914</v>
      </c>
      <c r="B1107" s="465" t="s">
        <v>2827</v>
      </c>
      <c r="C1107" s="465" t="s">
        <v>7914</v>
      </c>
      <c r="D1107" s="465" t="s">
        <v>128</v>
      </c>
      <c r="E1107" s="465" t="s">
        <v>290</v>
      </c>
      <c r="F1107" s="466">
        <v>2011</v>
      </c>
      <c r="G1107" s="465" t="s">
        <v>5710</v>
      </c>
      <c r="H1107" s="465" t="s">
        <v>913</v>
      </c>
      <c r="I1107" s="465" t="s">
        <v>7915</v>
      </c>
      <c r="J1107" s="466">
        <v>7301</v>
      </c>
      <c r="K1107" s="469"/>
      <c r="L1107" s="404">
        <f t="shared" ca="1" si="17"/>
        <v>561.61538461538464</v>
      </c>
      <c r="M1107" s="465" t="s">
        <v>112</v>
      </c>
    </row>
    <row r="1108" spans="1:13" x14ac:dyDescent="0.35">
      <c r="A1108" s="462" t="s">
        <v>9040</v>
      </c>
      <c r="B1108" s="462" t="s">
        <v>2903</v>
      </c>
      <c r="C1108" s="462" t="s">
        <v>9040</v>
      </c>
      <c r="D1108" s="462" t="s">
        <v>128</v>
      </c>
      <c r="E1108" s="462" t="s">
        <v>290</v>
      </c>
      <c r="F1108" s="463">
        <v>2014</v>
      </c>
      <c r="G1108" s="462" t="s">
        <v>5710</v>
      </c>
      <c r="H1108" s="462" t="s">
        <v>6496</v>
      </c>
      <c r="I1108" s="462" t="s">
        <v>9041</v>
      </c>
      <c r="J1108" s="463">
        <v>23390</v>
      </c>
      <c r="K1108" s="468"/>
      <c r="L1108" s="464">
        <f t="shared" ca="1" si="17"/>
        <v>2339</v>
      </c>
      <c r="M1108" s="462" t="s">
        <v>112</v>
      </c>
    </row>
    <row r="1109" spans="1:13" x14ac:dyDescent="0.35">
      <c r="A1109" s="465" t="s">
        <v>9036</v>
      </c>
      <c r="B1109" s="465" t="s">
        <v>2892</v>
      </c>
      <c r="C1109" s="465" t="s">
        <v>9036</v>
      </c>
      <c r="D1109" s="465" t="s">
        <v>128</v>
      </c>
      <c r="E1109" s="465" t="s">
        <v>290</v>
      </c>
      <c r="F1109" s="466">
        <v>2014</v>
      </c>
      <c r="G1109" s="465" t="s">
        <v>5710</v>
      </c>
      <c r="H1109" s="465" t="s">
        <v>6496</v>
      </c>
      <c r="I1109" s="465" t="s">
        <v>9037</v>
      </c>
      <c r="J1109" s="466">
        <v>131495</v>
      </c>
      <c r="K1109" s="469"/>
      <c r="L1109" s="404">
        <f t="shared" ca="1" si="17"/>
        <v>13149.5</v>
      </c>
      <c r="M1109" s="465" t="s">
        <v>112</v>
      </c>
    </row>
    <row r="1110" spans="1:13" x14ac:dyDescent="0.35">
      <c r="A1110" s="462" t="s">
        <v>9038</v>
      </c>
      <c r="B1110" s="462" t="s">
        <v>2891</v>
      </c>
      <c r="C1110" s="462" t="s">
        <v>9038</v>
      </c>
      <c r="D1110" s="462" t="s">
        <v>128</v>
      </c>
      <c r="E1110" s="462" t="s">
        <v>290</v>
      </c>
      <c r="F1110" s="463">
        <v>2014</v>
      </c>
      <c r="G1110" s="462" t="s">
        <v>5710</v>
      </c>
      <c r="H1110" s="462" t="s">
        <v>6496</v>
      </c>
      <c r="I1110" s="462" t="s">
        <v>9039</v>
      </c>
      <c r="J1110" s="463">
        <v>72126</v>
      </c>
      <c r="K1110" s="468"/>
      <c r="L1110" s="464">
        <f t="shared" ca="1" si="17"/>
        <v>7212.6</v>
      </c>
      <c r="M1110" s="462" t="s">
        <v>112</v>
      </c>
    </row>
    <row r="1111" spans="1:13" x14ac:dyDescent="0.35">
      <c r="A1111" s="465" t="s">
        <v>9242</v>
      </c>
      <c r="B1111" s="465" t="s">
        <v>2915</v>
      </c>
      <c r="C1111" s="465" t="s">
        <v>9242</v>
      </c>
      <c r="D1111" s="465" t="s">
        <v>128</v>
      </c>
      <c r="E1111" s="465" t="s">
        <v>290</v>
      </c>
      <c r="F1111" s="466">
        <v>2014</v>
      </c>
      <c r="G1111" s="465" t="s">
        <v>5710</v>
      </c>
      <c r="H1111" s="465" t="s">
        <v>368</v>
      </c>
      <c r="I1111" s="465" t="s">
        <v>9243</v>
      </c>
      <c r="J1111" s="466">
        <v>80759</v>
      </c>
      <c r="K1111" s="469"/>
      <c r="L1111" s="404">
        <f t="shared" ca="1" si="17"/>
        <v>8075.9</v>
      </c>
      <c r="M1111" s="465" t="s">
        <v>112</v>
      </c>
    </row>
    <row r="1112" spans="1:13" x14ac:dyDescent="0.35">
      <c r="A1112" s="462" t="s">
        <v>9788</v>
      </c>
      <c r="B1112" s="462" t="s">
        <v>2982</v>
      </c>
      <c r="C1112" s="462" t="s">
        <v>9788</v>
      </c>
      <c r="D1112" s="462" t="s">
        <v>128</v>
      </c>
      <c r="E1112" s="462" t="s">
        <v>290</v>
      </c>
      <c r="F1112" s="463">
        <v>2015</v>
      </c>
      <c r="G1112" s="462" t="s">
        <v>5710</v>
      </c>
      <c r="H1112" s="462" t="s">
        <v>897</v>
      </c>
      <c r="I1112" s="462" t="s">
        <v>9789</v>
      </c>
      <c r="J1112" s="463">
        <v>769.3</v>
      </c>
      <c r="K1112" s="468"/>
      <c r="L1112" s="464">
        <f t="shared" ca="1" si="17"/>
        <v>85.477777777777774</v>
      </c>
      <c r="M1112" s="462" t="s">
        <v>112</v>
      </c>
    </row>
    <row r="1113" spans="1:13" x14ac:dyDescent="0.35">
      <c r="A1113" s="465" t="s">
        <v>9926</v>
      </c>
      <c r="B1113" s="465" t="s">
        <v>3002</v>
      </c>
      <c r="C1113" s="465" t="s">
        <v>9926</v>
      </c>
      <c r="D1113" s="465" t="s">
        <v>128</v>
      </c>
      <c r="E1113" s="465" t="s">
        <v>290</v>
      </c>
      <c r="F1113" s="466">
        <v>2015</v>
      </c>
      <c r="G1113" s="465" t="s">
        <v>5813</v>
      </c>
      <c r="H1113" s="465" t="s">
        <v>5734</v>
      </c>
      <c r="I1113" s="465" t="s">
        <v>9927</v>
      </c>
      <c r="J1113" s="466">
        <v>23346</v>
      </c>
      <c r="K1113" s="469"/>
      <c r="L1113" s="404">
        <f t="shared" ca="1" si="17"/>
        <v>2594</v>
      </c>
      <c r="M1113" s="465" t="s">
        <v>112</v>
      </c>
    </row>
    <row r="1114" spans="1:13" x14ac:dyDescent="0.35">
      <c r="A1114" s="462" t="s">
        <v>9050</v>
      </c>
      <c r="B1114" s="462" t="s">
        <v>2893</v>
      </c>
      <c r="C1114" s="462" t="s">
        <v>9050</v>
      </c>
      <c r="D1114" s="462" t="s">
        <v>128</v>
      </c>
      <c r="E1114" s="462" t="s">
        <v>290</v>
      </c>
      <c r="F1114" s="463">
        <v>2014</v>
      </c>
      <c r="G1114" s="462" t="s">
        <v>5710</v>
      </c>
      <c r="H1114" s="462" t="s">
        <v>6496</v>
      </c>
      <c r="I1114" s="462" t="s">
        <v>9051</v>
      </c>
      <c r="J1114" s="463">
        <v>121158</v>
      </c>
      <c r="K1114" s="468"/>
      <c r="L1114" s="464">
        <f t="shared" ca="1" si="17"/>
        <v>12115.8</v>
      </c>
      <c r="M1114" s="462" t="s">
        <v>112</v>
      </c>
    </row>
    <row r="1115" spans="1:13" x14ac:dyDescent="0.35">
      <c r="A1115" s="465" t="s">
        <v>9218</v>
      </c>
      <c r="B1115" s="465" t="s">
        <v>2910</v>
      </c>
      <c r="C1115" s="465" t="s">
        <v>9218</v>
      </c>
      <c r="D1115" s="465" t="s">
        <v>128</v>
      </c>
      <c r="E1115" s="465" t="s">
        <v>290</v>
      </c>
      <c r="F1115" s="466">
        <v>2014</v>
      </c>
      <c r="G1115" s="465" t="s">
        <v>5710</v>
      </c>
      <c r="H1115" s="465" t="s">
        <v>368</v>
      </c>
      <c r="I1115" s="465" t="s">
        <v>9219</v>
      </c>
      <c r="J1115" s="466">
        <v>125660</v>
      </c>
      <c r="K1115" s="469"/>
      <c r="L1115" s="404">
        <f t="shared" ca="1" si="17"/>
        <v>12566</v>
      </c>
      <c r="M1115" s="465" t="s">
        <v>112</v>
      </c>
    </row>
    <row r="1116" spans="1:13" x14ac:dyDescent="0.35">
      <c r="A1116" s="462" t="s">
        <v>9042</v>
      </c>
      <c r="B1116" s="462" t="s">
        <v>2894</v>
      </c>
      <c r="C1116" s="462" t="s">
        <v>9042</v>
      </c>
      <c r="D1116" s="462" t="s">
        <v>128</v>
      </c>
      <c r="E1116" s="462" t="s">
        <v>290</v>
      </c>
      <c r="F1116" s="463">
        <v>2014</v>
      </c>
      <c r="G1116" s="462" t="s">
        <v>5710</v>
      </c>
      <c r="H1116" s="462" t="s">
        <v>6496</v>
      </c>
      <c r="I1116" s="462" t="s">
        <v>9043</v>
      </c>
      <c r="J1116" s="463">
        <v>114052</v>
      </c>
      <c r="K1116" s="468">
        <v>45174</v>
      </c>
      <c r="L1116" s="464">
        <f t="shared" ca="1" si="17"/>
        <v>11405.2</v>
      </c>
      <c r="M1116" s="462" t="s">
        <v>112</v>
      </c>
    </row>
    <row r="1117" spans="1:13" x14ac:dyDescent="0.35">
      <c r="A1117" s="465" t="s">
        <v>9046</v>
      </c>
      <c r="B1117" s="465" t="s">
        <v>2896</v>
      </c>
      <c r="C1117" s="465" t="s">
        <v>9046</v>
      </c>
      <c r="D1117" s="465" t="s">
        <v>128</v>
      </c>
      <c r="E1117" s="465" t="s">
        <v>290</v>
      </c>
      <c r="F1117" s="466">
        <v>2014</v>
      </c>
      <c r="G1117" s="465" t="s">
        <v>5710</v>
      </c>
      <c r="H1117" s="465" t="s">
        <v>6496</v>
      </c>
      <c r="I1117" s="465" t="s">
        <v>9047</v>
      </c>
      <c r="J1117" s="466">
        <v>86713</v>
      </c>
      <c r="K1117" s="469"/>
      <c r="L1117" s="404">
        <f t="shared" ca="1" si="17"/>
        <v>8671.2999999999993</v>
      </c>
      <c r="M1117" s="465" t="s">
        <v>112</v>
      </c>
    </row>
    <row r="1118" spans="1:13" x14ac:dyDescent="0.35">
      <c r="A1118" s="462" t="s">
        <v>9048</v>
      </c>
      <c r="B1118" s="462" t="s">
        <v>2897</v>
      </c>
      <c r="C1118" s="462" t="s">
        <v>9048</v>
      </c>
      <c r="D1118" s="462" t="s">
        <v>128</v>
      </c>
      <c r="E1118" s="462" t="s">
        <v>290</v>
      </c>
      <c r="F1118" s="463">
        <v>2014</v>
      </c>
      <c r="G1118" s="462" t="s">
        <v>5710</v>
      </c>
      <c r="H1118" s="462" t="s">
        <v>6496</v>
      </c>
      <c r="I1118" s="462" t="s">
        <v>9049</v>
      </c>
      <c r="J1118" s="463">
        <v>158145</v>
      </c>
      <c r="K1118" s="468"/>
      <c r="L1118" s="464">
        <f t="shared" ca="1" si="17"/>
        <v>15814.5</v>
      </c>
      <c r="M1118" s="462" t="s">
        <v>112</v>
      </c>
    </row>
    <row r="1119" spans="1:13" x14ac:dyDescent="0.35">
      <c r="A1119" s="465" t="s">
        <v>9204</v>
      </c>
      <c r="B1119" s="465" t="s">
        <v>2911</v>
      </c>
      <c r="C1119" s="465" t="s">
        <v>9204</v>
      </c>
      <c r="D1119" s="465" t="s">
        <v>128</v>
      </c>
      <c r="E1119" s="465" t="s">
        <v>290</v>
      </c>
      <c r="F1119" s="466">
        <v>2014</v>
      </c>
      <c r="G1119" s="465" t="s">
        <v>5710</v>
      </c>
      <c r="H1119" s="465" t="s">
        <v>368</v>
      </c>
      <c r="I1119" s="465" t="s">
        <v>9205</v>
      </c>
      <c r="J1119" s="466">
        <v>189162</v>
      </c>
      <c r="K1119" s="469"/>
      <c r="L1119" s="404">
        <f t="shared" ca="1" si="17"/>
        <v>18916.2</v>
      </c>
      <c r="M1119" s="465" t="s">
        <v>112</v>
      </c>
    </row>
    <row r="1120" spans="1:13" x14ac:dyDescent="0.35">
      <c r="A1120" s="462" t="s">
        <v>9232</v>
      </c>
      <c r="B1120" s="462" t="s">
        <v>2923</v>
      </c>
      <c r="C1120" s="462" t="s">
        <v>9232</v>
      </c>
      <c r="D1120" s="462" t="s">
        <v>128</v>
      </c>
      <c r="E1120" s="462" t="s">
        <v>290</v>
      </c>
      <c r="F1120" s="463">
        <v>2014</v>
      </c>
      <c r="G1120" s="462" t="s">
        <v>5710</v>
      </c>
      <c r="H1120" s="462" t="s">
        <v>368</v>
      </c>
      <c r="I1120" s="462" t="s">
        <v>9233</v>
      </c>
      <c r="J1120" s="463">
        <v>171706</v>
      </c>
      <c r="K1120" s="468"/>
      <c r="L1120" s="464">
        <f t="shared" ca="1" si="17"/>
        <v>17170.599999999999</v>
      </c>
      <c r="M1120" s="462" t="s">
        <v>112</v>
      </c>
    </row>
    <row r="1121" spans="1:13" x14ac:dyDescent="0.35">
      <c r="A1121" s="465" t="s">
        <v>9539</v>
      </c>
      <c r="B1121" s="465" t="s">
        <v>2931</v>
      </c>
      <c r="C1121" s="465" t="s">
        <v>9539</v>
      </c>
      <c r="D1121" s="465" t="s">
        <v>128</v>
      </c>
      <c r="E1121" s="465" t="s">
        <v>290</v>
      </c>
      <c r="F1121" s="466">
        <v>2015</v>
      </c>
      <c r="G1121" s="465" t="s">
        <v>5710</v>
      </c>
      <c r="H1121" s="465" t="s">
        <v>6496</v>
      </c>
      <c r="I1121" s="465" t="s">
        <v>9540</v>
      </c>
      <c r="J1121" s="466">
        <v>122534</v>
      </c>
      <c r="K1121" s="469"/>
      <c r="L1121" s="404">
        <f t="shared" ca="1" si="17"/>
        <v>13614.888888888889</v>
      </c>
      <c r="M1121" s="465" t="s">
        <v>112</v>
      </c>
    </row>
    <row r="1122" spans="1:13" x14ac:dyDescent="0.35">
      <c r="A1122" s="462" t="s">
        <v>9541</v>
      </c>
      <c r="B1122" s="462" t="s">
        <v>2932</v>
      </c>
      <c r="C1122" s="462" t="s">
        <v>9541</v>
      </c>
      <c r="D1122" s="462" t="s">
        <v>128</v>
      </c>
      <c r="E1122" s="462" t="s">
        <v>290</v>
      </c>
      <c r="F1122" s="463">
        <v>2015</v>
      </c>
      <c r="G1122" s="462" t="s">
        <v>5710</v>
      </c>
      <c r="H1122" s="462" t="s">
        <v>6496</v>
      </c>
      <c r="I1122" s="462" t="s">
        <v>9542</v>
      </c>
      <c r="J1122" s="463">
        <v>84287</v>
      </c>
      <c r="K1122" s="468"/>
      <c r="L1122" s="464">
        <f t="shared" ca="1" si="17"/>
        <v>9365.2222222222226</v>
      </c>
      <c r="M1122" s="462" t="s">
        <v>112</v>
      </c>
    </row>
    <row r="1123" spans="1:13" x14ac:dyDescent="0.35">
      <c r="A1123" s="465" t="s">
        <v>9543</v>
      </c>
      <c r="B1123" s="465" t="s">
        <v>2933</v>
      </c>
      <c r="C1123" s="465" t="s">
        <v>9543</v>
      </c>
      <c r="D1123" s="465" t="s">
        <v>128</v>
      </c>
      <c r="E1123" s="465" t="s">
        <v>290</v>
      </c>
      <c r="F1123" s="466">
        <v>2015</v>
      </c>
      <c r="G1123" s="465" t="s">
        <v>5710</v>
      </c>
      <c r="H1123" s="465" t="s">
        <v>6496</v>
      </c>
      <c r="I1123" s="465" t="s">
        <v>9544</v>
      </c>
      <c r="J1123" s="466">
        <v>38168</v>
      </c>
      <c r="K1123" s="469"/>
      <c r="L1123" s="404">
        <f t="shared" ca="1" si="17"/>
        <v>4240.8888888888887</v>
      </c>
      <c r="M1123" s="465" t="s">
        <v>112</v>
      </c>
    </row>
    <row r="1124" spans="1:13" x14ac:dyDescent="0.35">
      <c r="A1124" s="462" t="s">
        <v>9545</v>
      </c>
      <c r="B1124" s="462" t="s">
        <v>2934</v>
      </c>
      <c r="C1124" s="462" t="s">
        <v>9545</v>
      </c>
      <c r="D1124" s="462" t="s">
        <v>128</v>
      </c>
      <c r="E1124" s="462" t="s">
        <v>290</v>
      </c>
      <c r="F1124" s="463">
        <v>2015</v>
      </c>
      <c r="G1124" s="462" t="s">
        <v>5710</v>
      </c>
      <c r="H1124" s="462" t="s">
        <v>6496</v>
      </c>
      <c r="I1124" s="462" t="s">
        <v>9546</v>
      </c>
      <c r="J1124" s="463">
        <v>91415</v>
      </c>
      <c r="K1124" s="468"/>
      <c r="L1124" s="464">
        <f t="shared" ca="1" si="17"/>
        <v>10157.222222222223</v>
      </c>
      <c r="M1124" s="462" t="s">
        <v>112</v>
      </c>
    </row>
    <row r="1125" spans="1:13" x14ac:dyDescent="0.35">
      <c r="A1125" s="465" t="s">
        <v>9547</v>
      </c>
      <c r="B1125" s="465" t="s">
        <v>2935</v>
      </c>
      <c r="C1125" s="465" t="s">
        <v>9547</v>
      </c>
      <c r="D1125" s="465" t="s">
        <v>128</v>
      </c>
      <c r="E1125" s="465" t="s">
        <v>290</v>
      </c>
      <c r="F1125" s="466">
        <v>2015</v>
      </c>
      <c r="G1125" s="465" t="s">
        <v>5710</v>
      </c>
      <c r="H1125" s="465" t="s">
        <v>6496</v>
      </c>
      <c r="I1125" s="465" t="s">
        <v>9548</v>
      </c>
      <c r="J1125" s="466">
        <v>38240</v>
      </c>
      <c r="K1125" s="469"/>
      <c r="L1125" s="404">
        <f t="shared" ca="1" si="17"/>
        <v>4248.8888888888887</v>
      </c>
      <c r="M1125" s="465" t="s">
        <v>112</v>
      </c>
    </row>
    <row r="1126" spans="1:13" x14ac:dyDescent="0.35">
      <c r="A1126" s="462" t="s">
        <v>9549</v>
      </c>
      <c r="B1126" s="462" t="s">
        <v>2936</v>
      </c>
      <c r="C1126" s="462" t="s">
        <v>9549</v>
      </c>
      <c r="D1126" s="462" t="s">
        <v>128</v>
      </c>
      <c r="E1126" s="462" t="s">
        <v>290</v>
      </c>
      <c r="F1126" s="463">
        <v>2015</v>
      </c>
      <c r="G1126" s="462" t="s">
        <v>5710</v>
      </c>
      <c r="H1126" s="462" t="s">
        <v>6496</v>
      </c>
      <c r="I1126" s="462" t="s">
        <v>9550</v>
      </c>
      <c r="J1126" s="463">
        <v>116723</v>
      </c>
      <c r="K1126" s="468"/>
      <c r="L1126" s="464">
        <f t="shared" ca="1" si="17"/>
        <v>12969.222222222223</v>
      </c>
      <c r="M1126" s="462" t="s">
        <v>112</v>
      </c>
    </row>
    <row r="1127" spans="1:13" x14ac:dyDescent="0.35">
      <c r="A1127" s="465" t="s">
        <v>9551</v>
      </c>
      <c r="B1127" s="465" t="s">
        <v>2937</v>
      </c>
      <c r="C1127" s="465" t="s">
        <v>9551</v>
      </c>
      <c r="D1127" s="465" t="s">
        <v>128</v>
      </c>
      <c r="E1127" s="465" t="s">
        <v>290</v>
      </c>
      <c r="F1127" s="466">
        <v>2015</v>
      </c>
      <c r="G1127" s="465" t="s">
        <v>5710</v>
      </c>
      <c r="H1127" s="465" t="s">
        <v>6496</v>
      </c>
      <c r="I1127" s="465" t="s">
        <v>9552</v>
      </c>
      <c r="J1127" s="466">
        <v>63854</v>
      </c>
      <c r="K1127" s="469"/>
      <c r="L1127" s="404">
        <f t="shared" ca="1" si="17"/>
        <v>7094.8888888888887</v>
      </c>
      <c r="M1127" s="465" t="s">
        <v>112</v>
      </c>
    </row>
    <row r="1128" spans="1:13" x14ac:dyDescent="0.35">
      <c r="A1128" s="462" t="s">
        <v>9553</v>
      </c>
      <c r="B1128" s="462" t="s">
        <v>2938</v>
      </c>
      <c r="C1128" s="462" t="s">
        <v>9553</v>
      </c>
      <c r="D1128" s="462" t="s">
        <v>128</v>
      </c>
      <c r="E1128" s="462" t="s">
        <v>290</v>
      </c>
      <c r="F1128" s="463">
        <v>2015</v>
      </c>
      <c r="G1128" s="462" t="s">
        <v>5710</v>
      </c>
      <c r="H1128" s="462" t="s">
        <v>6496</v>
      </c>
      <c r="I1128" s="462" t="s">
        <v>9554</v>
      </c>
      <c r="J1128" s="463">
        <v>123521</v>
      </c>
      <c r="K1128" s="468"/>
      <c r="L1128" s="464">
        <f t="shared" ca="1" si="17"/>
        <v>13724.555555555555</v>
      </c>
      <c r="M1128" s="462" t="s">
        <v>112</v>
      </c>
    </row>
    <row r="1129" spans="1:13" x14ac:dyDescent="0.35">
      <c r="A1129" s="465" t="s">
        <v>9555</v>
      </c>
      <c r="B1129" s="465" t="s">
        <v>2939</v>
      </c>
      <c r="C1129" s="465" t="s">
        <v>9555</v>
      </c>
      <c r="D1129" s="465" t="s">
        <v>128</v>
      </c>
      <c r="E1129" s="465" t="s">
        <v>290</v>
      </c>
      <c r="F1129" s="466">
        <v>2015</v>
      </c>
      <c r="G1129" s="465" t="s">
        <v>5710</v>
      </c>
      <c r="H1129" s="465" t="s">
        <v>6496</v>
      </c>
      <c r="I1129" s="465" t="s">
        <v>9556</v>
      </c>
      <c r="J1129" s="466">
        <v>148062</v>
      </c>
      <c r="K1129" s="469"/>
      <c r="L1129" s="404">
        <f t="shared" ca="1" si="17"/>
        <v>16451.333333333332</v>
      </c>
      <c r="M1129" s="465" t="s">
        <v>112</v>
      </c>
    </row>
    <row r="1130" spans="1:13" x14ac:dyDescent="0.35">
      <c r="A1130" s="462" t="s">
        <v>9820</v>
      </c>
      <c r="B1130" s="462" t="s">
        <v>2992</v>
      </c>
      <c r="C1130" s="462" t="s">
        <v>9820</v>
      </c>
      <c r="D1130" s="462" t="s">
        <v>128</v>
      </c>
      <c r="E1130" s="462" t="s">
        <v>290</v>
      </c>
      <c r="F1130" s="463">
        <v>2015</v>
      </c>
      <c r="G1130" s="462" t="s">
        <v>5710</v>
      </c>
      <c r="H1130" s="462" t="s">
        <v>5711</v>
      </c>
      <c r="I1130" s="462" t="s">
        <v>9821</v>
      </c>
      <c r="J1130" s="463">
        <v>79893</v>
      </c>
      <c r="K1130" s="468"/>
      <c r="L1130" s="464">
        <f t="shared" ca="1" si="17"/>
        <v>8877</v>
      </c>
      <c r="M1130" s="462" t="s">
        <v>112</v>
      </c>
    </row>
    <row r="1131" spans="1:13" x14ac:dyDescent="0.35">
      <c r="A1131" s="465" t="s">
        <v>9886</v>
      </c>
      <c r="B1131" s="465" t="s">
        <v>2993</v>
      </c>
      <c r="C1131" s="465" t="s">
        <v>9886</v>
      </c>
      <c r="D1131" s="465" t="s">
        <v>128</v>
      </c>
      <c r="E1131" s="465" t="s">
        <v>290</v>
      </c>
      <c r="F1131" s="466">
        <v>2015</v>
      </c>
      <c r="G1131" s="465" t="s">
        <v>5710</v>
      </c>
      <c r="H1131" s="465" t="s">
        <v>9887</v>
      </c>
      <c r="I1131" s="465" t="s">
        <v>9888</v>
      </c>
      <c r="J1131" s="466">
        <v>75638</v>
      </c>
      <c r="K1131" s="469"/>
      <c r="L1131" s="404">
        <f t="shared" ca="1" si="17"/>
        <v>8404.2222222222226</v>
      </c>
      <c r="M1131" s="465" t="s">
        <v>112</v>
      </c>
    </row>
    <row r="1132" spans="1:13" x14ac:dyDescent="0.35">
      <c r="A1132" s="462" t="s">
        <v>11701</v>
      </c>
      <c r="B1132" s="462" t="s">
        <v>3155</v>
      </c>
      <c r="C1132" s="462" t="s">
        <v>11701</v>
      </c>
      <c r="D1132" s="462" t="s">
        <v>128</v>
      </c>
      <c r="E1132" s="462" t="s">
        <v>290</v>
      </c>
      <c r="F1132" s="463">
        <v>2017</v>
      </c>
      <c r="G1132" s="462" t="s">
        <v>5710</v>
      </c>
      <c r="H1132" s="462" t="s">
        <v>9893</v>
      </c>
      <c r="I1132" s="462" t="s">
        <v>11702</v>
      </c>
      <c r="J1132" s="463">
        <v>41958</v>
      </c>
      <c r="K1132" s="468"/>
      <c r="L1132" s="464">
        <f t="shared" ca="1" si="17"/>
        <v>5994</v>
      </c>
      <c r="M1132" s="462" t="s">
        <v>112</v>
      </c>
    </row>
    <row r="1133" spans="1:13" x14ac:dyDescent="0.35">
      <c r="A1133" s="465" t="s">
        <v>11121</v>
      </c>
      <c r="B1133" s="465" t="s">
        <v>3105</v>
      </c>
      <c r="C1133" s="465" t="s">
        <v>11121</v>
      </c>
      <c r="D1133" s="465" t="s">
        <v>128</v>
      </c>
      <c r="E1133" s="465" t="s">
        <v>290</v>
      </c>
      <c r="F1133" s="466">
        <v>2016</v>
      </c>
      <c r="G1133" s="465" t="s">
        <v>11122</v>
      </c>
      <c r="H1133" s="465" t="s">
        <v>11123</v>
      </c>
      <c r="I1133" s="465" t="s">
        <v>11124</v>
      </c>
      <c r="J1133" s="466">
        <v>39646</v>
      </c>
      <c r="K1133" s="469"/>
      <c r="L1133" s="404">
        <f t="shared" ca="1" si="17"/>
        <v>4955.75</v>
      </c>
      <c r="M1133" s="465" t="s">
        <v>112</v>
      </c>
    </row>
    <row r="1134" spans="1:13" x14ac:dyDescent="0.35">
      <c r="A1134" s="462" t="s">
        <v>10507</v>
      </c>
      <c r="B1134" s="462" t="s">
        <v>3032</v>
      </c>
      <c r="C1134" s="462" t="s">
        <v>10507</v>
      </c>
      <c r="D1134" s="462" t="s">
        <v>128</v>
      </c>
      <c r="E1134" s="462" t="s">
        <v>290</v>
      </c>
      <c r="F1134" s="463">
        <v>2016</v>
      </c>
      <c r="G1134" s="462" t="s">
        <v>5710</v>
      </c>
      <c r="H1134" s="462" t="s">
        <v>368</v>
      </c>
      <c r="I1134" s="462" t="s">
        <v>10508</v>
      </c>
      <c r="J1134" s="463">
        <v>73575</v>
      </c>
      <c r="K1134" s="468"/>
      <c r="L1134" s="464">
        <f t="shared" ca="1" si="17"/>
        <v>9196.875</v>
      </c>
      <c r="M1134" s="462" t="s">
        <v>112</v>
      </c>
    </row>
    <row r="1135" spans="1:13" x14ac:dyDescent="0.35">
      <c r="A1135" s="465" t="s">
        <v>12200</v>
      </c>
      <c r="B1135" s="465" t="s">
        <v>3204</v>
      </c>
      <c r="C1135" s="465" t="s">
        <v>12200</v>
      </c>
      <c r="D1135" s="465" t="s">
        <v>128</v>
      </c>
      <c r="E1135" s="465" t="s">
        <v>290</v>
      </c>
      <c r="F1135" s="466">
        <v>2018</v>
      </c>
      <c r="G1135" s="465" t="s">
        <v>5710</v>
      </c>
      <c r="H1135" s="465" t="s">
        <v>368</v>
      </c>
      <c r="I1135" s="465" t="s">
        <v>12201</v>
      </c>
      <c r="J1135" s="466">
        <v>106777</v>
      </c>
      <c r="K1135" s="469"/>
      <c r="L1135" s="404">
        <f t="shared" ca="1" si="17"/>
        <v>17796.166666666668</v>
      </c>
      <c r="M1135" s="465" t="s">
        <v>112</v>
      </c>
    </row>
    <row r="1136" spans="1:13" x14ac:dyDescent="0.35">
      <c r="A1136" s="462" t="s">
        <v>12178</v>
      </c>
      <c r="B1136" s="462" t="s">
        <v>3220</v>
      </c>
      <c r="C1136" s="462" t="s">
        <v>12178</v>
      </c>
      <c r="D1136" s="462" t="s">
        <v>128</v>
      </c>
      <c r="E1136" s="462" t="s">
        <v>290</v>
      </c>
      <c r="F1136" s="463">
        <v>2018</v>
      </c>
      <c r="G1136" s="462" t="s">
        <v>5710</v>
      </c>
      <c r="H1136" s="462" t="s">
        <v>368</v>
      </c>
      <c r="I1136" s="462" t="s">
        <v>12179</v>
      </c>
      <c r="J1136" s="463">
        <v>143338</v>
      </c>
      <c r="K1136" s="468"/>
      <c r="L1136" s="464">
        <f t="shared" ca="1" si="17"/>
        <v>23889.666666666668</v>
      </c>
      <c r="M1136" s="462" t="s">
        <v>112</v>
      </c>
    </row>
    <row r="1137" spans="1:13" x14ac:dyDescent="0.35">
      <c r="A1137" s="465" t="s">
        <v>12511</v>
      </c>
      <c r="B1137" s="465" t="s">
        <v>3255</v>
      </c>
      <c r="C1137" s="465" t="s">
        <v>12511</v>
      </c>
      <c r="D1137" s="465" t="s">
        <v>128</v>
      </c>
      <c r="E1137" s="465" t="s">
        <v>290</v>
      </c>
      <c r="F1137" s="466">
        <v>2018</v>
      </c>
      <c r="G1137" s="465" t="s">
        <v>6013</v>
      </c>
      <c r="H1137" s="465" t="s">
        <v>7459</v>
      </c>
      <c r="I1137" s="465" t="s">
        <v>12512</v>
      </c>
      <c r="J1137" s="466">
        <v>76764</v>
      </c>
      <c r="K1137" s="469"/>
      <c r="L1137" s="404">
        <f t="shared" ca="1" si="17"/>
        <v>12794</v>
      </c>
      <c r="M1137" s="465" t="s">
        <v>112</v>
      </c>
    </row>
    <row r="1138" spans="1:13" x14ac:dyDescent="0.35">
      <c r="A1138" s="462" t="s">
        <v>12507</v>
      </c>
      <c r="B1138" s="462" t="s">
        <v>3253</v>
      </c>
      <c r="C1138" s="462" t="s">
        <v>12507</v>
      </c>
      <c r="D1138" s="462" t="s">
        <v>128</v>
      </c>
      <c r="E1138" s="462" t="s">
        <v>290</v>
      </c>
      <c r="F1138" s="463">
        <v>2018</v>
      </c>
      <c r="G1138" s="462" t="s">
        <v>6013</v>
      </c>
      <c r="H1138" s="462" t="s">
        <v>7459</v>
      </c>
      <c r="I1138" s="462" t="s">
        <v>12508</v>
      </c>
      <c r="J1138" s="463">
        <v>61014</v>
      </c>
      <c r="K1138" s="468"/>
      <c r="L1138" s="464">
        <f t="shared" ca="1" si="17"/>
        <v>10169</v>
      </c>
      <c r="M1138" s="462" t="s">
        <v>112</v>
      </c>
    </row>
    <row r="1139" spans="1:13" x14ac:dyDescent="0.35">
      <c r="A1139" s="465" t="s">
        <v>12505</v>
      </c>
      <c r="B1139" s="465" t="s">
        <v>3252</v>
      </c>
      <c r="C1139" s="465" t="s">
        <v>12505</v>
      </c>
      <c r="D1139" s="465" t="s">
        <v>128</v>
      </c>
      <c r="E1139" s="465" t="s">
        <v>290</v>
      </c>
      <c r="F1139" s="466">
        <v>2018</v>
      </c>
      <c r="G1139" s="465" t="s">
        <v>6013</v>
      </c>
      <c r="H1139" s="465" t="s">
        <v>7459</v>
      </c>
      <c r="I1139" s="465" t="s">
        <v>12506</v>
      </c>
      <c r="J1139" s="466">
        <v>144957</v>
      </c>
      <c r="K1139" s="469"/>
      <c r="L1139" s="404">
        <f t="shared" ca="1" si="17"/>
        <v>24159.5</v>
      </c>
      <c r="M1139" s="465" t="s">
        <v>112</v>
      </c>
    </row>
    <row r="1140" spans="1:13" x14ac:dyDescent="0.35">
      <c r="A1140" s="462" t="s">
        <v>12270</v>
      </c>
      <c r="B1140" s="462" t="s">
        <v>3230</v>
      </c>
      <c r="C1140" s="462" t="s">
        <v>12270</v>
      </c>
      <c r="D1140" s="462" t="s">
        <v>128</v>
      </c>
      <c r="E1140" s="462" t="s">
        <v>290</v>
      </c>
      <c r="F1140" s="463">
        <v>2018</v>
      </c>
      <c r="G1140" s="462" t="s">
        <v>5710</v>
      </c>
      <c r="H1140" s="462" t="s">
        <v>898</v>
      </c>
      <c r="I1140" s="462" t="s">
        <v>12271</v>
      </c>
      <c r="J1140" s="463">
        <v>40410</v>
      </c>
      <c r="K1140" s="468"/>
      <c r="L1140" s="464">
        <f t="shared" ca="1" si="17"/>
        <v>6735</v>
      </c>
      <c r="M1140" s="462" t="s">
        <v>112</v>
      </c>
    </row>
    <row r="1141" spans="1:13" x14ac:dyDescent="0.35">
      <c r="A1141" s="465" t="s">
        <v>13537</v>
      </c>
      <c r="B1141" s="465" t="s">
        <v>3362</v>
      </c>
      <c r="C1141" s="465" t="s">
        <v>13537</v>
      </c>
      <c r="D1141" s="465" t="s">
        <v>128</v>
      </c>
      <c r="E1141" s="465" t="s">
        <v>290</v>
      </c>
      <c r="F1141" s="466">
        <v>2019</v>
      </c>
      <c r="G1141" s="465" t="s">
        <v>6013</v>
      </c>
      <c r="H1141" s="465" t="s">
        <v>7459</v>
      </c>
      <c r="I1141" s="465" t="s">
        <v>13538</v>
      </c>
      <c r="J1141" s="466">
        <v>52035</v>
      </c>
      <c r="K1141" s="469"/>
      <c r="L1141" s="404">
        <f t="shared" ca="1" si="17"/>
        <v>10407</v>
      </c>
      <c r="M1141" s="465" t="s">
        <v>112</v>
      </c>
    </row>
    <row r="1142" spans="1:13" x14ac:dyDescent="0.35">
      <c r="A1142" s="462" t="s">
        <v>13531</v>
      </c>
      <c r="B1142" s="462" t="s">
        <v>3359</v>
      </c>
      <c r="C1142" s="462" t="s">
        <v>13531</v>
      </c>
      <c r="D1142" s="462" t="s">
        <v>128</v>
      </c>
      <c r="E1142" s="462" t="s">
        <v>290</v>
      </c>
      <c r="F1142" s="463">
        <v>2019</v>
      </c>
      <c r="G1142" s="462" t="s">
        <v>6013</v>
      </c>
      <c r="H1142" s="462" t="s">
        <v>7459</v>
      </c>
      <c r="I1142" s="462" t="s">
        <v>13532</v>
      </c>
      <c r="J1142" s="463">
        <v>64653</v>
      </c>
      <c r="K1142" s="468"/>
      <c r="L1142" s="464">
        <f t="shared" ca="1" si="17"/>
        <v>12930.6</v>
      </c>
      <c r="M1142" s="462" t="s">
        <v>112</v>
      </c>
    </row>
    <row r="1143" spans="1:13" x14ac:dyDescent="0.35">
      <c r="A1143" s="465" t="s">
        <v>13533</v>
      </c>
      <c r="B1143" s="465" t="s">
        <v>3360</v>
      </c>
      <c r="C1143" s="465" t="s">
        <v>13533</v>
      </c>
      <c r="D1143" s="465" t="s">
        <v>128</v>
      </c>
      <c r="E1143" s="465" t="s">
        <v>290</v>
      </c>
      <c r="F1143" s="466">
        <v>2019</v>
      </c>
      <c r="G1143" s="465" t="s">
        <v>6013</v>
      </c>
      <c r="H1143" s="465" t="s">
        <v>7459</v>
      </c>
      <c r="I1143" s="465" t="s">
        <v>13534</v>
      </c>
      <c r="J1143" s="466">
        <v>40414</v>
      </c>
      <c r="K1143" s="469"/>
      <c r="L1143" s="404">
        <f t="shared" ca="1" si="17"/>
        <v>8082.8</v>
      </c>
      <c r="M1143" s="465" t="s">
        <v>112</v>
      </c>
    </row>
    <row r="1144" spans="1:13" x14ac:dyDescent="0.35">
      <c r="A1144" s="462" t="s">
        <v>13535</v>
      </c>
      <c r="B1144" s="462" t="s">
        <v>3361</v>
      </c>
      <c r="C1144" s="462" t="s">
        <v>13535</v>
      </c>
      <c r="D1144" s="462" t="s">
        <v>128</v>
      </c>
      <c r="E1144" s="462" t="s">
        <v>290</v>
      </c>
      <c r="F1144" s="463">
        <v>2019</v>
      </c>
      <c r="G1144" s="462" t="s">
        <v>6013</v>
      </c>
      <c r="H1144" s="462" t="s">
        <v>7459</v>
      </c>
      <c r="I1144" s="462" t="s">
        <v>13536</v>
      </c>
      <c r="J1144" s="463">
        <v>13837</v>
      </c>
      <c r="K1144" s="468"/>
      <c r="L1144" s="464">
        <f t="shared" ca="1" si="17"/>
        <v>2767.4</v>
      </c>
      <c r="M1144" s="462" t="s">
        <v>112</v>
      </c>
    </row>
    <row r="1145" spans="1:13" x14ac:dyDescent="0.35">
      <c r="A1145" s="465" t="s">
        <v>12513</v>
      </c>
      <c r="B1145" s="465" t="s">
        <v>3262</v>
      </c>
      <c r="C1145" s="465" t="s">
        <v>12513</v>
      </c>
      <c r="D1145" s="465" t="s">
        <v>128</v>
      </c>
      <c r="E1145" s="465" t="s">
        <v>290</v>
      </c>
      <c r="F1145" s="466">
        <v>2018</v>
      </c>
      <c r="G1145" s="465" t="s">
        <v>6013</v>
      </c>
      <c r="H1145" s="465" t="s">
        <v>7459</v>
      </c>
      <c r="I1145" s="465" t="s">
        <v>12514</v>
      </c>
      <c r="J1145" s="466">
        <v>32958</v>
      </c>
      <c r="K1145" s="469"/>
      <c r="L1145" s="404">
        <f t="shared" ca="1" si="17"/>
        <v>5493</v>
      </c>
      <c r="M1145" s="465" t="s">
        <v>112</v>
      </c>
    </row>
    <row r="1146" spans="1:13" x14ac:dyDescent="0.35">
      <c r="A1146" s="462" t="s">
        <v>12535</v>
      </c>
      <c r="B1146" s="462" t="s">
        <v>3273</v>
      </c>
      <c r="C1146" s="462" t="s">
        <v>12535</v>
      </c>
      <c r="D1146" s="462" t="s">
        <v>128</v>
      </c>
      <c r="E1146" s="462" t="s">
        <v>290</v>
      </c>
      <c r="F1146" s="463">
        <v>2018</v>
      </c>
      <c r="G1146" s="462" t="s">
        <v>6013</v>
      </c>
      <c r="H1146" s="462" t="s">
        <v>7459</v>
      </c>
      <c r="I1146" s="462" t="s">
        <v>12536</v>
      </c>
      <c r="J1146" s="463">
        <v>45404</v>
      </c>
      <c r="K1146" s="468"/>
      <c r="L1146" s="464">
        <f t="shared" ca="1" si="17"/>
        <v>7567.333333333333</v>
      </c>
      <c r="M1146" s="462" t="s">
        <v>112</v>
      </c>
    </row>
    <row r="1147" spans="1:13" x14ac:dyDescent="0.35">
      <c r="A1147" s="465" t="s">
        <v>12533</v>
      </c>
      <c r="B1147" s="465" t="s">
        <v>3272</v>
      </c>
      <c r="C1147" s="465" t="s">
        <v>12533</v>
      </c>
      <c r="D1147" s="465" t="s">
        <v>128</v>
      </c>
      <c r="E1147" s="465" t="s">
        <v>290</v>
      </c>
      <c r="F1147" s="466">
        <v>2018</v>
      </c>
      <c r="G1147" s="465" t="s">
        <v>6013</v>
      </c>
      <c r="H1147" s="465" t="s">
        <v>7459</v>
      </c>
      <c r="I1147" s="465" t="s">
        <v>12534</v>
      </c>
      <c r="J1147" s="466">
        <v>44686</v>
      </c>
      <c r="K1147" s="469"/>
      <c r="L1147" s="404">
        <f t="shared" ca="1" si="17"/>
        <v>7447.666666666667</v>
      </c>
      <c r="M1147" s="465" t="s">
        <v>112</v>
      </c>
    </row>
    <row r="1148" spans="1:13" x14ac:dyDescent="0.35">
      <c r="A1148" s="462" t="s">
        <v>12531</v>
      </c>
      <c r="B1148" s="462" t="s">
        <v>3271</v>
      </c>
      <c r="C1148" s="462" t="s">
        <v>12531</v>
      </c>
      <c r="D1148" s="462" t="s">
        <v>128</v>
      </c>
      <c r="E1148" s="462" t="s">
        <v>290</v>
      </c>
      <c r="F1148" s="463">
        <v>2018</v>
      </c>
      <c r="G1148" s="462" t="s">
        <v>6013</v>
      </c>
      <c r="H1148" s="462" t="s">
        <v>7459</v>
      </c>
      <c r="I1148" s="462" t="s">
        <v>12532</v>
      </c>
      <c r="J1148" s="463">
        <v>87582</v>
      </c>
      <c r="K1148" s="468"/>
      <c r="L1148" s="464">
        <f t="shared" ca="1" si="17"/>
        <v>14597</v>
      </c>
      <c r="M1148" s="462" t="s">
        <v>112</v>
      </c>
    </row>
    <row r="1149" spans="1:13" x14ac:dyDescent="0.35">
      <c r="A1149" s="465" t="s">
        <v>12529</v>
      </c>
      <c r="B1149" s="465" t="s">
        <v>3270</v>
      </c>
      <c r="C1149" s="465" t="s">
        <v>12529</v>
      </c>
      <c r="D1149" s="465" t="s">
        <v>128</v>
      </c>
      <c r="E1149" s="465" t="s">
        <v>290</v>
      </c>
      <c r="F1149" s="466">
        <v>2018</v>
      </c>
      <c r="G1149" s="465" t="s">
        <v>6013</v>
      </c>
      <c r="H1149" s="465" t="s">
        <v>7459</v>
      </c>
      <c r="I1149" s="465" t="s">
        <v>12530</v>
      </c>
      <c r="J1149" s="466">
        <v>116227</v>
      </c>
      <c r="K1149" s="469"/>
      <c r="L1149" s="404">
        <f t="shared" ca="1" si="17"/>
        <v>19371.166666666668</v>
      </c>
      <c r="M1149" s="465" t="s">
        <v>112</v>
      </c>
    </row>
    <row r="1150" spans="1:13" x14ac:dyDescent="0.35">
      <c r="A1150" s="462" t="s">
        <v>12527</v>
      </c>
      <c r="B1150" s="462" t="s">
        <v>3269</v>
      </c>
      <c r="C1150" s="462" t="s">
        <v>12527</v>
      </c>
      <c r="D1150" s="462" t="s">
        <v>128</v>
      </c>
      <c r="E1150" s="462" t="s">
        <v>290</v>
      </c>
      <c r="F1150" s="463">
        <v>2018</v>
      </c>
      <c r="G1150" s="462" t="s">
        <v>6013</v>
      </c>
      <c r="H1150" s="462" t="s">
        <v>7459</v>
      </c>
      <c r="I1150" s="462" t="s">
        <v>12528</v>
      </c>
      <c r="J1150" s="463">
        <v>57000</v>
      </c>
      <c r="K1150" s="468"/>
      <c r="L1150" s="464">
        <f t="shared" ca="1" si="17"/>
        <v>9500</v>
      </c>
      <c r="M1150" s="462" t="s">
        <v>112</v>
      </c>
    </row>
    <row r="1151" spans="1:13" x14ac:dyDescent="0.35">
      <c r="A1151" s="465" t="s">
        <v>12525</v>
      </c>
      <c r="B1151" s="465" t="s">
        <v>3268</v>
      </c>
      <c r="C1151" s="465" t="s">
        <v>12525</v>
      </c>
      <c r="D1151" s="465" t="s">
        <v>128</v>
      </c>
      <c r="E1151" s="465" t="s">
        <v>290</v>
      </c>
      <c r="F1151" s="466">
        <v>2018</v>
      </c>
      <c r="G1151" s="465" t="s">
        <v>6013</v>
      </c>
      <c r="H1151" s="465" t="s">
        <v>7459</v>
      </c>
      <c r="I1151" s="465" t="s">
        <v>12526</v>
      </c>
      <c r="J1151" s="466">
        <v>41082</v>
      </c>
      <c r="K1151" s="469"/>
      <c r="L1151" s="404">
        <f t="shared" ca="1" si="17"/>
        <v>6847</v>
      </c>
      <c r="M1151" s="465" t="s">
        <v>112</v>
      </c>
    </row>
    <row r="1152" spans="1:13" x14ac:dyDescent="0.35">
      <c r="A1152" s="462" t="s">
        <v>12523</v>
      </c>
      <c r="B1152" s="462" t="s">
        <v>3267</v>
      </c>
      <c r="C1152" s="462" t="s">
        <v>12523</v>
      </c>
      <c r="D1152" s="462" t="s">
        <v>128</v>
      </c>
      <c r="E1152" s="462" t="s">
        <v>290</v>
      </c>
      <c r="F1152" s="463">
        <v>2018</v>
      </c>
      <c r="G1152" s="462" t="s">
        <v>6013</v>
      </c>
      <c r="H1152" s="462" t="s">
        <v>7459</v>
      </c>
      <c r="I1152" s="462" t="s">
        <v>12524</v>
      </c>
      <c r="J1152" s="463">
        <v>6503</v>
      </c>
      <c r="K1152" s="468"/>
      <c r="L1152" s="464">
        <f t="shared" ca="1" si="17"/>
        <v>1083.8333333333333</v>
      </c>
      <c r="M1152" s="462" t="s">
        <v>112</v>
      </c>
    </row>
    <row r="1153" spans="1:13" x14ac:dyDescent="0.35">
      <c r="A1153" s="465" t="s">
        <v>12521</v>
      </c>
      <c r="B1153" s="465" t="s">
        <v>3266</v>
      </c>
      <c r="C1153" s="465" t="s">
        <v>12521</v>
      </c>
      <c r="D1153" s="465" t="s">
        <v>128</v>
      </c>
      <c r="E1153" s="465" t="s">
        <v>290</v>
      </c>
      <c r="F1153" s="466">
        <v>2018</v>
      </c>
      <c r="G1153" s="465" t="s">
        <v>6013</v>
      </c>
      <c r="H1153" s="465" t="s">
        <v>7459</v>
      </c>
      <c r="I1153" s="465" t="s">
        <v>12522</v>
      </c>
      <c r="J1153" s="466">
        <v>105389</v>
      </c>
      <c r="K1153" s="469"/>
      <c r="L1153" s="404">
        <f t="shared" ca="1" si="17"/>
        <v>17564.833333333332</v>
      </c>
      <c r="M1153" s="465" t="s">
        <v>112</v>
      </c>
    </row>
    <row r="1154" spans="1:13" x14ac:dyDescent="0.35">
      <c r="A1154" s="462" t="s">
        <v>12519</v>
      </c>
      <c r="B1154" s="462" t="s">
        <v>3265</v>
      </c>
      <c r="C1154" s="462" t="s">
        <v>12519</v>
      </c>
      <c r="D1154" s="462" t="s">
        <v>128</v>
      </c>
      <c r="E1154" s="462" t="s">
        <v>290</v>
      </c>
      <c r="F1154" s="463">
        <v>2018</v>
      </c>
      <c r="G1154" s="462" t="s">
        <v>6013</v>
      </c>
      <c r="H1154" s="462" t="s">
        <v>7459</v>
      </c>
      <c r="I1154" s="462" t="s">
        <v>12520</v>
      </c>
      <c r="J1154" s="463">
        <v>30460</v>
      </c>
      <c r="K1154" s="468"/>
      <c r="L1154" s="464">
        <f t="shared" ref="L1154:L1217" ca="1" si="18">IFERROR(J1154/(YEAR(NOW())-F1154),"--")</f>
        <v>5076.666666666667</v>
      </c>
      <c r="M1154" s="462" t="s">
        <v>112</v>
      </c>
    </row>
    <row r="1155" spans="1:13" x14ac:dyDescent="0.35">
      <c r="A1155" s="465" t="s">
        <v>13988</v>
      </c>
      <c r="B1155" s="465" t="s">
        <v>3380</v>
      </c>
      <c r="C1155" s="465" t="s">
        <v>13988</v>
      </c>
      <c r="D1155" s="465" t="s">
        <v>128</v>
      </c>
      <c r="E1155" s="465" t="s">
        <v>290</v>
      </c>
      <c r="F1155" s="466">
        <v>2020</v>
      </c>
      <c r="G1155" s="465" t="s">
        <v>5710</v>
      </c>
      <c r="H1155" s="465" t="s">
        <v>5917</v>
      </c>
      <c r="I1155" s="465" t="s">
        <v>13989</v>
      </c>
      <c r="J1155" s="466">
        <v>42473</v>
      </c>
      <c r="K1155" s="469"/>
      <c r="L1155" s="404">
        <f t="shared" ca="1" si="18"/>
        <v>10618.25</v>
      </c>
      <c r="M1155" s="465" t="s">
        <v>112</v>
      </c>
    </row>
    <row r="1156" spans="1:13" x14ac:dyDescent="0.35">
      <c r="A1156" s="462" t="s">
        <v>12769</v>
      </c>
      <c r="B1156" s="462" t="s">
        <v>3274</v>
      </c>
      <c r="C1156" s="462" t="s">
        <v>12769</v>
      </c>
      <c r="D1156" s="462" t="s">
        <v>128</v>
      </c>
      <c r="E1156" s="462" t="s">
        <v>290</v>
      </c>
      <c r="F1156" s="463">
        <v>2019</v>
      </c>
      <c r="G1156" s="462" t="s">
        <v>5710</v>
      </c>
      <c r="H1156" s="462" t="s">
        <v>368</v>
      </c>
      <c r="I1156" s="462" t="s">
        <v>12770</v>
      </c>
      <c r="J1156" s="463">
        <v>56255</v>
      </c>
      <c r="K1156" s="468"/>
      <c r="L1156" s="464">
        <f t="shared" ca="1" si="18"/>
        <v>11251</v>
      </c>
      <c r="M1156" s="462" t="s">
        <v>112</v>
      </c>
    </row>
    <row r="1157" spans="1:13" x14ac:dyDescent="0.35">
      <c r="A1157" s="465" t="s">
        <v>12771</v>
      </c>
      <c r="B1157" s="465" t="s">
        <v>3275</v>
      </c>
      <c r="C1157" s="465" t="s">
        <v>12771</v>
      </c>
      <c r="D1157" s="465" t="s">
        <v>128</v>
      </c>
      <c r="E1157" s="465" t="s">
        <v>290</v>
      </c>
      <c r="F1157" s="466">
        <v>2019</v>
      </c>
      <c r="G1157" s="465" t="s">
        <v>5710</v>
      </c>
      <c r="H1157" s="465" t="s">
        <v>368</v>
      </c>
      <c r="I1157" s="465" t="s">
        <v>12772</v>
      </c>
      <c r="J1157" s="466">
        <v>109826</v>
      </c>
      <c r="K1157" s="469">
        <v>45222</v>
      </c>
      <c r="L1157" s="404">
        <f t="shared" ca="1" si="18"/>
        <v>21965.200000000001</v>
      </c>
      <c r="M1157" s="465" t="s">
        <v>112</v>
      </c>
    </row>
    <row r="1158" spans="1:13" x14ac:dyDescent="0.35">
      <c r="A1158" s="462" t="s">
        <v>13676</v>
      </c>
      <c r="B1158" s="462" t="s">
        <v>3366</v>
      </c>
      <c r="C1158" s="462" t="s">
        <v>13676</v>
      </c>
      <c r="D1158" s="462" t="s">
        <v>128</v>
      </c>
      <c r="E1158" s="462" t="s">
        <v>290</v>
      </c>
      <c r="F1158" s="463">
        <v>2020</v>
      </c>
      <c r="G1158" s="462" t="s">
        <v>5767</v>
      </c>
      <c r="H1158" s="462" t="s">
        <v>6032</v>
      </c>
      <c r="I1158" s="462" t="s">
        <v>13677</v>
      </c>
      <c r="J1158" s="463">
        <v>93721</v>
      </c>
      <c r="K1158" s="468"/>
      <c r="L1158" s="464">
        <f t="shared" ca="1" si="18"/>
        <v>23430.25</v>
      </c>
      <c r="M1158" s="462" t="s">
        <v>112</v>
      </c>
    </row>
    <row r="1159" spans="1:13" x14ac:dyDescent="0.35">
      <c r="A1159" s="465" t="s">
        <v>13884</v>
      </c>
      <c r="B1159" s="465" t="s">
        <v>3368</v>
      </c>
      <c r="C1159" s="465" t="s">
        <v>13884</v>
      </c>
      <c r="D1159" s="465" t="s">
        <v>128</v>
      </c>
      <c r="E1159" s="465" t="s">
        <v>290</v>
      </c>
      <c r="F1159" s="466">
        <v>2020</v>
      </c>
      <c r="G1159" s="465" t="s">
        <v>5710</v>
      </c>
      <c r="H1159" s="465" t="s">
        <v>368</v>
      </c>
      <c r="I1159" s="465" t="s">
        <v>13885</v>
      </c>
      <c r="J1159" s="466">
        <v>62820</v>
      </c>
      <c r="K1159" s="469"/>
      <c r="L1159" s="404">
        <f t="shared" ca="1" si="18"/>
        <v>15705</v>
      </c>
      <c r="M1159" s="465" t="s">
        <v>112</v>
      </c>
    </row>
    <row r="1160" spans="1:13" x14ac:dyDescent="0.35">
      <c r="A1160" s="462" t="s">
        <v>13886</v>
      </c>
      <c r="B1160" s="462" t="s">
        <v>3369</v>
      </c>
      <c r="C1160" s="462" t="s">
        <v>13886</v>
      </c>
      <c r="D1160" s="462" t="s">
        <v>128</v>
      </c>
      <c r="E1160" s="462" t="s">
        <v>290</v>
      </c>
      <c r="F1160" s="463">
        <v>2020</v>
      </c>
      <c r="G1160" s="462" t="s">
        <v>5710</v>
      </c>
      <c r="H1160" s="462" t="s">
        <v>368</v>
      </c>
      <c r="I1160" s="462" t="s">
        <v>13887</v>
      </c>
      <c r="J1160" s="463">
        <v>116756</v>
      </c>
      <c r="K1160" s="468"/>
      <c r="L1160" s="464">
        <f t="shared" ca="1" si="18"/>
        <v>29189</v>
      </c>
      <c r="M1160" s="462" t="s">
        <v>112</v>
      </c>
    </row>
    <row r="1161" spans="1:13" x14ac:dyDescent="0.35">
      <c r="A1161" s="465" t="s">
        <v>12781</v>
      </c>
      <c r="B1161" s="465" t="s">
        <v>3286</v>
      </c>
      <c r="C1161" s="465" t="s">
        <v>12781</v>
      </c>
      <c r="D1161" s="465" t="s">
        <v>128</v>
      </c>
      <c r="E1161" s="465" t="s">
        <v>290</v>
      </c>
      <c r="F1161" s="466">
        <v>2019</v>
      </c>
      <c r="G1161" s="465" t="s">
        <v>5710</v>
      </c>
      <c r="H1161" s="465" t="s">
        <v>368</v>
      </c>
      <c r="I1161" s="465" t="s">
        <v>12782</v>
      </c>
      <c r="J1161" s="466">
        <v>12947</v>
      </c>
      <c r="K1161" s="469"/>
      <c r="L1161" s="404">
        <f t="shared" ca="1" si="18"/>
        <v>2589.4</v>
      </c>
      <c r="M1161" s="465" t="s">
        <v>112</v>
      </c>
    </row>
    <row r="1162" spans="1:13" x14ac:dyDescent="0.35">
      <c r="A1162" s="462" t="s">
        <v>16959</v>
      </c>
      <c r="B1162" s="462" t="s">
        <v>3949</v>
      </c>
      <c r="C1162" s="462" t="s">
        <v>16959</v>
      </c>
      <c r="D1162" s="462" t="s">
        <v>132</v>
      </c>
      <c r="E1162" s="462" t="s">
        <v>214</v>
      </c>
      <c r="F1162" s="463">
        <v>2022</v>
      </c>
      <c r="G1162" s="462" t="s">
        <v>5710</v>
      </c>
      <c r="H1162" s="462" t="s">
        <v>6139</v>
      </c>
      <c r="I1162" s="462" t="s">
        <v>16960</v>
      </c>
      <c r="J1162" s="463">
        <v>19192</v>
      </c>
      <c r="K1162" s="468"/>
      <c r="L1162" s="464">
        <f t="shared" ca="1" si="18"/>
        <v>9596</v>
      </c>
      <c r="M1162" s="462" t="s">
        <v>115</v>
      </c>
    </row>
    <row r="1163" spans="1:13" x14ac:dyDescent="0.35">
      <c r="A1163" s="465" t="s">
        <v>12106</v>
      </c>
      <c r="B1163" s="465" t="s">
        <v>3948</v>
      </c>
      <c r="C1163" s="465" t="s">
        <v>12106</v>
      </c>
      <c r="D1163" s="465" t="s">
        <v>132</v>
      </c>
      <c r="E1163" s="465" t="s">
        <v>214</v>
      </c>
      <c r="F1163" s="466">
        <v>2018</v>
      </c>
      <c r="G1163" s="465" t="s">
        <v>5710</v>
      </c>
      <c r="H1163" s="465" t="s">
        <v>6139</v>
      </c>
      <c r="I1163" s="465" t="s">
        <v>12107</v>
      </c>
      <c r="J1163" s="466">
        <v>66516</v>
      </c>
      <c r="K1163" s="469"/>
      <c r="L1163" s="404">
        <f t="shared" ca="1" si="18"/>
        <v>11086</v>
      </c>
      <c r="M1163" s="465" t="s">
        <v>115</v>
      </c>
    </row>
    <row r="1164" spans="1:13" x14ac:dyDescent="0.35">
      <c r="A1164" s="462" t="s">
        <v>7439</v>
      </c>
      <c r="B1164" s="462" t="s">
        <v>3895</v>
      </c>
      <c r="C1164" s="462" t="s">
        <v>7439</v>
      </c>
      <c r="D1164" s="462" t="s">
        <v>132</v>
      </c>
      <c r="E1164" s="462" t="s">
        <v>214</v>
      </c>
      <c r="F1164" s="463">
        <v>2009</v>
      </c>
      <c r="G1164" s="462" t="s">
        <v>5710</v>
      </c>
      <c r="H1164" s="462" t="s">
        <v>6004</v>
      </c>
      <c r="I1164" s="462" t="s">
        <v>7440</v>
      </c>
      <c r="J1164" s="463">
        <v>29920</v>
      </c>
      <c r="K1164" s="468"/>
      <c r="L1164" s="464">
        <f t="shared" ca="1" si="18"/>
        <v>1994.6666666666667</v>
      </c>
      <c r="M1164" s="462" t="s">
        <v>115</v>
      </c>
    </row>
    <row r="1165" spans="1:13" x14ac:dyDescent="0.35">
      <c r="A1165" s="465" t="s">
        <v>7297</v>
      </c>
      <c r="B1165" s="465" t="s">
        <v>3892</v>
      </c>
      <c r="C1165" s="465" t="s">
        <v>7297</v>
      </c>
      <c r="D1165" s="465" t="s">
        <v>132</v>
      </c>
      <c r="E1165" s="465" t="s">
        <v>214</v>
      </c>
      <c r="F1165" s="466">
        <v>2008</v>
      </c>
      <c r="G1165" s="465" t="s">
        <v>5741</v>
      </c>
      <c r="H1165" s="465" t="s">
        <v>5734</v>
      </c>
      <c r="I1165" s="465" t="s">
        <v>7298</v>
      </c>
      <c r="J1165" s="466">
        <v>11881</v>
      </c>
      <c r="K1165" s="469"/>
      <c r="L1165" s="404">
        <f t="shared" ca="1" si="18"/>
        <v>742.5625</v>
      </c>
      <c r="M1165" s="465" t="s">
        <v>115</v>
      </c>
    </row>
    <row r="1166" spans="1:13" x14ac:dyDescent="0.35">
      <c r="A1166" s="462" t="s">
        <v>7271</v>
      </c>
      <c r="B1166" s="462" t="s">
        <v>3888</v>
      </c>
      <c r="C1166" s="462" t="s">
        <v>7271</v>
      </c>
      <c r="D1166" s="462" t="s">
        <v>132</v>
      </c>
      <c r="E1166" s="462" t="s">
        <v>214</v>
      </c>
      <c r="F1166" s="463">
        <v>2008</v>
      </c>
      <c r="G1166" s="462" t="s">
        <v>5813</v>
      </c>
      <c r="H1166" s="462" t="s">
        <v>6107</v>
      </c>
      <c r="I1166" s="462" t="s">
        <v>7272</v>
      </c>
      <c r="J1166" s="463">
        <v>30218</v>
      </c>
      <c r="K1166" s="468"/>
      <c r="L1166" s="464">
        <f t="shared" ca="1" si="18"/>
        <v>1888.625</v>
      </c>
      <c r="M1166" s="462" t="s">
        <v>115</v>
      </c>
    </row>
    <row r="1167" spans="1:13" x14ac:dyDescent="0.35">
      <c r="A1167" s="465" t="s">
        <v>11097</v>
      </c>
      <c r="B1167" s="465" t="s">
        <v>3931</v>
      </c>
      <c r="C1167" s="465" t="s">
        <v>11097</v>
      </c>
      <c r="D1167" s="465" t="s">
        <v>132</v>
      </c>
      <c r="E1167" s="465" t="s">
        <v>214</v>
      </c>
      <c r="F1167" s="466">
        <v>2016</v>
      </c>
      <c r="G1167" s="465" t="s">
        <v>5741</v>
      </c>
      <c r="H1167" s="465" t="s">
        <v>5734</v>
      </c>
      <c r="I1167" s="465" t="s">
        <v>11098</v>
      </c>
      <c r="J1167" s="466">
        <v>13276</v>
      </c>
      <c r="K1167" s="469"/>
      <c r="L1167" s="404">
        <f t="shared" ca="1" si="18"/>
        <v>1659.5</v>
      </c>
      <c r="M1167" s="465" t="s">
        <v>115</v>
      </c>
    </row>
    <row r="1168" spans="1:13" x14ac:dyDescent="0.35">
      <c r="A1168" s="462" t="s">
        <v>6233</v>
      </c>
      <c r="B1168" s="462" t="s">
        <v>3885</v>
      </c>
      <c r="C1168" s="462" t="s">
        <v>6233</v>
      </c>
      <c r="D1168" s="462" t="s">
        <v>132</v>
      </c>
      <c r="E1168" s="462" t="s">
        <v>214</v>
      </c>
      <c r="F1168" s="463">
        <v>2004</v>
      </c>
      <c r="G1168" s="462" t="s">
        <v>5741</v>
      </c>
      <c r="H1168" s="462" t="s">
        <v>5734</v>
      </c>
      <c r="I1168" s="462" t="s">
        <v>6234</v>
      </c>
      <c r="J1168" s="463">
        <v>9782</v>
      </c>
      <c r="K1168" s="468"/>
      <c r="L1168" s="464">
        <f t="shared" ca="1" si="18"/>
        <v>489.1</v>
      </c>
      <c r="M1168" s="462" t="s">
        <v>115</v>
      </c>
    </row>
    <row r="1169" spans="1:13" x14ac:dyDescent="0.35">
      <c r="A1169" s="465" t="s">
        <v>5950</v>
      </c>
      <c r="B1169" s="465" t="s">
        <v>3882</v>
      </c>
      <c r="C1169" s="465" t="s">
        <v>5950</v>
      </c>
      <c r="D1169" s="465" t="s">
        <v>132</v>
      </c>
      <c r="E1169" s="465" t="s">
        <v>214</v>
      </c>
      <c r="F1169" s="466">
        <v>1998</v>
      </c>
      <c r="G1169" s="465" t="s">
        <v>5951</v>
      </c>
      <c r="H1169" s="465" t="s">
        <v>5772</v>
      </c>
      <c r="I1169" s="465" t="s">
        <v>5952</v>
      </c>
      <c r="J1169" s="466">
        <v>97896</v>
      </c>
      <c r="K1169" s="469"/>
      <c r="L1169" s="404">
        <f t="shared" ca="1" si="18"/>
        <v>3765.2307692307691</v>
      </c>
      <c r="M1169" s="465" t="s">
        <v>115</v>
      </c>
    </row>
    <row r="1170" spans="1:13" x14ac:dyDescent="0.35">
      <c r="A1170" s="462" t="s">
        <v>6162</v>
      </c>
      <c r="B1170" s="462" t="s">
        <v>3884</v>
      </c>
      <c r="C1170" s="462" t="s">
        <v>6162</v>
      </c>
      <c r="D1170" s="462" t="s">
        <v>132</v>
      </c>
      <c r="E1170" s="462" t="s">
        <v>214</v>
      </c>
      <c r="F1170" s="463">
        <v>2003</v>
      </c>
      <c r="G1170" s="462" t="s">
        <v>6017</v>
      </c>
      <c r="H1170" s="462" t="s">
        <v>5734</v>
      </c>
      <c r="I1170" s="462" t="s">
        <v>6163</v>
      </c>
      <c r="J1170" s="463">
        <v>170564</v>
      </c>
      <c r="K1170" s="468"/>
      <c r="L1170" s="464">
        <f t="shared" ca="1" si="18"/>
        <v>8122.0952380952385</v>
      </c>
      <c r="M1170" s="462" t="s">
        <v>115</v>
      </c>
    </row>
    <row r="1171" spans="1:13" x14ac:dyDescent="0.35">
      <c r="A1171" s="465" t="s">
        <v>5888</v>
      </c>
      <c r="B1171" s="465" t="s">
        <v>3879</v>
      </c>
      <c r="C1171" s="465" t="s">
        <v>5888</v>
      </c>
      <c r="D1171" s="465" t="s">
        <v>132</v>
      </c>
      <c r="E1171" s="465" t="s">
        <v>214</v>
      </c>
      <c r="F1171" s="466">
        <v>1994</v>
      </c>
      <c r="G1171" s="465" t="s">
        <v>5741</v>
      </c>
      <c r="H1171" s="465" t="s">
        <v>5734</v>
      </c>
      <c r="I1171" s="465" t="s">
        <v>5889</v>
      </c>
      <c r="J1171" s="466">
        <v>36998</v>
      </c>
      <c r="K1171" s="469"/>
      <c r="L1171" s="404">
        <f t="shared" ca="1" si="18"/>
        <v>1233.2666666666667</v>
      </c>
      <c r="M1171" s="465" t="s">
        <v>115</v>
      </c>
    </row>
    <row r="1172" spans="1:13" x14ac:dyDescent="0.35">
      <c r="A1172" s="462" t="s">
        <v>7621</v>
      </c>
      <c r="B1172" s="462" t="s">
        <v>3898</v>
      </c>
      <c r="C1172" s="462" t="s">
        <v>7621</v>
      </c>
      <c r="D1172" s="462" t="s">
        <v>132</v>
      </c>
      <c r="E1172" s="462" t="s">
        <v>214</v>
      </c>
      <c r="F1172" s="463">
        <v>2010</v>
      </c>
      <c r="G1172" s="462" t="s">
        <v>5813</v>
      </c>
      <c r="H1172" s="462" t="s">
        <v>5734</v>
      </c>
      <c r="I1172" s="462" t="s">
        <v>7622</v>
      </c>
      <c r="J1172" s="463">
        <v>35308</v>
      </c>
      <c r="K1172" s="468"/>
      <c r="L1172" s="464">
        <f t="shared" ca="1" si="18"/>
        <v>2522</v>
      </c>
      <c r="M1172" s="462" t="s">
        <v>115</v>
      </c>
    </row>
    <row r="1173" spans="1:13" x14ac:dyDescent="0.35">
      <c r="A1173" s="465" t="s">
        <v>6286</v>
      </c>
      <c r="B1173" s="465" t="s">
        <v>3886</v>
      </c>
      <c r="C1173" s="465" t="s">
        <v>6286</v>
      </c>
      <c r="D1173" s="465" t="s">
        <v>132</v>
      </c>
      <c r="E1173" s="465" t="s">
        <v>214</v>
      </c>
      <c r="F1173" s="466">
        <v>2005</v>
      </c>
      <c r="G1173" s="465" t="s">
        <v>5951</v>
      </c>
      <c r="H1173" s="465" t="s">
        <v>5772</v>
      </c>
      <c r="I1173" s="465" t="s">
        <v>6287</v>
      </c>
      <c r="J1173" s="466">
        <v>99439</v>
      </c>
      <c r="K1173" s="469"/>
      <c r="L1173" s="404">
        <f t="shared" ca="1" si="18"/>
        <v>5233.6315789473683</v>
      </c>
      <c r="M1173" s="465" t="s">
        <v>115</v>
      </c>
    </row>
    <row r="1174" spans="1:13" x14ac:dyDescent="0.35">
      <c r="A1174" s="462" t="s">
        <v>5930</v>
      </c>
      <c r="B1174" s="462" t="s">
        <v>3881</v>
      </c>
      <c r="C1174" s="462" t="s">
        <v>5930</v>
      </c>
      <c r="D1174" s="462" t="s">
        <v>132</v>
      </c>
      <c r="E1174" s="462" t="s">
        <v>214</v>
      </c>
      <c r="F1174" s="463">
        <v>1997</v>
      </c>
      <c r="G1174" s="462" t="s">
        <v>5813</v>
      </c>
      <c r="H1174" s="462" t="s">
        <v>5734</v>
      </c>
      <c r="I1174" s="462" t="s">
        <v>5931</v>
      </c>
      <c r="J1174" s="463">
        <v>7037</v>
      </c>
      <c r="K1174" s="468"/>
      <c r="L1174" s="464">
        <f t="shared" ca="1" si="18"/>
        <v>260.62962962962962</v>
      </c>
      <c r="M1174" s="462" t="s">
        <v>115</v>
      </c>
    </row>
    <row r="1175" spans="1:13" x14ac:dyDescent="0.35">
      <c r="A1175" s="465" t="s">
        <v>6372</v>
      </c>
      <c r="B1175" s="465" t="s">
        <v>3887</v>
      </c>
      <c r="C1175" s="465" t="s">
        <v>6372</v>
      </c>
      <c r="D1175" s="465" t="s">
        <v>132</v>
      </c>
      <c r="E1175" s="465" t="s">
        <v>214</v>
      </c>
      <c r="F1175" s="466">
        <v>2005</v>
      </c>
      <c r="G1175" s="465" t="s">
        <v>5740</v>
      </c>
      <c r="H1175" s="465" t="s">
        <v>6373</v>
      </c>
      <c r="I1175" s="465" t="s">
        <v>6374</v>
      </c>
      <c r="J1175" s="466">
        <v>49002</v>
      </c>
      <c r="K1175" s="469"/>
      <c r="L1175" s="404">
        <f t="shared" ca="1" si="18"/>
        <v>2579.0526315789475</v>
      </c>
      <c r="M1175" s="465" t="s">
        <v>115</v>
      </c>
    </row>
    <row r="1176" spans="1:13" x14ac:dyDescent="0.35">
      <c r="A1176" s="462" t="s">
        <v>7276</v>
      </c>
      <c r="B1176" s="462" t="s">
        <v>3889</v>
      </c>
      <c r="C1176" s="462" t="s">
        <v>7276</v>
      </c>
      <c r="D1176" s="462" t="s">
        <v>132</v>
      </c>
      <c r="E1176" s="462" t="s">
        <v>214</v>
      </c>
      <c r="F1176" s="463">
        <v>2008</v>
      </c>
      <c r="G1176" s="462" t="s">
        <v>5740</v>
      </c>
      <c r="H1176" s="462" t="s">
        <v>6242</v>
      </c>
      <c r="I1176" s="462" t="s">
        <v>7277</v>
      </c>
      <c r="J1176" s="463">
        <v>19366</v>
      </c>
      <c r="K1176" s="468"/>
      <c r="L1176" s="464">
        <f t="shared" ca="1" si="18"/>
        <v>1210.375</v>
      </c>
      <c r="M1176" s="462" t="s">
        <v>115</v>
      </c>
    </row>
    <row r="1177" spans="1:13" x14ac:dyDescent="0.35">
      <c r="A1177" s="465" t="s">
        <v>7278</v>
      </c>
      <c r="B1177" s="465" t="s">
        <v>3890</v>
      </c>
      <c r="C1177" s="465" t="s">
        <v>7278</v>
      </c>
      <c r="D1177" s="465" t="s">
        <v>132</v>
      </c>
      <c r="E1177" s="465" t="s">
        <v>214</v>
      </c>
      <c r="F1177" s="466">
        <v>2008</v>
      </c>
      <c r="G1177" s="465" t="s">
        <v>5740</v>
      </c>
      <c r="H1177" s="465" t="s">
        <v>6242</v>
      </c>
      <c r="I1177" s="465" t="s">
        <v>7279</v>
      </c>
      <c r="J1177" s="466">
        <v>29605</v>
      </c>
      <c r="K1177" s="469"/>
      <c r="L1177" s="404">
        <f t="shared" ca="1" si="18"/>
        <v>1850.3125</v>
      </c>
      <c r="M1177" s="465" t="s">
        <v>115</v>
      </c>
    </row>
    <row r="1178" spans="1:13" x14ac:dyDescent="0.35">
      <c r="A1178" s="462" t="s">
        <v>7280</v>
      </c>
      <c r="B1178" s="462" t="s">
        <v>3891</v>
      </c>
      <c r="C1178" s="462" t="s">
        <v>7280</v>
      </c>
      <c r="D1178" s="462" t="s">
        <v>132</v>
      </c>
      <c r="E1178" s="462" t="s">
        <v>214</v>
      </c>
      <c r="F1178" s="463">
        <v>2008</v>
      </c>
      <c r="G1178" s="462" t="s">
        <v>5740</v>
      </c>
      <c r="H1178" s="462" t="s">
        <v>6242</v>
      </c>
      <c r="I1178" s="462" t="s">
        <v>7281</v>
      </c>
      <c r="J1178" s="463">
        <v>24084</v>
      </c>
      <c r="K1178" s="468"/>
      <c r="L1178" s="464">
        <f t="shared" ca="1" si="18"/>
        <v>1505.25</v>
      </c>
      <c r="M1178" s="462" t="s">
        <v>115</v>
      </c>
    </row>
    <row r="1179" spans="1:13" x14ac:dyDescent="0.35">
      <c r="A1179" s="465" t="s">
        <v>7355</v>
      </c>
      <c r="B1179" s="465" t="s">
        <v>3893</v>
      </c>
      <c r="C1179" s="465" t="s">
        <v>7355</v>
      </c>
      <c r="D1179" s="465" t="s">
        <v>132</v>
      </c>
      <c r="E1179" s="465" t="s">
        <v>214</v>
      </c>
      <c r="F1179" s="466">
        <v>2009</v>
      </c>
      <c r="G1179" s="465" t="s">
        <v>5951</v>
      </c>
      <c r="H1179" s="465" t="s">
        <v>5772</v>
      </c>
      <c r="I1179" s="465" t="s">
        <v>7356</v>
      </c>
      <c r="J1179" s="466">
        <v>17452</v>
      </c>
      <c r="K1179" s="469"/>
      <c r="L1179" s="404">
        <f t="shared" ca="1" si="18"/>
        <v>1163.4666666666667</v>
      </c>
      <c r="M1179" s="465" t="s">
        <v>115</v>
      </c>
    </row>
    <row r="1180" spans="1:13" x14ac:dyDescent="0.35">
      <c r="A1180" s="462" t="s">
        <v>8314</v>
      </c>
      <c r="B1180" s="462" t="s">
        <v>3900</v>
      </c>
      <c r="C1180" s="462" t="s">
        <v>8314</v>
      </c>
      <c r="D1180" s="462" t="s">
        <v>132</v>
      </c>
      <c r="E1180" s="462" t="s">
        <v>214</v>
      </c>
      <c r="F1180" s="463">
        <v>2012</v>
      </c>
      <c r="G1180" s="462" t="s">
        <v>5710</v>
      </c>
      <c r="H1180" s="462" t="s">
        <v>913</v>
      </c>
      <c r="I1180" s="462" t="s">
        <v>8315</v>
      </c>
      <c r="J1180" s="463">
        <v>131756</v>
      </c>
      <c r="K1180" s="468"/>
      <c r="L1180" s="464">
        <f t="shared" ca="1" si="18"/>
        <v>10979.666666666666</v>
      </c>
      <c r="M1180" s="462" t="s">
        <v>115</v>
      </c>
    </row>
    <row r="1181" spans="1:13" x14ac:dyDescent="0.35">
      <c r="A1181" s="465" t="s">
        <v>7555</v>
      </c>
      <c r="B1181" s="465" t="s">
        <v>3896</v>
      </c>
      <c r="C1181" s="465" t="s">
        <v>7555</v>
      </c>
      <c r="D1181" s="465" t="s">
        <v>132</v>
      </c>
      <c r="E1181" s="465" t="s">
        <v>214</v>
      </c>
      <c r="F1181" s="466">
        <v>2010</v>
      </c>
      <c r="G1181" s="465" t="s">
        <v>5710</v>
      </c>
      <c r="H1181" s="465" t="s">
        <v>6038</v>
      </c>
      <c r="I1181" s="465" t="s">
        <v>7556</v>
      </c>
      <c r="J1181" s="466">
        <v>18216</v>
      </c>
      <c r="K1181" s="469"/>
      <c r="L1181" s="404">
        <f t="shared" ca="1" si="18"/>
        <v>1301.1428571428571</v>
      </c>
      <c r="M1181" s="465" t="s">
        <v>115</v>
      </c>
    </row>
    <row r="1182" spans="1:13" x14ac:dyDescent="0.35">
      <c r="A1182" s="462" t="s">
        <v>8005</v>
      </c>
      <c r="B1182" s="462" t="s">
        <v>3899</v>
      </c>
      <c r="C1182" s="462" t="s">
        <v>8005</v>
      </c>
      <c r="D1182" s="462" t="s">
        <v>132</v>
      </c>
      <c r="E1182" s="462" t="s">
        <v>214</v>
      </c>
      <c r="F1182" s="463">
        <v>2011</v>
      </c>
      <c r="G1182" s="462" t="s">
        <v>5813</v>
      </c>
      <c r="H1182" s="462" t="s">
        <v>5734</v>
      </c>
      <c r="I1182" s="462" t="s">
        <v>8006</v>
      </c>
      <c r="J1182" s="463">
        <v>36407</v>
      </c>
      <c r="K1182" s="468"/>
      <c r="L1182" s="464">
        <f t="shared" ca="1" si="18"/>
        <v>2800.5384615384614</v>
      </c>
      <c r="M1182" s="462" t="s">
        <v>115</v>
      </c>
    </row>
    <row r="1183" spans="1:13" x14ac:dyDescent="0.35">
      <c r="A1183" s="465" t="s">
        <v>7435</v>
      </c>
      <c r="B1183" s="465" t="s">
        <v>3894</v>
      </c>
      <c r="C1183" s="465" t="s">
        <v>7435</v>
      </c>
      <c r="D1183" s="465" t="s">
        <v>132</v>
      </c>
      <c r="E1183" s="465" t="s">
        <v>214</v>
      </c>
      <c r="F1183" s="466">
        <v>2009</v>
      </c>
      <c r="G1183" s="465" t="s">
        <v>5710</v>
      </c>
      <c r="H1183" s="465" t="s">
        <v>897</v>
      </c>
      <c r="I1183" s="465" t="s">
        <v>7436</v>
      </c>
      <c r="J1183" s="466">
        <v>80263</v>
      </c>
      <c r="K1183" s="469"/>
      <c r="L1183" s="404">
        <f t="shared" ca="1" si="18"/>
        <v>5350.8666666666668</v>
      </c>
      <c r="M1183" s="465" t="s">
        <v>115</v>
      </c>
    </row>
    <row r="1184" spans="1:13" x14ac:dyDescent="0.35">
      <c r="A1184" s="462" t="s">
        <v>9960</v>
      </c>
      <c r="B1184" s="462" t="s">
        <v>3923</v>
      </c>
      <c r="C1184" s="462" t="s">
        <v>9960</v>
      </c>
      <c r="D1184" s="462" t="s">
        <v>132</v>
      </c>
      <c r="E1184" s="462" t="s">
        <v>214</v>
      </c>
      <c r="F1184" s="463">
        <v>2015</v>
      </c>
      <c r="G1184" s="462" t="s">
        <v>8804</v>
      </c>
      <c r="H1184" s="462" t="s">
        <v>5772</v>
      </c>
      <c r="I1184" s="462" t="s">
        <v>9961</v>
      </c>
      <c r="J1184" s="463">
        <v>13219</v>
      </c>
      <c r="K1184" s="468"/>
      <c r="L1184" s="464">
        <f t="shared" ca="1" si="18"/>
        <v>1468.7777777777778</v>
      </c>
      <c r="M1184" s="462" t="s">
        <v>115</v>
      </c>
    </row>
    <row r="1185" spans="1:13" x14ac:dyDescent="0.35">
      <c r="A1185" s="465" t="s">
        <v>9962</v>
      </c>
      <c r="B1185" s="465" t="s">
        <v>3924</v>
      </c>
      <c r="C1185" s="465" t="s">
        <v>9962</v>
      </c>
      <c r="D1185" s="465" t="s">
        <v>132</v>
      </c>
      <c r="E1185" s="465" t="s">
        <v>214</v>
      </c>
      <c r="F1185" s="466">
        <v>2015</v>
      </c>
      <c r="G1185" s="465" t="s">
        <v>8804</v>
      </c>
      <c r="H1185" s="465" t="s">
        <v>5772</v>
      </c>
      <c r="I1185" s="465" t="s">
        <v>9963</v>
      </c>
      <c r="J1185" s="466">
        <v>8483</v>
      </c>
      <c r="K1185" s="469"/>
      <c r="L1185" s="404">
        <f t="shared" ca="1" si="18"/>
        <v>942.55555555555554</v>
      </c>
      <c r="M1185" s="465" t="s">
        <v>115</v>
      </c>
    </row>
    <row r="1186" spans="1:13" x14ac:dyDescent="0.35">
      <c r="A1186" s="462" t="s">
        <v>9452</v>
      </c>
      <c r="B1186" s="462" t="s">
        <v>3904</v>
      </c>
      <c r="C1186" s="462" t="s">
        <v>9452</v>
      </c>
      <c r="D1186" s="462" t="s">
        <v>132</v>
      </c>
      <c r="E1186" s="462" t="s">
        <v>214</v>
      </c>
      <c r="F1186" s="463">
        <v>2014</v>
      </c>
      <c r="G1186" s="462" t="s">
        <v>2071</v>
      </c>
      <c r="H1186" s="462" t="s">
        <v>5734</v>
      </c>
      <c r="I1186" s="462" t="s">
        <v>9453</v>
      </c>
      <c r="J1186" s="463">
        <v>114562</v>
      </c>
      <c r="K1186" s="468"/>
      <c r="L1186" s="464">
        <f t="shared" ca="1" si="18"/>
        <v>11456.2</v>
      </c>
      <c r="M1186" s="462" t="s">
        <v>115</v>
      </c>
    </row>
    <row r="1187" spans="1:13" x14ac:dyDescent="0.35">
      <c r="A1187" s="465" t="s">
        <v>9120</v>
      </c>
      <c r="B1187" s="465" t="s">
        <v>3902</v>
      </c>
      <c r="C1187" s="465" t="s">
        <v>9120</v>
      </c>
      <c r="D1187" s="465" t="s">
        <v>132</v>
      </c>
      <c r="E1187" s="465" t="s">
        <v>214</v>
      </c>
      <c r="F1187" s="466">
        <v>2014</v>
      </c>
      <c r="G1187" s="465" t="s">
        <v>5710</v>
      </c>
      <c r="H1187" s="465" t="s">
        <v>6139</v>
      </c>
      <c r="I1187" s="465" t="s">
        <v>9121</v>
      </c>
      <c r="J1187" s="466">
        <v>129710</v>
      </c>
      <c r="K1187" s="469"/>
      <c r="L1187" s="404">
        <f t="shared" ca="1" si="18"/>
        <v>12971</v>
      </c>
      <c r="M1187" s="465" t="s">
        <v>115</v>
      </c>
    </row>
    <row r="1188" spans="1:13" x14ac:dyDescent="0.35">
      <c r="A1188" s="462" t="s">
        <v>8803</v>
      </c>
      <c r="B1188" s="462" t="s">
        <v>3901</v>
      </c>
      <c r="C1188" s="462" t="s">
        <v>8803</v>
      </c>
      <c r="D1188" s="462" t="s">
        <v>132</v>
      </c>
      <c r="E1188" s="462" t="s">
        <v>214</v>
      </c>
      <c r="F1188" s="463">
        <v>2013</v>
      </c>
      <c r="G1188" s="462" t="s">
        <v>8804</v>
      </c>
      <c r="H1188" s="462" t="s">
        <v>5772</v>
      </c>
      <c r="I1188" s="462" t="s">
        <v>8805</v>
      </c>
      <c r="J1188" s="463">
        <v>23254</v>
      </c>
      <c r="K1188" s="468"/>
      <c r="L1188" s="464">
        <f t="shared" ca="1" si="18"/>
        <v>2114</v>
      </c>
      <c r="M1188" s="462" t="s">
        <v>115</v>
      </c>
    </row>
    <row r="1189" spans="1:13" x14ac:dyDescent="0.35">
      <c r="A1189" s="465" t="s">
        <v>9980</v>
      </c>
      <c r="B1189" s="465" t="s">
        <v>3920</v>
      </c>
      <c r="C1189" s="465" t="s">
        <v>9980</v>
      </c>
      <c r="D1189" s="465" t="s">
        <v>132</v>
      </c>
      <c r="E1189" s="465" t="s">
        <v>214</v>
      </c>
      <c r="F1189" s="466">
        <v>2015</v>
      </c>
      <c r="G1189" s="465" t="s">
        <v>8804</v>
      </c>
      <c r="H1189" s="465" t="s">
        <v>5772</v>
      </c>
      <c r="I1189" s="465" t="s">
        <v>9981</v>
      </c>
      <c r="J1189" s="466">
        <v>8883</v>
      </c>
      <c r="K1189" s="469"/>
      <c r="L1189" s="404">
        <f t="shared" ca="1" si="18"/>
        <v>987</v>
      </c>
      <c r="M1189" s="465" t="s">
        <v>115</v>
      </c>
    </row>
    <row r="1190" spans="1:13" x14ac:dyDescent="0.35">
      <c r="A1190" s="462" t="s">
        <v>9982</v>
      </c>
      <c r="B1190" s="462" t="s">
        <v>3921</v>
      </c>
      <c r="C1190" s="462" t="s">
        <v>9982</v>
      </c>
      <c r="D1190" s="462" t="s">
        <v>132</v>
      </c>
      <c r="E1190" s="462" t="s">
        <v>214</v>
      </c>
      <c r="F1190" s="463">
        <v>2015</v>
      </c>
      <c r="G1190" s="462" t="s">
        <v>8804</v>
      </c>
      <c r="H1190" s="462" t="s">
        <v>5772</v>
      </c>
      <c r="I1190" s="462" t="s">
        <v>9983</v>
      </c>
      <c r="J1190" s="463">
        <v>9215</v>
      </c>
      <c r="K1190" s="468"/>
      <c r="L1190" s="464">
        <f t="shared" ca="1" si="18"/>
        <v>1023.8888888888889</v>
      </c>
      <c r="M1190" s="462" t="s">
        <v>115</v>
      </c>
    </row>
    <row r="1191" spans="1:13" x14ac:dyDescent="0.35">
      <c r="A1191" s="465" t="s">
        <v>9964</v>
      </c>
      <c r="B1191" s="465" t="s">
        <v>3912</v>
      </c>
      <c r="C1191" s="465" t="s">
        <v>9964</v>
      </c>
      <c r="D1191" s="465" t="s">
        <v>132</v>
      </c>
      <c r="E1191" s="465" t="s">
        <v>214</v>
      </c>
      <c r="F1191" s="466">
        <v>2015</v>
      </c>
      <c r="G1191" s="465" t="s">
        <v>8804</v>
      </c>
      <c r="H1191" s="465" t="s">
        <v>5772</v>
      </c>
      <c r="I1191" s="465" t="s">
        <v>9965</v>
      </c>
      <c r="J1191" s="466">
        <v>9759</v>
      </c>
      <c r="K1191" s="469"/>
      <c r="L1191" s="404">
        <f t="shared" ca="1" si="18"/>
        <v>1084.3333333333333</v>
      </c>
      <c r="M1191" s="465" t="s">
        <v>115</v>
      </c>
    </row>
    <row r="1192" spans="1:13" x14ac:dyDescent="0.35">
      <c r="A1192" s="462" t="s">
        <v>10661</v>
      </c>
      <c r="B1192" s="462" t="s">
        <v>3926</v>
      </c>
      <c r="C1192" s="462" t="s">
        <v>10661</v>
      </c>
      <c r="D1192" s="462" t="s">
        <v>132</v>
      </c>
      <c r="E1192" s="462" t="s">
        <v>214</v>
      </c>
      <c r="F1192" s="463">
        <v>2016</v>
      </c>
      <c r="G1192" s="462" t="s">
        <v>5710</v>
      </c>
      <c r="H1192" s="462" t="s">
        <v>913</v>
      </c>
      <c r="I1192" s="462" t="s">
        <v>10662</v>
      </c>
      <c r="J1192" s="463">
        <v>33047</v>
      </c>
      <c r="K1192" s="468"/>
      <c r="L1192" s="464">
        <f t="shared" ca="1" si="18"/>
        <v>4130.875</v>
      </c>
      <c r="M1192" s="462" t="s">
        <v>115</v>
      </c>
    </row>
    <row r="1193" spans="1:13" x14ac:dyDescent="0.35">
      <c r="A1193" s="465" t="s">
        <v>11082</v>
      </c>
      <c r="B1193" s="465" t="s">
        <v>3927</v>
      </c>
      <c r="C1193" s="465" t="s">
        <v>11082</v>
      </c>
      <c r="D1193" s="465" t="s">
        <v>132</v>
      </c>
      <c r="E1193" s="465" t="s">
        <v>214</v>
      </c>
      <c r="F1193" s="466">
        <v>2016</v>
      </c>
      <c r="G1193" s="465" t="s">
        <v>5813</v>
      </c>
      <c r="H1193" s="465" t="s">
        <v>5734</v>
      </c>
      <c r="I1193" s="465" t="s">
        <v>11083</v>
      </c>
      <c r="J1193" s="466">
        <v>35161</v>
      </c>
      <c r="K1193" s="469"/>
      <c r="L1193" s="404">
        <f t="shared" ca="1" si="18"/>
        <v>4395.125</v>
      </c>
      <c r="M1193" s="465" t="s">
        <v>115</v>
      </c>
    </row>
    <row r="1194" spans="1:13" x14ac:dyDescent="0.35">
      <c r="A1194" s="462" t="s">
        <v>9978</v>
      </c>
      <c r="B1194" s="462" t="s">
        <v>3918</v>
      </c>
      <c r="C1194" s="462" t="s">
        <v>9978</v>
      </c>
      <c r="D1194" s="462" t="s">
        <v>132</v>
      </c>
      <c r="E1194" s="462" t="s">
        <v>214</v>
      </c>
      <c r="F1194" s="463">
        <v>2015</v>
      </c>
      <c r="G1194" s="462" t="s">
        <v>8804</v>
      </c>
      <c r="H1194" s="462" t="s">
        <v>5772</v>
      </c>
      <c r="I1194" s="462" t="s">
        <v>9979</v>
      </c>
      <c r="J1194" s="463">
        <v>18467</v>
      </c>
      <c r="K1194" s="468"/>
      <c r="L1194" s="464">
        <f t="shared" ca="1" si="18"/>
        <v>2051.8888888888887</v>
      </c>
      <c r="M1194" s="462" t="s">
        <v>115</v>
      </c>
    </row>
    <row r="1195" spans="1:13" x14ac:dyDescent="0.35">
      <c r="A1195" s="465" t="s">
        <v>11091</v>
      </c>
      <c r="B1195" s="465" t="s">
        <v>3928</v>
      </c>
      <c r="C1195" s="465" t="s">
        <v>11091</v>
      </c>
      <c r="D1195" s="465" t="s">
        <v>132</v>
      </c>
      <c r="E1195" s="465" t="s">
        <v>214</v>
      </c>
      <c r="F1195" s="466">
        <v>2016</v>
      </c>
      <c r="G1195" s="465" t="s">
        <v>5741</v>
      </c>
      <c r="H1195" s="465" t="s">
        <v>5734</v>
      </c>
      <c r="I1195" s="465" t="s">
        <v>11092</v>
      </c>
      <c r="J1195" s="466">
        <v>13705</v>
      </c>
      <c r="K1195" s="469"/>
      <c r="L1195" s="404">
        <f t="shared" ca="1" si="18"/>
        <v>1713.125</v>
      </c>
      <c r="M1195" s="465" t="s">
        <v>115</v>
      </c>
    </row>
    <row r="1196" spans="1:13" x14ac:dyDescent="0.35">
      <c r="A1196" s="462" t="s">
        <v>11093</v>
      </c>
      <c r="B1196" s="462" t="s">
        <v>3929</v>
      </c>
      <c r="C1196" s="462" t="s">
        <v>11093</v>
      </c>
      <c r="D1196" s="462" t="s">
        <v>132</v>
      </c>
      <c r="E1196" s="462" t="s">
        <v>214</v>
      </c>
      <c r="F1196" s="463">
        <v>2016</v>
      </c>
      <c r="G1196" s="462" t="s">
        <v>5741</v>
      </c>
      <c r="H1196" s="462" t="s">
        <v>5734</v>
      </c>
      <c r="I1196" s="462" t="s">
        <v>11094</v>
      </c>
      <c r="J1196" s="463">
        <v>12590</v>
      </c>
      <c r="K1196" s="468"/>
      <c r="L1196" s="464">
        <f t="shared" ca="1" si="18"/>
        <v>1573.75</v>
      </c>
      <c r="M1196" s="462" t="s">
        <v>115</v>
      </c>
    </row>
    <row r="1197" spans="1:13" x14ac:dyDescent="0.35">
      <c r="A1197" s="465" t="s">
        <v>11095</v>
      </c>
      <c r="B1197" s="465" t="s">
        <v>3930</v>
      </c>
      <c r="C1197" s="465" t="s">
        <v>11095</v>
      </c>
      <c r="D1197" s="465" t="s">
        <v>132</v>
      </c>
      <c r="E1197" s="465" t="s">
        <v>214</v>
      </c>
      <c r="F1197" s="466">
        <v>2016</v>
      </c>
      <c r="G1197" s="465" t="s">
        <v>5741</v>
      </c>
      <c r="H1197" s="465" t="s">
        <v>5734</v>
      </c>
      <c r="I1197" s="465" t="s">
        <v>11096</v>
      </c>
      <c r="J1197" s="466">
        <v>10415</v>
      </c>
      <c r="K1197" s="469"/>
      <c r="L1197" s="404">
        <f t="shared" ca="1" si="18"/>
        <v>1301.875</v>
      </c>
      <c r="M1197" s="465" t="s">
        <v>115</v>
      </c>
    </row>
    <row r="1198" spans="1:13" x14ac:dyDescent="0.35">
      <c r="A1198" s="462" t="s">
        <v>9968</v>
      </c>
      <c r="B1198" s="462" t="s">
        <v>3913</v>
      </c>
      <c r="C1198" s="462" t="s">
        <v>9968</v>
      </c>
      <c r="D1198" s="462" t="s">
        <v>132</v>
      </c>
      <c r="E1198" s="462" t="s">
        <v>214</v>
      </c>
      <c r="F1198" s="463">
        <v>2015</v>
      </c>
      <c r="G1198" s="462" t="s">
        <v>8804</v>
      </c>
      <c r="H1198" s="462" t="s">
        <v>5772</v>
      </c>
      <c r="I1198" s="462" t="s">
        <v>9969</v>
      </c>
      <c r="J1198" s="463">
        <v>18843</v>
      </c>
      <c r="K1198" s="468"/>
      <c r="L1198" s="464">
        <f t="shared" ca="1" si="18"/>
        <v>2093.6666666666665</v>
      </c>
      <c r="M1198" s="462" t="s">
        <v>115</v>
      </c>
    </row>
    <row r="1199" spans="1:13" x14ac:dyDescent="0.35">
      <c r="A1199" s="465" t="s">
        <v>9970</v>
      </c>
      <c r="B1199" s="465" t="s">
        <v>3914</v>
      </c>
      <c r="C1199" s="465" t="s">
        <v>9970</v>
      </c>
      <c r="D1199" s="465" t="s">
        <v>132</v>
      </c>
      <c r="E1199" s="465" t="s">
        <v>214</v>
      </c>
      <c r="F1199" s="466">
        <v>2015</v>
      </c>
      <c r="G1199" s="465" t="s">
        <v>8804</v>
      </c>
      <c r="H1199" s="465" t="s">
        <v>5772</v>
      </c>
      <c r="I1199" s="465" t="s">
        <v>9971</v>
      </c>
      <c r="J1199" s="466">
        <v>8673</v>
      </c>
      <c r="K1199" s="469"/>
      <c r="L1199" s="404">
        <f t="shared" ca="1" si="18"/>
        <v>963.66666666666663</v>
      </c>
      <c r="M1199" s="465" t="s">
        <v>115</v>
      </c>
    </row>
    <row r="1200" spans="1:13" x14ac:dyDescent="0.35">
      <c r="A1200" s="462" t="s">
        <v>9972</v>
      </c>
      <c r="B1200" s="462" t="s">
        <v>3915</v>
      </c>
      <c r="C1200" s="462" t="s">
        <v>9972</v>
      </c>
      <c r="D1200" s="462" t="s">
        <v>132</v>
      </c>
      <c r="E1200" s="462" t="s">
        <v>214</v>
      </c>
      <c r="F1200" s="463">
        <v>2015</v>
      </c>
      <c r="G1200" s="462" t="s">
        <v>8804</v>
      </c>
      <c r="H1200" s="462" t="s">
        <v>5772</v>
      </c>
      <c r="I1200" s="462" t="s">
        <v>9973</v>
      </c>
      <c r="J1200" s="463">
        <v>11570</v>
      </c>
      <c r="K1200" s="468"/>
      <c r="L1200" s="464">
        <f t="shared" ca="1" si="18"/>
        <v>1285.5555555555557</v>
      </c>
      <c r="M1200" s="462" t="s">
        <v>115</v>
      </c>
    </row>
    <row r="1201" spans="1:13" x14ac:dyDescent="0.35">
      <c r="A1201" s="465" t="s">
        <v>9974</v>
      </c>
      <c r="B1201" s="465" t="s">
        <v>3916</v>
      </c>
      <c r="C1201" s="465" t="s">
        <v>9974</v>
      </c>
      <c r="D1201" s="465" t="s">
        <v>132</v>
      </c>
      <c r="E1201" s="465" t="s">
        <v>214</v>
      </c>
      <c r="F1201" s="466">
        <v>2015</v>
      </c>
      <c r="G1201" s="465" t="s">
        <v>8804</v>
      </c>
      <c r="H1201" s="465" t="s">
        <v>5772</v>
      </c>
      <c r="I1201" s="465" t="s">
        <v>9975</v>
      </c>
      <c r="J1201" s="466">
        <v>21401</v>
      </c>
      <c r="K1201" s="469"/>
      <c r="L1201" s="404">
        <f t="shared" ca="1" si="18"/>
        <v>2377.8888888888887</v>
      </c>
      <c r="M1201" s="465" t="s">
        <v>115</v>
      </c>
    </row>
    <row r="1202" spans="1:13" x14ac:dyDescent="0.35">
      <c r="A1202" s="462" t="s">
        <v>9976</v>
      </c>
      <c r="B1202" s="462" t="s">
        <v>3917</v>
      </c>
      <c r="C1202" s="462" t="s">
        <v>9976</v>
      </c>
      <c r="D1202" s="462" t="s">
        <v>132</v>
      </c>
      <c r="E1202" s="462" t="s">
        <v>214</v>
      </c>
      <c r="F1202" s="463">
        <v>2015</v>
      </c>
      <c r="G1202" s="462" t="s">
        <v>8804</v>
      </c>
      <c r="H1202" s="462" t="s">
        <v>5772</v>
      </c>
      <c r="I1202" s="462" t="s">
        <v>9977</v>
      </c>
      <c r="J1202" s="463">
        <v>124190</v>
      </c>
      <c r="K1202" s="468"/>
      <c r="L1202" s="464">
        <f t="shared" ca="1" si="18"/>
        <v>13798.888888888889</v>
      </c>
      <c r="M1202" s="462" t="s">
        <v>115</v>
      </c>
    </row>
    <row r="1203" spans="1:13" x14ac:dyDescent="0.35">
      <c r="A1203" s="465" t="s">
        <v>9966</v>
      </c>
      <c r="B1203" s="465" t="s">
        <v>3919</v>
      </c>
      <c r="C1203" s="465" t="s">
        <v>9966</v>
      </c>
      <c r="D1203" s="465" t="s">
        <v>132</v>
      </c>
      <c r="E1203" s="465" t="s">
        <v>214</v>
      </c>
      <c r="F1203" s="466">
        <v>2015</v>
      </c>
      <c r="G1203" s="465" t="s">
        <v>8804</v>
      </c>
      <c r="H1203" s="465" t="s">
        <v>5772</v>
      </c>
      <c r="I1203" s="465" t="s">
        <v>9967</v>
      </c>
      <c r="J1203" s="466">
        <v>17035</v>
      </c>
      <c r="K1203" s="469"/>
      <c r="L1203" s="404">
        <f t="shared" ca="1" si="18"/>
        <v>1892.7777777777778</v>
      </c>
      <c r="M1203" s="465" t="s">
        <v>115</v>
      </c>
    </row>
    <row r="1204" spans="1:13" x14ac:dyDescent="0.35">
      <c r="A1204" s="462" t="s">
        <v>9956</v>
      </c>
      <c r="B1204" s="462" t="s">
        <v>3911</v>
      </c>
      <c r="C1204" s="462" t="s">
        <v>9956</v>
      </c>
      <c r="D1204" s="462" t="s">
        <v>132</v>
      </c>
      <c r="E1204" s="462" t="s">
        <v>214</v>
      </c>
      <c r="F1204" s="463">
        <v>2015</v>
      </c>
      <c r="G1204" s="462" t="s">
        <v>8804</v>
      </c>
      <c r="H1204" s="462" t="s">
        <v>5772</v>
      </c>
      <c r="I1204" s="462" t="s">
        <v>9957</v>
      </c>
      <c r="J1204" s="463">
        <v>8770</v>
      </c>
      <c r="K1204" s="468"/>
      <c r="L1204" s="464">
        <f t="shared" ca="1" si="18"/>
        <v>974.44444444444446</v>
      </c>
      <c r="M1204" s="462" t="s">
        <v>115</v>
      </c>
    </row>
    <row r="1205" spans="1:13" x14ac:dyDescent="0.35">
      <c r="A1205" s="465" t="s">
        <v>10659</v>
      </c>
      <c r="B1205" s="465" t="s">
        <v>3925</v>
      </c>
      <c r="C1205" s="465" t="s">
        <v>10659</v>
      </c>
      <c r="D1205" s="465" t="s">
        <v>132</v>
      </c>
      <c r="E1205" s="465" t="s">
        <v>214</v>
      </c>
      <c r="F1205" s="466">
        <v>2016</v>
      </c>
      <c r="G1205" s="465" t="s">
        <v>5710</v>
      </c>
      <c r="H1205" s="465" t="s">
        <v>913</v>
      </c>
      <c r="I1205" s="465" t="s">
        <v>10660</v>
      </c>
      <c r="J1205" s="466">
        <v>108404</v>
      </c>
      <c r="K1205" s="469"/>
      <c r="L1205" s="404">
        <f t="shared" ca="1" si="18"/>
        <v>13550.5</v>
      </c>
      <c r="M1205" s="465" t="s">
        <v>115</v>
      </c>
    </row>
    <row r="1206" spans="1:13" x14ac:dyDescent="0.35">
      <c r="A1206" s="462" t="s">
        <v>9952</v>
      </c>
      <c r="B1206" s="462" t="s">
        <v>3909</v>
      </c>
      <c r="C1206" s="462" t="s">
        <v>9952</v>
      </c>
      <c r="D1206" s="462" t="s">
        <v>132</v>
      </c>
      <c r="E1206" s="462" t="s">
        <v>214</v>
      </c>
      <c r="F1206" s="463">
        <v>2015</v>
      </c>
      <c r="G1206" s="462" t="s">
        <v>8804</v>
      </c>
      <c r="H1206" s="462" t="s">
        <v>5772</v>
      </c>
      <c r="I1206" s="462" t="s">
        <v>9953</v>
      </c>
      <c r="J1206" s="463">
        <v>10649</v>
      </c>
      <c r="K1206" s="468"/>
      <c r="L1206" s="464">
        <f t="shared" ca="1" si="18"/>
        <v>1183.2222222222222</v>
      </c>
      <c r="M1206" s="462" t="s">
        <v>115</v>
      </c>
    </row>
    <row r="1207" spans="1:13" x14ac:dyDescent="0.35">
      <c r="A1207" s="465" t="s">
        <v>9954</v>
      </c>
      <c r="B1207" s="465" t="s">
        <v>3910</v>
      </c>
      <c r="C1207" s="465" t="s">
        <v>9954</v>
      </c>
      <c r="D1207" s="465" t="s">
        <v>132</v>
      </c>
      <c r="E1207" s="465" t="s">
        <v>214</v>
      </c>
      <c r="F1207" s="466">
        <v>2015</v>
      </c>
      <c r="G1207" s="465" t="s">
        <v>8804</v>
      </c>
      <c r="H1207" s="465" t="s">
        <v>5772</v>
      </c>
      <c r="I1207" s="465" t="s">
        <v>9955</v>
      </c>
      <c r="J1207" s="466">
        <v>13951</v>
      </c>
      <c r="K1207" s="469"/>
      <c r="L1207" s="404">
        <f t="shared" ca="1" si="18"/>
        <v>1550.1111111111111</v>
      </c>
      <c r="M1207" s="465" t="s">
        <v>115</v>
      </c>
    </row>
    <row r="1208" spans="1:13" x14ac:dyDescent="0.35">
      <c r="A1208" s="462" t="s">
        <v>5904</v>
      </c>
      <c r="B1208" s="462" t="s">
        <v>3880</v>
      </c>
      <c r="C1208" s="462" t="s">
        <v>5904</v>
      </c>
      <c r="D1208" s="462" t="s">
        <v>132</v>
      </c>
      <c r="E1208" s="462" t="s">
        <v>214</v>
      </c>
      <c r="F1208" s="463">
        <v>1996</v>
      </c>
      <c r="G1208" s="462" t="s">
        <v>5767</v>
      </c>
      <c r="H1208" s="462" t="s">
        <v>5847</v>
      </c>
      <c r="I1208" s="462" t="s">
        <v>5905</v>
      </c>
      <c r="J1208" s="463">
        <v>0</v>
      </c>
      <c r="K1208" s="468"/>
      <c r="L1208" s="464">
        <f t="shared" ca="1" si="18"/>
        <v>0</v>
      </c>
      <c r="M1208" s="462" t="s">
        <v>115</v>
      </c>
    </row>
    <row r="1209" spans="1:13" x14ac:dyDescent="0.35">
      <c r="A1209" s="465" t="s">
        <v>9936</v>
      </c>
      <c r="B1209" s="465" t="s">
        <v>3906</v>
      </c>
      <c r="C1209" s="465" t="s">
        <v>9936</v>
      </c>
      <c r="D1209" s="465" t="s">
        <v>132</v>
      </c>
      <c r="E1209" s="465" t="s">
        <v>214</v>
      </c>
      <c r="F1209" s="466">
        <v>2015</v>
      </c>
      <c r="G1209" s="465" t="s">
        <v>5741</v>
      </c>
      <c r="H1209" s="465" t="s">
        <v>5734</v>
      </c>
      <c r="I1209" s="465" t="s">
        <v>9937</v>
      </c>
      <c r="J1209" s="466">
        <v>9182</v>
      </c>
      <c r="K1209" s="469"/>
      <c r="L1209" s="404">
        <f t="shared" ca="1" si="18"/>
        <v>1020.2222222222222</v>
      </c>
      <c r="M1209" s="465" t="s">
        <v>115</v>
      </c>
    </row>
    <row r="1210" spans="1:13" x14ac:dyDescent="0.35">
      <c r="A1210" s="462" t="s">
        <v>9938</v>
      </c>
      <c r="B1210" s="462" t="s">
        <v>3907</v>
      </c>
      <c r="C1210" s="462" t="s">
        <v>9938</v>
      </c>
      <c r="D1210" s="462" t="s">
        <v>132</v>
      </c>
      <c r="E1210" s="462" t="s">
        <v>214</v>
      </c>
      <c r="F1210" s="463">
        <v>2015</v>
      </c>
      <c r="G1210" s="462" t="s">
        <v>5741</v>
      </c>
      <c r="H1210" s="462" t="s">
        <v>5734</v>
      </c>
      <c r="I1210" s="462" t="s">
        <v>9939</v>
      </c>
      <c r="J1210" s="463">
        <v>11015</v>
      </c>
      <c r="K1210" s="468"/>
      <c r="L1210" s="464">
        <f t="shared" ca="1" si="18"/>
        <v>1223.8888888888889</v>
      </c>
      <c r="M1210" s="462" t="s">
        <v>115</v>
      </c>
    </row>
    <row r="1211" spans="1:13" x14ac:dyDescent="0.35">
      <c r="A1211" s="465" t="s">
        <v>9934</v>
      </c>
      <c r="B1211" s="465" t="s">
        <v>3908</v>
      </c>
      <c r="C1211" s="465" t="s">
        <v>9934</v>
      </c>
      <c r="D1211" s="465" t="s">
        <v>132</v>
      </c>
      <c r="E1211" s="465" t="s">
        <v>214</v>
      </c>
      <c r="F1211" s="466">
        <v>2015</v>
      </c>
      <c r="G1211" s="465" t="s">
        <v>5741</v>
      </c>
      <c r="H1211" s="465" t="s">
        <v>5734</v>
      </c>
      <c r="I1211" s="465" t="s">
        <v>9935</v>
      </c>
      <c r="J1211" s="466">
        <v>11980</v>
      </c>
      <c r="K1211" s="469"/>
      <c r="L1211" s="404">
        <f t="shared" ca="1" si="18"/>
        <v>1331.1111111111111</v>
      </c>
      <c r="M1211" s="465" t="s">
        <v>115</v>
      </c>
    </row>
    <row r="1212" spans="1:13" x14ac:dyDescent="0.35">
      <c r="A1212" s="462" t="s">
        <v>9958</v>
      </c>
      <c r="B1212" s="462" t="s">
        <v>3922</v>
      </c>
      <c r="C1212" s="462" t="s">
        <v>9958</v>
      </c>
      <c r="D1212" s="462" t="s">
        <v>132</v>
      </c>
      <c r="E1212" s="462" t="s">
        <v>214</v>
      </c>
      <c r="F1212" s="463">
        <v>2015</v>
      </c>
      <c r="G1212" s="462" t="s">
        <v>8804</v>
      </c>
      <c r="H1212" s="462" t="s">
        <v>5772</v>
      </c>
      <c r="I1212" s="462" t="s">
        <v>9959</v>
      </c>
      <c r="J1212" s="463">
        <v>79372.800000000003</v>
      </c>
      <c r="K1212" s="468"/>
      <c r="L1212" s="464">
        <f t="shared" ca="1" si="18"/>
        <v>8819.2000000000007</v>
      </c>
      <c r="M1212" s="462" t="s">
        <v>115</v>
      </c>
    </row>
    <row r="1213" spans="1:13" x14ac:dyDescent="0.35">
      <c r="A1213" s="465" t="s">
        <v>11582</v>
      </c>
      <c r="B1213" s="465" t="s">
        <v>3943</v>
      </c>
      <c r="C1213" s="465" t="s">
        <v>11582</v>
      </c>
      <c r="D1213" s="465" t="s">
        <v>132</v>
      </c>
      <c r="E1213" s="465" t="s">
        <v>214</v>
      </c>
      <c r="F1213" s="466">
        <v>2017</v>
      </c>
      <c r="G1213" s="465" t="s">
        <v>5710</v>
      </c>
      <c r="H1213" s="465" t="s">
        <v>897</v>
      </c>
      <c r="I1213" s="465" t="s">
        <v>11583</v>
      </c>
      <c r="J1213" s="466">
        <v>78428</v>
      </c>
      <c r="K1213" s="469"/>
      <c r="L1213" s="404">
        <f t="shared" ca="1" si="18"/>
        <v>11204</v>
      </c>
      <c r="M1213" s="465" t="s">
        <v>115</v>
      </c>
    </row>
    <row r="1214" spans="1:13" x14ac:dyDescent="0.35">
      <c r="A1214" s="462" t="s">
        <v>12475</v>
      </c>
      <c r="B1214" s="462" t="s">
        <v>3950</v>
      </c>
      <c r="C1214" s="462" t="s">
        <v>12475</v>
      </c>
      <c r="D1214" s="462" t="s">
        <v>132</v>
      </c>
      <c r="E1214" s="462" t="s">
        <v>214</v>
      </c>
      <c r="F1214" s="463">
        <v>2018</v>
      </c>
      <c r="G1214" s="462" t="s">
        <v>11822</v>
      </c>
      <c r="H1214" s="462" t="s">
        <v>7354</v>
      </c>
      <c r="I1214" s="462" t="s">
        <v>12476</v>
      </c>
      <c r="J1214" s="463">
        <v>5010</v>
      </c>
      <c r="K1214" s="468"/>
      <c r="L1214" s="464">
        <f t="shared" ca="1" si="18"/>
        <v>835</v>
      </c>
      <c r="M1214" s="462" t="s">
        <v>115</v>
      </c>
    </row>
    <row r="1215" spans="1:13" x14ac:dyDescent="0.35">
      <c r="A1215" s="465" t="s">
        <v>11823</v>
      </c>
      <c r="B1215" s="465" t="s">
        <v>3944</v>
      </c>
      <c r="C1215" s="465" t="s">
        <v>11823</v>
      </c>
      <c r="D1215" s="465" t="s">
        <v>132</v>
      </c>
      <c r="E1215" s="465" t="s">
        <v>214</v>
      </c>
      <c r="F1215" s="466">
        <v>2017</v>
      </c>
      <c r="G1215" s="465" t="s">
        <v>11822</v>
      </c>
      <c r="H1215" s="465" t="s">
        <v>7354</v>
      </c>
      <c r="I1215" s="465" t="s">
        <v>11824</v>
      </c>
      <c r="J1215" s="466">
        <v>9633</v>
      </c>
      <c r="K1215" s="469"/>
      <c r="L1215" s="404">
        <f t="shared" ca="1" si="18"/>
        <v>1376.1428571428571</v>
      </c>
      <c r="M1215" s="465" t="s">
        <v>115</v>
      </c>
    </row>
    <row r="1216" spans="1:13" x14ac:dyDescent="0.35">
      <c r="A1216" s="462" t="s">
        <v>7577</v>
      </c>
      <c r="B1216" s="462" t="s">
        <v>3897</v>
      </c>
      <c r="C1216" s="462" t="s">
        <v>7577</v>
      </c>
      <c r="D1216" s="462" t="s">
        <v>132</v>
      </c>
      <c r="E1216" s="462" t="s">
        <v>214</v>
      </c>
      <c r="F1216" s="463">
        <v>2010</v>
      </c>
      <c r="G1216" s="462" t="s">
        <v>5710</v>
      </c>
      <c r="H1216" s="462" t="s">
        <v>6139</v>
      </c>
      <c r="I1216" s="462" t="s">
        <v>7578</v>
      </c>
      <c r="J1216" s="463">
        <v>0</v>
      </c>
      <c r="K1216" s="468">
        <v>44501</v>
      </c>
      <c r="L1216" s="464">
        <f t="shared" ca="1" si="18"/>
        <v>0</v>
      </c>
      <c r="M1216" s="462" t="s">
        <v>115</v>
      </c>
    </row>
    <row r="1217" spans="1:13" x14ac:dyDescent="0.35">
      <c r="A1217" s="465" t="s">
        <v>12021</v>
      </c>
      <c r="B1217" s="465" t="s">
        <v>3945</v>
      </c>
      <c r="C1217" s="465" t="s">
        <v>12021</v>
      </c>
      <c r="D1217" s="465" t="s">
        <v>132</v>
      </c>
      <c r="E1217" s="465" t="s">
        <v>214</v>
      </c>
      <c r="F1217" s="466">
        <v>2018</v>
      </c>
      <c r="G1217" s="465" t="s">
        <v>5767</v>
      </c>
      <c r="H1217" s="465" t="s">
        <v>10264</v>
      </c>
      <c r="I1217" s="465" t="s">
        <v>12022</v>
      </c>
      <c r="J1217" s="466">
        <v>73585</v>
      </c>
      <c r="K1217" s="469"/>
      <c r="L1217" s="404">
        <f t="shared" ca="1" si="18"/>
        <v>12264.166666666666</v>
      </c>
      <c r="M1217" s="465" t="s">
        <v>115</v>
      </c>
    </row>
    <row r="1218" spans="1:13" x14ac:dyDescent="0.35">
      <c r="A1218" s="462" t="s">
        <v>12479</v>
      </c>
      <c r="B1218" s="462" t="s">
        <v>3951</v>
      </c>
      <c r="C1218" s="462" t="s">
        <v>12479</v>
      </c>
      <c r="D1218" s="462" t="s">
        <v>132</v>
      </c>
      <c r="E1218" s="462" t="s">
        <v>214</v>
      </c>
      <c r="F1218" s="463">
        <v>2018</v>
      </c>
      <c r="G1218" s="462" t="s">
        <v>2071</v>
      </c>
      <c r="H1218" s="462" t="s">
        <v>5734</v>
      </c>
      <c r="I1218" s="462" t="s">
        <v>12480</v>
      </c>
      <c r="J1218" s="463">
        <v>36813</v>
      </c>
      <c r="K1218" s="468"/>
      <c r="L1218" s="464">
        <f t="shared" ref="L1218:L1281" ca="1" si="19">IFERROR(J1218/(YEAR(NOW())-F1218),"--")</f>
        <v>6135.5</v>
      </c>
      <c r="M1218" s="462" t="s">
        <v>115</v>
      </c>
    </row>
    <row r="1219" spans="1:13" x14ac:dyDescent="0.35">
      <c r="A1219" s="465" t="s">
        <v>11390</v>
      </c>
      <c r="B1219" s="465" t="s">
        <v>3939</v>
      </c>
      <c r="C1219" s="465" t="s">
        <v>11390</v>
      </c>
      <c r="D1219" s="465" t="s">
        <v>132</v>
      </c>
      <c r="E1219" s="465" t="s">
        <v>214</v>
      </c>
      <c r="F1219" s="466">
        <v>2017</v>
      </c>
      <c r="G1219" s="465" t="s">
        <v>5710</v>
      </c>
      <c r="H1219" s="465" t="s">
        <v>6139</v>
      </c>
      <c r="I1219" s="465" t="s">
        <v>11391</v>
      </c>
      <c r="J1219" s="466">
        <v>98759</v>
      </c>
      <c r="K1219" s="469"/>
      <c r="L1219" s="404">
        <f t="shared" ca="1" si="19"/>
        <v>14108.428571428571</v>
      </c>
      <c r="M1219" s="465" t="s">
        <v>115</v>
      </c>
    </row>
    <row r="1220" spans="1:13" x14ac:dyDescent="0.35">
      <c r="A1220" s="462" t="s">
        <v>11392</v>
      </c>
      <c r="B1220" s="462" t="s">
        <v>3940</v>
      </c>
      <c r="C1220" s="462" t="s">
        <v>11392</v>
      </c>
      <c r="D1220" s="462" t="s">
        <v>132</v>
      </c>
      <c r="E1220" s="462" t="s">
        <v>214</v>
      </c>
      <c r="F1220" s="463">
        <v>2017</v>
      </c>
      <c r="G1220" s="462" t="s">
        <v>5710</v>
      </c>
      <c r="H1220" s="462" t="s">
        <v>6139</v>
      </c>
      <c r="I1220" s="462" t="s">
        <v>11393</v>
      </c>
      <c r="J1220" s="463">
        <v>77156</v>
      </c>
      <c r="K1220" s="468"/>
      <c r="L1220" s="464">
        <f t="shared" ca="1" si="19"/>
        <v>11022.285714285714</v>
      </c>
      <c r="M1220" s="462" t="s">
        <v>115</v>
      </c>
    </row>
    <row r="1221" spans="1:13" x14ac:dyDescent="0.35">
      <c r="A1221" s="465" t="s">
        <v>11394</v>
      </c>
      <c r="B1221" s="465" t="s">
        <v>3941</v>
      </c>
      <c r="C1221" s="465" t="s">
        <v>11394</v>
      </c>
      <c r="D1221" s="465" t="s">
        <v>132</v>
      </c>
      <c r="E1221" s="465" t="s">
        <v>214</v>
      </c>
      <c r="F1221" s="466">
        <v>2017</v>
      </c>
      <c r="G1221" s="465" t="s">
        <v>5710</v>
      </c>
      <c r="H1221" s="465" t="s">
        <v>6139</v>
      </c>
      <c r="I1221" s="465" t="s">
        <v>11395</v>
      </c>
      <c r="J1221" s="466">
        <v>70277</v>
      </c>
      <c r="K1221" s="469"/>
      <c r="L1221" s="404">
        <f t="shared" ca="1" si="19"/>
        <v>10039.571428571429</v>
      </c>
      <c r="M1221" s="465" t="s">
        <v>115</v>
      </c>
    </row>
    <row r="1222" spans="1:13" x14ac:dyDescent="0.35">
      <c r="A1222" s="462" t="s">
        <v>11396</v>
      </c>
      <c r="B1222" s="462" t="s">
        <v>3942</v>
      </c>
      <c r="C1222" s="462" t="s">
        <v>11396</v>
      </c>
      <c r="D1222" s="462" t="s">
        <v>132</v>
      </c>
      <c r="E1222" s="462" t="s">
        <v>214</v>
      </c>
      <c r="F1222" s="463">
        <v>2017</v>
      </c>
      <c r="G1222" s="462" t="s">
        <v>5710</v>
      </c>
      <c r="H1222" s="462" t="s">
        <v>6139</v>
      </c>
      <c r="I1222" s="462" t="s">
        <v>11397</v>
      </c>
      <c r="J1222" s="463">
        <v>87634</v>
      </c>
      <c r="K1222" s="468"/>
      <c r="L1222" s="464">
        <f t="shared" ca="1" si="19"/>
        <v>12519.142857142857</v>
      </c>
      <c r="M1222" s="462" t="s">
        <v>115</v>
      </c>
    </row>
    <row r="1223" spans="1:13" x14ac:dyDescent="0.35">
      <c r="A1223" s="465" t="s">
        <v>9587</v>
      </c>
      <c r="B1223" s="465" t="s">
        <v>3905</v>
      </c>
      <c r="C1223" s="465" t="s">
        <v>9587</v>
      </c>
      <c r="D1223" s="465" t="s">
        <v>132</v>
      </c>
      <c r="E1223" s="465" t="s">
        <v>214</v>
      </c>
      <c r="F1223" s="466">
        <v>2015</v>
      </c>
      <c r="G1223" s="465" t="s">
        <v>5710</v>
      </c>
      <c r="H1223" s="465" t="s">
        <v>6139</v>
      </c>
      <c r="I1223" s="465" t="s">
        <v>9588</v>
      </c>
      <c r="J1223" s="466">
        <v>159332</v>
      </c>
      <c r="K1223" s="469">
        <v>44567</v>
      </c>
      <c r="L1223" s="404">
        <f t="shared" ca="1" si="19"/>
        <v>17703.555555555555</v>
      </c>
      <c r="M1223" s="465" t="s">
        <v>115</v>
      </c>
    </row>
    <row r="1224" spans="1:13" x14ac:dyDescent="0.35">
      <c r="A1224" s="462" t="s">
        <v>9122</v>
      </c>
      <c r="B1224" s="462" t="s">
        <v>3903</v>
      </c>
      <c r="C1224" s="462" t="s">
        <v>9122</v>
      </c>
      <c r="D1224" s="462" t="s">
        <v>132</v>
      </c>
      <c r="E1224" s="462" t="s">
        <v>214</v>
      </c>
      <c r="F1224" s="463">
        <v>2014</v>
      </c>
      <c r="G1224" s="462" t="s">
        <v>5710</v>
      </c>
      <c r="H1224" s="462" t="s">
        <v>6139</v>
      </c>
      <c r="I1224" s="462" t="s">
        <v>9123</v>
      </c>
      <c r="J1224" s="463">
        <v>117246</v>
      </c>
      <c r="K1224" s="468">
        <v>45195</v>
      </c>
      <c r="L1224" s="464">
        <f t="shared" ca="1" si="19"/>
        <v>11724.6</v>
      </c>
      <c r="M1224" s="462" t="s">
        <v>115</v>
      </c>
    </row>
    <row r="1225" spans="1:13" x14ac:dyDescent="0.35">
      <c r="A1225" s="465" t="s">
        <v>12693</v>
      </c>
      <c r="B1225" s="465" t="s">
        <v>3954</v>
      </c>
      <c r="C1225" s="465" t="s">
        <v>12693</v>
      </c>
      <c r="D1225" s="465" t="s">
        <v>132</v>
      </c>
      <c r="E1225" s="465" t="s">
        <v>214</v>
      </c>
      <c r="F1225" s="466">
        <v>2019</v>
      </c>
      <c r="G1225" s="465" t="s">
        <v>5710</v>
      </c>
      <c r="H1225" s="465" t="s">
        <v>6139</v>
      </c>
      <c r="I1225" s="465" t="s">
        <v>12694</v>
      </c>
      <c r="J1225" s="466">
        <v>73324</v>
      </c>
      <c r="K1225" s="469"/>
      <c r="L1225" s="404">
        <f t="shared" ca="1" si="19"/>
        <v>14664.8</v>
      </c>
      <c r="M1225" s="465" t="s">
        <v>115</v>
      </c>
    </row>
    <row r="1226" spans="1:13" x14ac:dyDescent="0.35">
      <c r="A1226" s="462" t="s">
        <v>13928</v>
      </c>
      <c r="B1226" s="462" t="s">
        <v>3957</v>
      </c>
      <c r="C1226" s="462" t="s">
        <v>13928</v>
      </c>
      <c r="D1226" s="462" t="s">
        <v>132</v>
      </c>
      <c r="E1226" s="462" t="s">
        <v>214</v>
      </c>
      <c r="F1226" s="463">
        <v>2020</v>
      </c>
      <c r="G1226" s="462" t="s">
        <v>5710</v>
      </c>
      <c r="H1226" s="462" t="s">
        <v>913</v>
      </c>
      <c r="I1226" s="462" t="s">
        <v>13929</v>
      </c>
      <c r="J1226" s="463">
        <v>45475</v>
      </c>
      <c r="K1226" s="468"/>
      <c r="L1226" s="464">
        <f t="shared" ca="1" si="19"/>
        <v>11368.75</v>
      </c>
      <c r="M1226" s="462" t="s">
        <v>115</v>
      </c>
    </row>
    <row r="1227" spans="1:13" x14ac:dyDescent="0.35">
      <c r="A1227" s="465" t="s">
        <v>5826</v>
      </c>
      <c r="B1227" s="465" t="s">
        <v>3877</v>
      </c>
      <c r="C1227" s="465" t="s">
        <v>5826</v>
      </c>
      <c r="D1227" s="465" t="s">
        <v>132</v>
      </c>
      <c r="E1227" s="465" t="s">
        <v>214</v>
      </c>
      <c r="F1227" s="466">
        <v>1989</v>
      </c>
      <c r="G1227" s="465" t="s">
        <v>5827</v>
      </c>
      <c r="H1227" s="465" t="s">
        <v>5828</v>
      </c>
      <c r="I1227" s="465" t="s">
        <v>16791</v>
      </c>
      <c r="J1227" s="466">
        <v>42578</v>
      </c>
      <c r="K1227" s="469">
        <v>44937</v>
      </c>
      <c r="L1227" s="404">
        <f t="shared" ca="1" si="19"/>
        <v>1216.5142857142857</v>
      </c>
      <c r="M1227" s="465" t="s">
        <v>115</v>
      </c>
    </row>
    <row r="1228" spans="1:13" x14ac:dyDescent="0.35">
      <c r="A1228" s="462" t="s">
        <v>14142</v>
      </c>
      <c r="B1228" s="462" t="s">
        <v>3959</v>
      </c>
      <c r="C1228" s="462" t="s">
        <v>14142</v>
      </c>
      <c r="D1228" s="462" t="s">
        <v>132</v>
      </c>
      <c r="E1228" s="462" t="s">
        <v>214</v>
      </c>
      <c r="F1228" s="463">
        <v>2020</v>
      </c>
      <c r="G1228" s="462" t="s">
        <v>6165</v>
      </c>
      <c r="H1228" s="462" t="s">
        <v>13630</v>
      </c>
      <c r="I1228" s="462" t="s">
        <v>14143</v>
      </c>
      <c r="J1228" s="463">
        <v>34677</v>
      </c>
      <c r="K1228" s="468"/>
      <c r="L1228" s="464">
        <f t="shared" ca="1" si="19"/>
        <v>8669.25</v>
      </c>
      <c r="M1228" s="462" t="s">
        <v>115</v>
      </c>
    </row>
    <row r="1229" spans="1:13" x14ac:dyDescent="0.35">
      <c r="A1229" s="465" t="s">
        <v>14144</v>
      </c>
      <c r="B1229" s="465" t="s">
        <v>3960</v>
      </c>
      <c r="C1229" s="465" t="s">
        <v>14144</v>
      </c>
      <c r="D1229" s="465" t="s">
        <v>132</v>
      </c>
      <c r="E1229" s="465" t="s">
        <v>214</v>
      </c>
      <c r="F1229" s="466">
        <v>2020</v>
      </c>
      <c r="G1229" s="465" t="s">
        <v>6165</v>
      </c>
      <c r="H1229" s="465" t="s">
        <v>13630</v>
      </c>
      <c r="I1229" s="465" t="s">
        <v>14145</v>
      </c>
      <c r="J1229" s="466">
        <v>15921</v>
      </c>
      <c r="K1229" s="469"/>
      <c r="L1229" s="404">
        <f t="shared" ca="1" si="19"/>
        <v>3980.25</v>
      </c>
      <c r="M1229" s="465" t="s">
        <v>115</v>
      </c>
    </row>
    <row r="1230" spans="1:13" x14ac:dyDescent="0.35">
      <c r="A1230" s="462" t="s">
        <v>12993</v>
      </c>
      <c r="B1230" s="462" t="s">
        <v>3956</v>
      </c>
      <c r="C1230" s="462" t="s">
        <v>12993</v>
      </c>
      <c r="D1230" s="462" t="s">
        <v>132</v>
      </c>
      <c r="E1230" s="462" t="s">
        <v>214</v>
      </c>
      <c r="F1230" s="463">
        <v>2019</v>
      </c>
      <c r="G1230" s="462" t="s">
        <v>5710</v>
      </c>
      <c r="H1230" s="462" t="s">
        <v>6004</v>
      </c>
      <c r="I1230" s="462" t="s">
        <v>12994</v>
      </c>
      <c r="J1230" s="463">
        <v>15855.5</v>
      </c>
      <c r="K1230" s="468"/>
      <c r="L1230" s="464">
        <f t="shared" ca="1" si="19"/>
        <v>3171.1</v>
      </c>
      <c r="M1230" s="462" t="s">
        <v>115</v>
      </c>
    </row>
    <row r="1231" spans="1:13" x14ac:dyDescent="0.35">
      <c r="A1231" s="465" t="s">
        <v>5829</v>
      </c>
      <c r="B1231" s="465" t="s">
        <v>3878</v>
      </c>
      <c r="C1231" s="465" t="s">
        <v>5829</v>
      </c>
      <c r="D1231" s="465" t="s">
        <v>132</v>
      </c>
      <c r="E1231" s="465" t="s">
        <v>214</v>
      </c>
      <c r="F1231" s="466">
        <v>1989</v>
      </c>
      <c r="G1231" s="465" t="s">
        <v>5830</v>
      </c>
      <c r="H1231" s="465" t="s">
        <v>5772</v>
      </c>
      <c r="I1231" s="465" t="s">
        <v>5831</v>
      </c>
      <c r="J1231" s="466">
        <v>29888</v>
      </c>
      <c r="K1231" s="469"/>
      <c r="L1231" s="404">
        <f t="shared" ca="1" si="19"/>
        <v>853.94285714285718</v>
      </c>
      <c r="M1231" s="465" t="s">
        <v>115</v>
      </c>
    </row>
    <row r="1232" spans="1:13" x14ac:dyDescent="0.35">
      <c r="A1232" s="462" t="s">
        <v>12921</v>
      </c>
      <c r="B1232" s="462" t="s">
        <v>3955</v>
      </c>
      <c r="C1232" s="462" t="s">
        <v>12921</v>
      </c>
      <c r="D1232" s="462" t="s">
        <v>132</v>
      </c>
      <c r="E1232" s="462" t="s">
        <v>214</v>
      </c>
      <c r="F1232" s="463">
        <v>2019</v>
      </c>
      <c r="G1232" s="462" t="s">
        <v>5710</v>
      </c>
      <c r="H1232" s="462" t="s">
        <v>913</v>
      </c>
      <c r="I1232" s="462" t="s">
        <v>12922</v>
      </c>
      <c r="J1232" s="463">
        <v>85414</v>
      </c>
      <c r="K1232" s="468"/>
      <c r="L1232" s="464">
        <f t="shared" ca="1" si="19"/>
        <v>17082.8</v>
      </c>
      <c r="M1232" s="462" t="s">
        <v>115</v>
      </c>
    </row>
    <row r="1233" spans="1:13" x14ac:dyDescent="0.35">
      <c r="A1233" s="465" t="s">
        <v>14790</v>
      </c>
      <c r="B1233" s="465" t="s">
        <v>14791</v>
      </c>
      <c r="C1233" s="465" t="s">
        <v>14790</v>
      </c>
      <c r="D1233" s="465" t="s">
        <v>132</v>
      </c>
      <c r="E1233" s="465" t="s">
        <v>214</v>
      </c>
      <c r="F1233" s="466">
        <v>2022</v>
      </c>
      <c r="G1233" s="465" t="s">
        <v>5741</v>
      </c>
      <c r="H1233" s="465" t="s">
        <v>14792</v>
      </c>
      <c r="I1233" s="465" t="s">
        <v>14793</v>
      </c>
      <c r="J1233" s="466">
        <v>7455</v>
      </c>
      <c r="K1233" s="469"/>
      <c r="L1233" s="404">
        <f t="shared" ca="1" si="19"/>
        <v>3727.5</v>
      </c>
      <c r="M1233" s="465" t="s">
        <v>115</v>
      </c>
    </row>
    <row r="1234" spans="1:13" x14ac:dyDescent="0.35">
      <c r="A1234" s="462" t="s">
        <v>14794</v>
      </c>
      <c r="B1234" s="462" t="s">
        <v>14795</v>
      </c>
      <c r="C1234" s="462" t="s">
        <v>14794</v>
      </c>
      <c r="D1234" s="462" t="s">
        <v>132</v>
      </c>
      <c r="E1234" s="462" t="s">
        <v>214</v>
      </c>
      <c r="F1234" s="463">
        <v>2021</v>
      </c>
      <c r="G1234" s="462" t="s">
        <v>5710</v>
      </c>
      <c r="H1234" s="462" t="s">
        <v>6139</v>
      </c>
      <c r="I1234" s="462" t="s">
        <v>14796</v>
      </c>
      <c r="J1234" s="463">
        <v>27391</v>
      </c>
      <c r="K1234" s="468"/>
      <c r="L1234" s="464">
        <f t="shared" ca="1" si="19"/>
        <v>9130.3333333333339</v>
      </c>
      <c r="M1234" s="462" t="s">
        <v>115</v>
      </c>
    </row>
    <row r="1235" spans="1:13" x14ac:dyDescent="0.35">
      <c r="A1235" s="465" t="s">
        <v>14797</v>
      </c>
      <c r="B1235" s="465" t="s">
        <v>14798</v>
      </c>
      <c r="C1235" s="465" t="s">
        <v>14797</v>
      </c>
      <c r="D1235" s="465" t="s">
        <v>132</v>
      </c>
      <c r="E1235" s="465" t="s">
        <v>214</v>
      </c>
      <c r="F1235" s="466">
        <v>1985</v>
      </c>
      <c r="G1235" s="465" t="s">
        <v>14799</v>
      </c>
      <c r="H1235" s="465" t="s">
        <v>14800</v>
      </c>
      <c r="I1235" s="465" t="s">
        <v>14801</v>
      </c>
      <c r="J1235" s="466">
        <v>36545</v>
      </c>
      <c r="K1235" s="469"/>
      <c r="L1235" s="404">
        <f t="shared" ca="1" si="19"/>
        <v>937.0512820512821</v>
      </c>
      <c r="M1235" s="465" t="s">
        <v>115</v>
      </c>
    </row>
    <row r="1236" spans="1:13" x14ac:dyDescent="0.35">
      <c r="A1236" s="462" t="s">
        <v>14446</v>
      </c>
      <c r="B1236" s="462" t="s">
        <v>14447</v>
      </c>
      <c r="C1236" s="462" t="s">
        <v>14446</v>
      </c>
      <c r="D1236" s="462" t="s">
        <v>132</v>
      </c>
      <c r="E1236" s="462" t="s">
        <v>214</v>
      </c>
      <c r="F1236" s="463">
        <v>2021</v>
      </c>
      <c r="G1236" s="462" t="s">
        <v>6165</v>
      </c>
      <c r="H1236" s="462" t="s">
        <v>13630</v>
      </c>
      <c r="I1236" s="462" t="s">
        <v>14448</v>
      </c>
      <c r="J1236" s="463">
        <v>23792</v>
      </c>
      <c r="K1236" s="468"/>
      <c r="L1236" s="464">
        <f t="shared" ca="1" si="19"/>
        <v>7930.666666666667</v>
      </c>
      <c r="M1236" s="462" t="s">
        <v>115</v>
      </c>
    </row>
    <row r="1237" spans="1:13" x14ac:dyDescent="0.35">
      <c r="A1237" s="465" t="s">
        <v>14430</v>
      </c>
      <c r="B1237" s="465" t="s">
        <v>14431</v>
      </c>
      <c r="C1237" s="465" t="s">
        <v>14430</v>
      </c>
      <c r="D1237" s="465" t="s">
        <v>132</v>
      </c>
      <c r="E1237" s="465" t="s">
        <v>214</v>
      </c>
      <c r="F1237" s="466">
        <v>2021</v>
      </c>
      <c r="G1237" s="465" t="s">
        <v>7302</v>
      </c>
      <c r="H1237" s="465" t="s">
        <v>14432</v>
      </c>
      <c r="I1237" s="465" t="s">
        <v>14433</v>
      </c>
      <c r="J1237" s="466">
        <v>1522</v>
      </c>
      <c r="K1237" s="469"/>
      <c r="L1237" s="404">
        <f t="shared" ca="1" si="19"/>
        <v>507.33333333333331</v>
      </c>
      <c r="M1237" s="465" t="s">
        <v>115</v>
      </c>
    </row>
    <row r="1238" spans="1:13" x14ac:dyDescent="0.35">
      <c r="A1238" s="462" t="s">
        <v>17005</v>
      </c>
      <c r="B1238" s="462" t="s">
        <v>17006</v>
      </c>
      <c r="C1238" s="462" t="s">
        <v>17005</v>
      </c>
      <c r="D1238" s="462" t="s">
        <v>132</v>
      </c>
      <c r="E1238" s="462" t="s">
        <v>214</v>
      </c>
      <c r="F1238" s="463">
        <v>2022</v>
      </c>
      <c r="G1238" s="462" t="s">
        <v>6165</v>
      </c>
      <c r="H1238" s="462" t="s">
        <v>13630</v>
      </c>
      <c r="I1238" s="462" t="s">
        <v>17007</v>
      </c>
      <c r="J1238" s="463">
        <v>11786</v>
      </c>
      <c r="K1238" s="468"/>
      <c r="L1238" s="464">
        <f t="shared" ca="1" si="19"/>
        <v>5893</v>
      </c>
      <c r="M1238" s="462" t="s">
        <v>115</v>
      </c>
    </row>
    <row r="1239" spans="1:13" x14ac:dyDescent="0.35">
      <c r="A1239" s="465" t="s">
        <v>17008</v>
      </c>
      <c r="B1239" s="465" t="s">
        <v>17009</v>
      </c>
      <c r="C1239" s="465" t="s">
        <v>17008</v>
      </c>
      <c r="D1239" s="465" t="s">
        <v>132</v>
      </c>
      <c r="E1239" s="465" t="s">
        <v>214</v>
      </c>
      <c r="F1239" s="466">
        <v>2022</v>
      </c>
      <c r="G1239" s="465" t="s">
        <v>6165</v>
      </c>
      <c r="H1239" s="465" t="s">
        <v>13630</v>
      </c>
      <c r="I1239" s="465" t="s">
        <v>17010</v>
      </c>
      <c r="J1239" s="466">
        <v>76202</v>
      </c>
      <c r="K1239" s="469"/>
      <c r="L1239" s="404">
        <f t="shared" ca="1" si="19"/>
        <v>38101</v>
      </c>
      <c r="M1239" s="465" t="s">
        <v>115</v>
      </c>
    </row>
    <row r="1240" spans="1:13" x14ac:dyDescent="0.35">
      <c r="A1240" s="462" t="s">
        <v>17707</v>
      </c>
      <c r="B1240" s="462" t="s">
        <v>17708</v>
      </c>
      <c r="C1240" s="462" t="s">
        <v>17707</v>
      </c>
      <c r="D1240" s="462" t="s">
        <v>132</v>
      </c>
      <c r="E1240" s="462" t="s">
        <v>214</v>
      </c>
      <c r="F1240" s="463">
        <v>2023</v>
      </c>
      <c r="G1240" s="462" t="s">
        <v>2071</v>
      </c>
      <c r="H1240" s="462" t="s">
        <v>5734</v>
      </c>
      <c r="I1240" s="462" t="s">
        <v>17709</v>
      </c>
      <c r="J1240" s="463">
        <v>862</v>
      </c>
      <c r="K1240" s="468"/>
      <c r="L1240" s="464">
        <f t="shared" ca="1" si="19"/>
        <v>862</v>
      </c>
      <c r="M1240" s="462" t="s">
        <v>115</v>
      </c>
    </row>
    <row r="1241" spans="1:13" x14ac:dyDescent="0.35">
      <c r="A1241" s="465" t="s">
        <v>17703</v>
      </c>
      <c r="B1241" s="465" t="s">
        <v>17704</v>
      </c>
      <c r="C1241" s="465" t="s">
        <v>17703</v>
      </c>
      <c r="D1241" s="465" t="s">
        <v>132</v>
      </c>
      <c r="E1241" s="465" t="s">
        <v>214</v>
      </c>
      <c r="F1241" s="466">
        <v>2020</v>
      </c>
      <c r="G1241" s="465" t="s">
        <v>5813</v>
      </c>
      <c r="H1241" s="465" t="s">
        <v>17705</v>
      </c>
      <c r="I1241" s="465" t="s">
        <v>17706</v>
      </c>
      <c r="J1241" s="466">
        <v>2000</v>
      </c>
      <c r="K1241" s="469"/>
      <c r="L1241" s="404">
        <f t="shared" ca="1" si="19"/>
        <v>500</v>
      </c>
      <c r="M1241" s="465" t="s">
        <v>115</v>
      </c>
    </row>
    <row r="1242" spans="1:13" x14ac:dyDescent="0.35">
      <c r="A1242" s="462" t="s">
        <v>17252</v>
      </c>
      <c r="B1242" s="462" t="s">
        <v>17253</v>
      </c>
      <c r="C1242" s="462" t="s">
        <v>17252</v>
      </c>
      <c r="D1242" s="462" t="s">
        <v>132</v>
      </c>
      <c r="E1242" s="462" t="s">
        <v>214</v>
      </c>
      <c r="F1242" s="463">
        <v>2022</v>
      </c>
      <c r="G1242" s="462" t="s">
        <v>5741</v>
      </c>
      <c r="H1242" s="462" t="s">
        <v>5772</v>
      </c>
      <c r="I1242" s="462" t="s">
        <v>17254</v>
      </c>
      <c r="J1242" s="463">
        <v>4577</v>
      </c>
      <c r="K1242" s="468"/>
      <c r="L1242" s="464">
        <f t="shared" ca="1" si="19"/>
        <v>2288.5</v>
      </c>
      <c r="M1242" s="462" t="s">
        <v>115</v>
      </c>
    </row>
    <row r="1243" spans="1:13" x14ac:dyDescent="0.35">
      <c r="A1243" s="465" t="s">
        <v>17307</v>
      </c>
      <c r="B1243" s="465" t="s">
        <v>17308</v>
      </c>
      <c r="C1243" s="465" t="s">
        <v>17307</v>
      </c>
      <c r="D1243" s="465" t="s">
        <v>132</v>
      </c>
      <c r="E1243" s="465" t="s">
        <v>214</v>
      </c>
      <c r="F1243" s="466">
        <v>2022</v>
      </c>
      <c r="G1243" s="465" t="s">
        <v>5710</v>
      </c>
      <c r="H1243" s="465" t="s">
        <v>913</v>
      </c>
      <c r="I1243" s="465" t="s">
        <v>17309</v>
      </c>
      <c r="J1243" s="466">
        <v>3978</v>
      </c>
      <c r="K1243" s="469"/>
      <c r="L1243" s="404">
        <f t="shared" ca="1" si="19"/>
        <v>1989</v>
      </c>
      <c r="M1243" s="465" t="s">
        <v>115</v>
      </c>
    </row>
    <row r="1244" spans="1:13" x14ac:dyDescent="0.35">
      <c r="A1244" s="462" t="s">
        <v>12104</v>
      </c>
      <c r="B1244" s="462" t="s">
        <v>16771</v>
      </c>
      <c r="C1244" s="462" t="s">
        <v>12104</v>
      </c>
      <c r="D1244" s="462" t="s">
        <v>132</v>
      </c>
      <c r="E1244" s="462" t="s">
        <v>214</v>
      </c>
      <c r="F1244" s="463">
        <v>2018</v>
      </c>
      <c r="G1244" s="462" t="s">
        <v>5710</v>
      </c>
      <c r="H1244" s="462" t="s">
        <v>6139</v>
      </c>
      <c r="I1244" s="462" t="s">
        <v>12105</v>
      </c>
      <c r="J1244" s="463">
        <v>98367</v>
      </c>
      <c r="K1244" s="468"/>
      <c r="L1244" s="464">
        <f t="shared" ca="1" si="19"/>
        <v>16394.5</v>
      </c>
      <c r="M1244" s="462" t="s">
        <v>115</v>
      </c>
    </row>
    <row r="1245" spans="1:13" x14ac:dyDescent="0.35">
      <c r="A1245" s="465" t="s">
        <v>17337</v>
      </c>
      <c r="B1245" s="465" t="s">
        <v>17338</v>
      </c>
      <c r="C1245" s="465" t="s">
        <v>17337</v>
      </c>
      <c r="D1245" s="465" t="s">
        <v>132</v>
      </c>
      <c r="E1245" s="465" t="s">
        <v>214</v>
      </c>
      <c r="F1245" s="466">
        <v>2022</v>
      </c>
      <c r="G1245" s="465" t="s">
        <v>5741</v>
      </c>
      <c r="H1245" s="465" t="s">
        <v>14792</v>
      </c>
      <c r="I1245" s="465" t="s">
        <v>17339</v>
      </c>
      <c r="J1245" s="466">
        <v>5264</v>
      </c>
      <c r="K1245" s="469"/>
      <c r="L1245" s="404">
        <f t="shared" ca="1" si="19"/>
        <v>2632</v>
      </c>
      <c r="M1245" s="465" t="s">
        <v>115</v>
      </c>
    </row>
    <row r="1246" spans="1:13" x14ac:dyDescent="0.35">
      <c r="A1246" s="462" t="s">
        <v>17598</v>
      </c>
      <c r="B1246" s="462" t="s">
        <v>17599</v>
      </c>
      <c r="C1246" s="462" t="s">
        <v>17598</v>
      </c>
      <c r="D1246" s="462" t="s">
        <v>132</v>
      </c>
      <c r="E1246" s="462" t="s">
        <v>214</v>
      </c>
      <c r="F1246" s="463">
        <v>2023</v>
      </c>
      <c r="G1246" s="462" t="s">
        <v>5767</v>
      </c>
      <c r="H1246" s="462" t="s">
        <v>6034</v>
      </c>
      <c r="I1246" s="462" t="s">
        <v>17600</v>
      </c>
      <c r="J1246" s="463">
        <v>0</v>
      </c>
      <c r="K1246" s="468"/>
      <c r="L1246" s="464">
        <f t="shared" ca="1" si="19"/>
        <v>0</v>
      </c>
      <c r="M1246" s="462" t="s">
        <v>115</v>
      </c>
    </row>
    <row r="1247" spans="1:13" x14ac:dyDescent="0.35">
      <c r="A1247" s="465" t="s">
        <v>12086</v>
      </c>
      <c r="B1247" s="465" t="s">
        <v>3946</v>
      </c>
      <c r="C1247" s="465" t="s">
        <v>12086</v>
      </c>
      <c r="D1247" s="465" t="s">
        <v>132</v>
      </c>
      <c r="E1247" s="465" t="s">
        <v>233</v>
      </c>
      <c r="F1247" s="466">
        <v>2018</v>
      </c>
      <c r="G1247" s="465" t="s">
        <v>5710</v>
      </c>
      <c r="H1247" s="465" t="s">
        <v>6496</v>
      </c>
      <c r="I1247" s="465" t="s">
        <v>12087</v>
      </c>
      <c r="J1247" s="466">
        <v>57602</v>
      </c>
      <c r="K1247" s="469"/>
      <c r="L1247" s="404">
        <f t="shared" ca="1" si="19"/>
        <v>9600.3333333333339</v>
      </c>
      <c r="M1247" s="465" t="s">
        <v>115</v>
      </c>
    </row>
    <row r="1248" spans="1:13" x14ac:dyDescent="0.35">
      <c r="A1248" s="462" t="s">
        <v>12088</v>
      </c>
      <c r="B1248" s="462" t="s">
        <v>3947</v>
      </c>
      <c r="C1248" s="462" t="s">
        <v>12088</v>
      </c>
      <c r="D1248" s="462" t="s">
        <v>132</v>
      </c>
      <c r="E1248" s="462" t="s">
        <v>233</v>
      </c>
      <c r="F1248" s="463">
        <v>2018</v>
      </c>
      <c r="G1248" s="462" t="s">
        <v>5710</v>
      </c>
      <c r="H1248" s="462" t="s">
        <v>6496</v>
      </c>
      <c r="I1248" s="462" t="s">
        <v>12089</v>
      </c>
      <c r="J1248" s="463">
        <v>75479</v>
      </c>
      <c r="K1248" s="468"/>
      <c r="L1248" s="464">
        <f t="shared" ca="1" si="19"/>
        <v>12579.833333333334</v>
      </c>
      <c r="M1248" s="462" t="s">
        <v>115</v>
      </c>
    </row>
    <row r="1249" spans="1:13" x14ac:dyDescent="0.35">
      <c r="A1249" s="465" t="s">
        <v>11362</v>
      </c>
      <c r="B1249" s="465" t="s">
        <v>3938</v>
      </c>
      <c r="C1249" s="465" t="s">
        <v>11362</v>
      </c>
      <c r="D1249" s="465" t="s">
        <v>132</v>
      </c>
      <c r="E1249" s="465" t="s">
        <v>233</v>
      </c>
      <c r="F1249" s="466">
        <v>2017</v>
      </c>
      <c r="G1249" s="465" t="s">
        <v>5710</v>
      </c>
      <c r="H1249" s="465" t="s">
        <v>6496</v>
      </c>
      <c r="I1249" s="465" t="s">
        <v>11363</v>
      </c>
      <c r="J1249" s="466">
        <v>79850</v>
      </c>
      <c r="K1249" s="469"/>
      <c r="L1249" s="404">
        <f t="shared" ca="1" si="19"/>
        <v>11407.142857142857</v>
      </c>
      <c r="M1249" s="465" t="s">
        <v>115</v>
      </c>
    </row>
    <row r="1250" spans="1:13" x14ac:dyDescent="0.35">
      <c r="A1250" s="462" t="s">
        <v>11350</v>
      </c>
      <c r="B1250" s="462" t="s">
        <v>3932</v>
      </c>
      <c r="C1250" s="462" t="s">
        <v>11350</v>
      </c>
      <c r="D1250" s="462" t="s">
        <v>132</v>
      </c>
      <c r="E1250" s="462" t="s">
        <v>233</v>
      </c>
      <c r="F1250" s="463">
        <v>2017</v>
      </c>
      <c r="G1250" s="462" t="s">
        <v>5710</v>
      </c>
      <c r="H1250" s="462" t="s">
        <v>6496</v>
      </c>
      <c r="I1250" s="462" t="s">
        <v>11351</v>
      </c>
      <c r="J1250" s="463">
        <v>79470</v>
      </c>
      <c r="K1250" s="468"/>
      <c r="L1250" s="464">
        <f t="shared" ca="1" si="19"/>
        <v>11352.857142857143</v>
      </c>
      <c r="M1250" s="462" t="s">
        <v>115</v>
      </c>
    </row>
    <row r="1251" spans="1:13" x14ac:dyDescent="0.35">
      <c r="A1251" s="465" t="s">
        <v>11352</v>
      </c>
      <c r="B1251" s="465" t="s">
        <v>3933</v>
      </c>
      <c r="C1251" s="465" t="s">
        <v>11352</v>
      </c>
      <c r="D1251" s="465" t="s">
        <v>132</v>
      </c>
      <c r="E1251" s="465" t="s">
        <v>233</v>
      </c>
      <c r="F1251" s="466">
        <v>2017</v>
      </c>
      <c r="G1251" s="465" t="s">
        <v>5710</v>
      </c>
      <c r="H1251" s="465" t="s">
        <v>6496</v>
      </c>
      <c r="I1251" s="465" t="s">
        <v>11353</v>
      </c>
      <c r="J1251" s="466">
        <v>87260</v>
      </c>
      <c r="K1251" s="469"/>
      <c r="L1251" s="404">
        <f t="shared" ca="1" si="19"/>
        <v>12465.714285714286</v>
      </c>
      <c r="M1251" s="465" t="s">
        <v>115</v>
      </c>
    </row>
    <row r="1252" spans="1:13" x14ac:dyDescent="0.35">
      <c r="A1252" s="462" t="s">
        <v>11354</v>
      </c>
      <c r="B1252" s="462" t="s">
        <v>3934</v>
      </c>
      <c r="C1252" s="462" t="s">
        <v>11354</v>
      </c>
      <c r="D1252" s="462" t="s">
        <v>132</v>
      </c>
      <c r="E1252" s="462" t="s">
        <v>233</v>
      </c>
      <c r="F1252" s="463">
        <v>2017</v>
      </c>
      <c r="G1252" s="462" t="s">
        <v>5710</v>
      </c>
      <c r="H1252" s="462" t="s">
        <v>6496</v>
      </c>
      <c r="I1252" s="462" t="s">
        <v>11355</v>
      </c>
      <c r="J1252" s="463">
        <v>79455</v>
      </c>
      <c r="K1252" s="468"/>
      <c r="L1252" s="464">
        <f t="shared" ca="1" si="19"/>
        <v>11350.714285714286</v>
      </c>
      <c r="M1252" s="462" t="s">
        <v>115</v>
      </c>
    </row>
    <row r="1253" spans="1:13" x14ac:dyDescent="0.35">
      <c r="A1253" s="465" t="s">
        <v>11356</v>
      </c>
      <c r="B1253" s="465" t="s">
        <v>3935</v>
      </c>
      <c r="C1253" s="465" t="s">
        <v>11356</v>
      </c>
      <c r="D1253" s="465" t="s">
        <v>132</v>
      </c>
      <c r="E1253" s="465" t="s">
        <v>233</v>
      </c>
      <c r="F1253" s="466">
        <v>2017</v>
      </c>
      <c r="G1253" s="465" t="s">
        <v>5710</v>
      </c>
      <c r="H1253" s="465" t="s">
        <v>6496</v>
      </c>
      <c r="I1253" s="465" t="s">
        <v>11357</v>
      </c>
      <c r="J1253" s="466">
        <v>55024</v>
      </c>
      <c r="K1253" s="469"/>
      <c r="L1253" s="404">
        <f t="shared" ca="1" si="19"/>
        <v>7860.5714285714284</v>
      </c>
      <c r="M1253" s="465" t="s">
        <v>115</v>
      </c>
    </row>
    <row r="1254" spans="1:13" x14ac:dyDescent="0.35">
      <c r="A1254" s="462" t="s">
        <v>11358</v>
      </c>
      <c r="B1254" s="462" t="s">
        <v>3936</v>
      </c>
      <c r="C1254" s="462" t="s">
        <v>11358</v>
      </c>
      <c r="D1254" s="462" t="s">
        <v>132</v>
      </c>
      <c r="E1254" s="462" t="s">
        <v>233</v>
      </c>
      <c r="F1254" s="463">
        <v>2017</v>
      </c>
      <c r="G1254" s="462" t="s">
        <v>5710</v>
      </c>
      <c r="H1254" s="462" t="s">
        <v>6496</v>
      </c>
      <c r="I1254" s="462" t="s">
        <v>11359</v>
      </c>
      <c r="J1254" s="463">
        <v>82642</v>
      </c>
      <c r="K1254" s="468"/>
      <c r="L1254" s="464">
        <f t="shared" ca="1" si="19"/>
        <v>11806</v>
      </c>
      <c r="M1254" s="462" t="s">
        <v>115</v>
      </c>
    </row>
    <row r="1255" spans="1:13" x14ac:dyDescent="0.35">
      <c r="A1255" s="465" t="s">
        <v>11360</v>
      </c>
      <c r="B1255" s="465" t="s">
        <v>3937</v>
      </c>
      <c r="C1255" s="465" t="s">
        <v>11360</v>
      </c>
      <c r="D1255" s="465" t="s">
        <v>132</v>
      </c>
      <c r="E1255" s="465" t="s">
        <v>233</v>
      </c>
      <c r="F1255" s="466">
        <v>2017</v>
      </c>
      <c r="G1255" s="465" t="s">
        <v>5710</v>
      </c>
      <c r="H1255" s="465" t="s">
        <v>6496</v>
      </c>
      <c r="I1255" s="465" t="s">
        <v>11361</v>
      </c>
      <c r="J1255" s="466">
        <v>83979</v>
      </c>
      <c r="K1255" s="469"/>
      <c r="L1255" s="404">
        <f t="shared" ca="1" si="19"/>
        <v>11997</v>
      </c>
      <c r="M1255" s="465" t="s">
        <v>115</v>
      </c>
    </row>
    <row r="1256" spans="1:13" x14ac:dyDescent="0.35">
      <c r="A1256" s="462" t="s">
        <v>5978</v>
      </c>
      <c r="B1256" s="462" t="s">
        <v>3883</v>
      </c>
      <c r="C1256" s="462" t="s">
        <v>5978</v>
      </c>
      <c r="D1256" s="462" t="s">
        <v>132</v>
      </c>
      <c r="E1256" s="462" t="s">
        <v>233</v>
      </c>
      <c r="F1256" s="463">
        <v>1999</v>
      </c>
      <c r="G1256" s="462" t="s">
        <v>5740</v>
      </c>
      <c r="H1256" s="462" t="s">
        <v>5847</v>
      </c>
      <c r="I1256" s="462" t="s">
        <v>5979</v>
      </c>
      <c r="J1256" s="463">
        <v>0</v>
      </c>
      <c r="K1256" s="468"/>
      <c r="L1256" s="464">
        <f t="shared" ca="1" si="19"/>
        <v>0</v>
      </c>
      <c r="M1256" s="462" t="s">
        <v>115</v>
      </c>
    </row>
    <row r="1257" spans="1:13" x14ac:dyDescent="0.35">
      <c r="A1257" s="465" t="s">
        <v>12661</v>
      </c>
      <c r="B1257" s="465" t="s">
        <v>3953</v>
      </c>
      <c r="C1257" s="465" t="s">
        <v>12661</v>
      </c>
      <c r="D1257" s="465" t="s">
        <v>132</v>
      </c>
      <c r="E1257" s="465" t="s">
        <v>233</v>
      </c>
      <c r="F1257" s="466">
        <v>2019</v>
      </c>
      <c r="G1257" s="465" t="s">
        <v>5710</v>
      </c>
      <c r="H1257" s="465" t="s">
        <v>6496</v>
      </c>
      <c r="I1257" s="465" t="s">
        <v>12662</v>
      </c>
      <c r="J1257" s="466">
        <v>65747</v>
      </c>
      <c r="K1257" s="469"/>
      <c r="L1257" s="404">
        <f t="shared" ca="1" si="19"/>
        <v>13149.4</v>
      </c>
      <c r="M1257" s="465" t="s">
        <v>115</v>
      </c>
    </row>
    <row r="1258" spans="1:13" x14ac:dyDescent="0.35">
      <c r="A1258" s="462" t="s">
        <v>12659</v>
      </c>
      <c r="B1258" s="462" t="s">
        <v>3952</v>
      </c>
      <c r="C1258" s="462" t="s">
        <v>12659</v>
      </c>
      <c r="D1258" s="462" t="s">
        <v>132</v>
      </c>
      <c r="E1258" s="462" t="s">
        <v>233</v>
      </c>
      <c r="F1258" s="463">
        <v>2019</v>
      </c>
      <c r="G1258" s="462" t="s">
        <v>5710</v>
      </c>
      <c r="H1258" s="462" t="s">
        <v>6496</v>
      </c>
      <c r="I1258" s="462" t="s">
        <v>12660</v>
      </c>
      <c r="J1258" s="463">
        <v>96355</v>
      </c>
      <c r="K1258" s="468"/>
      <c r="L1258" s="464">
        <f t="shared" ca="1" si="19"/>
        <v>19271</v>
      </c>
      <c r="M1258" s="462" t="s">
        <v>115</v>
      </c>
    </row>
    <row r="1259" spans="1:13" x14ac:dyDescent="0.35">
      <c r="A1259" s="465" t="s">
        <v>14140</v>
      </c>
      <c r="B1259" s="465" t="s">
        <v>3958</v>
      </c>
      <c r="C1259" s="465" t="s">
        <v>14140</v>
      </c>
      <c r="D1259" s="465" t="s">
        <v>132</v>
      </c>
      <c r="E1259" s="465" t="s">
        <v>233</v>
      </c>
      <c r="F1259" s="466">
        <v>2020</v>
      </c>
      <c r="G1259" s="465" t="s">
        <v>6165</v>
      </c>
      <c r="H1259" s="465" t="s">
        <v>13630</v>
      </c>
      <c r="I1259" s="465" t="s">
        <v>14141</v>
      </c>
      <c r="J1259" s="466">
        <v>45911</v>
      </c>
      <c r="K1259" s="469"/>
      <c r="L1259" s="404">
        <f t="shared" ca="1" si="19"/>
        <v>11477.75</v>
      </c>
      <c r="M1259" s="465" t="s">
        <v>115</v>
      </c>
    </row>
    <row r="1260" spans="1:13" x14ac:dyDescent="0.35">
      <c r="A1260" s="462" t="s">
        <v>10587</v>
      </c>
      <c r="B1260" s="462" t="s">
        <v>1184</v>
      </c>
      <c r="C1260" s="462" t="s">
        <v>10587</v>
      </c>
      <c r="D1260" s="462" t="s">
        <v>136</v>
      </c>
      <c r="E1260" s="462" t="s">
        <v>221</v>
      </c>
      <c r="F1260" s="463">
        <v>2016</v>
      </c>
      <c r="G1260" s="462" t="s">
        <v>5710</v>
      </c>
      <c r="H1260" s="462" t="s">
        <v>898</v>
      </c>
      <c r="I1260" s="462" t="s">
        <v>10588</v>
      </c>
      <c r="J1260" s="463">
        <v>8139</v>
      </c>
      <c r="K1260" s="468"/>
      <c r="L1260" s="464">
        <f t="shared" ca="1" si="19"/>
        <v>1017.375</v>
      </c>
      <c r="M1260" s="462" t="s">
        <v>109</v>
      </c>
    </row>
    <row r="1261" spans="1:13" x14ac:dyDescent="0.35">
      <c r="A1261" s="465" t="s">
        <v>10012</v>
      </c>
      <c r="B1261" s="465" t="s">
        <v>1118</v>
      </c>
      <c r="C1261" s="465" t="s">
        <v>10012</v>
      </c>
      <c r="D1261" s="465" t="s">
        <v>136</v>
      </c>
      <c r="E1261" s="465" t="s">
        <v>221</v>
      </c>
      <c r="F1261" s="466">
        <v>2015</v>
      </c>
      <c r="G1261" s="465" t="s">
        <v>6165</v>
      </c>
      <c r="H1261" s="465" t="s">
        <v>10010</v>
      </c>
      <c r="I1261" s="465" t="s">
        <v>10013</v>
      </c>
      <c r="J1261" s="466">
        <v>33323</v>
      </c>
      <c r="K1261" s="469">
        <v>45106</v>
      </c>
      <c r="L1261" s="404">
        <f t="shared" ca="1" si="19"/>
        <v>3702.5555555555557</v>
      </c>
      <c r="M1261" s="465" t="s">
        <v>109</v>
      </c>
    </row>
    <row r="1262" spans="1:13" x14ac:dyDescent="0.35">
      <c r="A1262" s="462" t="s">
        <v>17463</v>
      </c>
      <c r="B1262" s="462" t="s">
        <v>17464</v>
      </c>
      <c r="C1262" s="462" t="s">
        <v>17463</v>
      </c>
      <c r="D1262" s="462" t="s">
        <v>136</v>
      </c>
      <c r="E1262" s="462" t="s">
        <v>221</v>
      </c>
      <c r="F1262" s="463">
        <v>2022</v>
      </c>
      <c r="G1262" s="462" t="s">
        <v>5710</v>
      </c>
      <c r="H1262" s="462" t="s">
        <v>14778</v>
      </c>
      <c r="I1262" s="462" t="s">
        <v>17465</v>
      </c>
      <c r="J1262" s="463">
        <v>195</v>
      </c>
      <c r="K1262" s="468"/>
      <c r="L1262" s="464">
        <f t="shared" ca="1" si="19"/>
        <v>97.5</v>
      </c>
      <c r="M1262" s="462" t="s">
        <v>109</v>
      </c>
    </row>
    <row r="1263" spans="1:13" x14ac:dyDescent="0.35">
      <c r="A1263" s="465" t="s">
        <v>6539</v>
      </c>
      <c r="B1263" s="465" t="s">
        <v>930</v>
      </c>
      <c r="C1263" s="465" t="s">
        <v>6539</v>
      </c>
      <c r="D1263" s="465" t="s">
        <v>136</v>
      </c>
      <c r="E1263" s="465" t="s">
        <v>254</v>
      </c>
      <c r="F1263" s="466">
        <v>2006</v>
      </c>
      <c r="G1263" s="465" t="s">
        <v>5710</v>
      </c>
      <c r="H1263" s="465" t="s">
        <v>6352</v>
      </c>
      <c r="I1263" s="465" t="s">
        <v>6540</v>
      </c>
      <c r="J1263" s="466">
        <v>81080</v>
      </c>
      <c r="K1263" s="469"/>
      <c r="L1263" s="404">
        <f t="shared" ca="1" si="19"/>
        <v>4504.4444444444443</v>
      </c>
      <c r="M1263" s="465" t="s">
        <v>109</v>
      </c>
    </row>
    <row r="1264" spans="1:13" x14ac:dyDescent="0.35">
      <c r="A1264" s="462" t="s">
        <v>10595</v>
      </c>
      <c r="B1264" s="462" t="s">
        <v>1188</v>
      </c>
      <c r="C1264" s="462" t="s">
        <v>10595</v>
      </c>
      <c r="D1264" s="462" t="s">
        <v>136</v>
      </c>
      <c r="E1264" s="462" t="s">
        <v>254</v>
      </c>
      <c r="F1264" s="463">
        <v>2016</v>
      </c>
      <c r="G1264" s="462" t="s">
        <v>5710</v>
      </c>
      <c r="H1264" s="462" t="s">
        <v>898</v>
      </c>
      <c r="I1264" s="462" t="s">
        <v>10596</v>
      </c>
      <c r="J1264" s="463">
        <v>7882</v>
      </c>
      <c r="K1264" s="468"/>
      <c r="L1264" s="464">
        <f t="shared" ca="1" si="19"/>
        <v>985.25</v>
      </c>
      <c r="M1264" s="462" t="s">
        <v>109</v>
      </c>
    </row>
    <row r="1265" spans="1:13" x14ac:dyDescent="0.35">
      <c r="A1265" s="465" t="s">
        <v>10028</v>
      </c>
      <c r="B1265" s="465" t="s">
        <v>1125</v>
      </c>
      <c r="C1265" s="465" t="s">
        <v>10028</v>
      </c>
      <c r="D1265" s="465" t="s">
        <v>136</v>
      </c>
      <c r="E1265" s="465" t="s">
        <v>254</v>
      </c>
      <c r="F1265" s="466">
        <v>2015</v>
      </c>
      <c r="G1265" s="465" t="s">
        <v>6165</v>
      </c>
      <c r="H1265" s="465" t="s">
        <v>8009</v>
      </c>
      <c r="I1265" s="465" t="s">
        <v>10029</v>
      </c>
      <c r="J1265" s="466">
        <v>51837</v>
      </c>
      <c r="K1265" s="469"/>
      <c r="L1265" s="404">
        <f t="shared" ca="1" si="19"/>
        <v>5759.666666666667</v>
      </c>
      <c r="M1265" s="465" t="s">
        <v>109</v>
      </c>
    </row>
    <row r="1266" spans="1:13" x14ac:dyDescent="0.35">
      <c r="A1266" s="462" t="s">
        <v>10030</v>
      </c>
      <c r="B1266" s="462" t="s">
        <v>1126</v>
      </c>
      <c r="C1266" s="462" t="s">
        <v>10030</v>
      </c>
      <c r="D1266" s="462" t="s">
        <v>136</v>
      </c>
      <c r="E1266" s="462" t="s">
        <v>259</v>
      </c>
      <c r="F1266" s="463">
        <v>2015</v>
      </c>
      <c r="G1266" s="462" t="s">
        <v>6165</v>
      </c>
      <c r="H1266" s="462" t="s">
        <v>8009</v>
      </c>
      <c r="I1266" s="462" t="s">
        <v>10031</v>
      </c>
      <c r="J1266" s="463">
        <v>51962</v>
      </c>
      <c r="K1266" s="468"/>
      <c r="L1266" s="464">
        <f t="shared" ca="1" si="19"/>
        <v>5773.5555555555557</v>
      </c>
      <c r="M1266" s="462" t="s">
        <v>109</v>
      </c>
    </row>
    <row r="1267" spans="1:13" x14ac:dyDescent="0.35">
      <c r="A1267" s="465" t="s">
        <v>11189</v>
      </c>
      <c r="B1267" s="465" t="s">
        <v>1287</v>
      </c>
      <c r="C1267" s="465" t="s">
        <v>11189</v>
      </c>
      <c r="D1267" s="465" t="s">
        <v>136</v>
      </c>
      <c r="E1267" s="465" t="s">
        <v>259</v>
      </c>
      <c r="F1267" s="466">
        <v>2016</v>
      </c>
      <c r="G1267" s="465" t="s">
        <v>6165</v>
      </c>
      <c r="H1267" s="465" t="s">
        <v>8009</v>
      </c>
      <c r="I1267" s="465" t="s">
        <v>11190</v>
      </c>
      <c r="J1267" s="466">
        <v>70791</v>
      </c>
      <c r="K1267" s="469"/>
      <c r="L1267" s="404">
        <f t="shared" ca="1" si="19"/>
        <v>8848.875</v>
      </c>
      <c r="M1267" s="465" t="s">
        <v>109</v>
      </c>
    </row>
    <row r="1268" spans="1:13" x14ac:dyDescent="0.35">
      <c r="A1268" s="462" t="s">
        <v>11193</v>
      </c>
      <c r="B1268" s="462" t="s">
        <v>1289</v>
      </c>
      <c r="C1268" s="462" t="s">
        <v>11193</v>
      </c>
      <c r="D1268" s="462" t="s">
        <v>136</v>
      </c>
      <c r="E1268" s="462" t="s">
        <v>264</v>
      </c>
      <c r="F1268" s="463">
        <v>2016</v>
      </c>
      <c r="G1268" s="462" t="s">
        <v>6165</v>
      </c>
      <c r="H1268" s="462" t="s">
        <v>8009</v>
      </c>
      <c r="I1268" s="462" t="s">
        <v>11194</v>
      </c>
      <c r="J1268" s="463">
        <v>93901</v>
      </c>
      <c r="K1268" s="468"/>
      <c r="L1268" s="464">
        <f t="shared" ca="1" si="19"/>
        <v>11737.625</v>
      </c>
      <c r="M1268" s="462" t="s">
        <v>109</v>
      </c>
    </row>
    <row r="1269" spans="1:13" x14ac:dyDescent="0.35">
      <c r="A1269" s="465" t="s">
        <v>13652</v>
      </c>
      <c r="B1269" s="465" t="s">
        <v>1472</v>
      </c>
      <c r="C1269" s="465" t="s">
        <v>13652</v>
      </c>
      <c r="D1269" s="465" t="s">
        <v>136</v>
      </c>
      <c r="E1269" s="465" t="s">
        <v>264</v>
      </c>
      <c r="F1269" s="466">
        <v>2019</v>
      </c>
      <c r="G1269" s="465" t="s">
        <v>6165</v>
      </c>
      <c r="H1269" s="465" t="s">
        <v>8009</v>
      </c>
      <c r="I1269" s="465" t="s">
        <v>13653</v>
      </c>
      <c r="J1269" s="466">
        <v>70355</v>
      </c>
      <c r="K1269" s="469"/>
      <c r="L1269" s="404">
        <f t="shared" ca="1" si="19"/>
        <v>14071</v>
      </c>
      <c r="M1269" s="465" t="s">
        <v>109</v>
      </c>
    </row>
    <row r="1270" spans="1:13" x14ac:dyDescent="0.35">
      <c r="A1270" s="462" t="s">
        <v>10157</v>
      </c>
      <c r="B1270" s="462" t="s">
        <v>1172</v>
      </c>
      <c r="C1270" s="462" t="s">
        <v>10157</v>
      </c>
      <c r="D1270" s="462" t="s">
        <v>136</v>
      </c>
      <c r="E1270" s="462" t="s">
        <v>275</v>
      </c>
      <c r="F1270" s="463">
        <v>2016</v>
      </c>
      <c r="G1270" s="462" t="s">
        <v>5767</v>
      </c>
      <c r="H1270" s="462" t="s">
        <v>5967</v>
      </c>
      <c r="I1270" s="462" t="s">
        <v>10158</v>
      </c>
      <c r="J1270" s="463">
        <v>92368</v>
      </c>
      <c r="K1270" s="468"/>
      <c r="L1270" s="464">
        <f t="shared" ca="1" si="19"/>
        <v>11546</v>
      </c>
      <c r="M1270" s="462" t="s">
        <v>109</v>
      </c>
    </row>
    <row r="1271" spans="1:13" x14ac:dyDescent="0.35">
      <c r="A1271" s="465" t="s">
        <v>10159</v>
      </c>
      <c r="B1271" s="465" t="s">
        <v>1173</v>
      </c>
      <c r="C1271" s="465" t="s">
        <v>10159</v>
      </c>
      <c r="D1271" s="465" t="s">
        <v>136</v>
      </c>
      <c r="E1271" s="465" t="s">
        <v>275</v>
      </c>
      <c r="F1271" s="466">
        <v>2016</v>
      </c>
      <c r="G1271" s="465" t="s">
        <v>5767</v>
      </c>
      <c r="H1271" s="465" t="s">
        <v>5967</v>
      </c>
      <c r="I1271" s="465" t="s">
        <v>10160</v>
      </c>
      <c r="J1271" s="466">
        <v>91651</v>
      </c>
      <c r="K1271" s="469"/>
      <c r="L1271" s="404">
        <f t="shared" ca="1" si="19"/>
        <v>11456.375</v>
      </c>
      <c r="M1271" s="465" t="s">
        <v>109</v>
      </c>
    </row>
    <row r="1272" spans="1:13" x14ac:dyDescent="0.35">
      <c r="A1272" s="462" t="s">
        <v>10020</v>
      </c>
      <c r="B1272" s="462" t="s">
        <v>1121</v>
      </c>
      <c r="C1272" s="462" t="s">
        <v>10020</v>
      </c>
      <c r="D1272" s="462" t="s">
        <v>136</v>
      </c>
      <c r="E1272" s="462" t="s">
        <v>275</v>
      </c>
      <c r="F1272" s="463">
        <v>2015</v>
      </c>
      <c r="G1272" s="462" t="s">
        <v>6165</v>
      </c>
      <c r="H1272" s="462" t="s">
        <v>8009</v>
      </c>
      <c r="I1272" s="462" t="s">
        <v>10021</v>
      </c>
      <c r="J1272" s="463">
        <v>27661</v>
      </c>
      <c r="K1272" s="468"/>
      <c r="L1272" s="464">
        <f t="shared" ca="1" si="19"/>
        <v>3073.4444444444443</v>
      </c>
      <c r="M1272" s="462" t="s">
        <v>109</v>
      </c>
    </row>
    <row r="1273" spans="1:13" x14ac:dyDescent="0.35">
      <c r="A1273" s="465" t="s">
        <v>6657</v>
      </c>
      <c r="B1273" s="465" t="s">
        <v>944</v>
      </c>
      <c r="C1273" s="465" t="s">
        <v>6657</v>
      </c>
      <c r="D1273" s="465" t="s">
        <v>136</v>
      </c>
      <c r="E1273" s="465" t="s">
        <v>275</v>
      </c>
      <c r="F1273" s="466">
        <v>2007</v>
      </c>
      <c r="G1273" s="465" t="s">
        <v>5710</v>
      </c>
      <c r="H1273" s="465" t="s">
        <v>5820</v>
      </c>
      <c r="I1273" s="465" t="s">
        <v>6658</v>
      </c>
      <c r="J1273" s="466">
        <v>44840.1</v>
      </c>
      <c r="K1273" s="469"/>
      <c r="L1273" s="404">
        <f t="shared" ca="1" si="19"/>
        <v>2637.6529411764704</v>
      </c>
      <c r="M1273" s="465" t="s">
        <v>109</v>
      </c>
    </row>
    <row r="1274" spans="1:13" x14ac:dyDescent="0.35">
      <c r="A1274" s="462" t="s">
        <v>17526</v>
      </c>
      <c r="B1274" s="462" t="s">
        <v>17527</v>
      </c>
      <c r="C1274" s="462" t="s">
        <v>17526</v>
      </c>
      <c r="D1274" s="462" t="s">
        <v>136</v>
      </c>
      <c r="E1274" s="462" t="s">
        <v>275</v>
      </c>
      <c r="F1274" s="463">
        <v>2022</v>
      </c>
      <c r="G1274" s="462" t="s">
        <v>5733</v>
      </c>
      <c r="H1274" s="462" t="s">
        <v>12026</v>
      </c>
      <c r="I1274" s="462" t="s">
        <v>17528</v>
      </c>
      <c r="J1274" s="463">
        <v>1600</v>
      </c>
      <c r="K1274" s="468"/>
      <c r="L1274" s="464">
        <f t="shared" ca="1" si="19"/>
        <v>800</v>
      </c>
      <c r="M1274" s="462" t="s">
        <v>109</v>
      </c>
    </row>
    <row r="1275" spans="1:13" x14ac:dyDescent="0.35">
      <c r="A1275" s="465" t="s">
        <v>10022</v>
      </c>
      <c r="B1275" s="465" t="s">
        <v>1122</v>
      </c>
      <c r="C1275" s="465" t="s">
        <v>10022</v>
      </c>
      <c r="D1275" s="465" t="s">
        <v>136</v>
      </c>
      <c r="E1275" s="465" t="s">
        <v>277</v>
      </c>
      <c r="F1275" s="466">
        <v>2015</v>
      </c>
      <c r="G1275" s="465" t="s">
        <v>6165</v>
      </c>
      <c r="H1275" s="465" t="s">
        <v>8009</v>
      </c>
      <c r="I1275" s="465" t="s">
        <v>10023</v>
      </c>
      <c r="J1275" s="466">
        <v>57643</v>
      </c>
      <c r="K1275" s="469"/>
      <c r="L1275" s="404">
        <f t="shared" ca="1" si="19"/>
        <v>6404.7777777777774</v>
      </c>
      <c r="M1275" s="465" t="s">
        <v>109</v>
      </c>
    </row>
    <row r="1276" spans="1:13" x14ac:dyDescent="0.35">
      <c r="A1276" s="462" t="s">
        <v>11185</v>
      </c>
      <c r="B1276" s="462" t="s">
        <v>1285</v>
      </c>
      <c r="C1276" s="462" t="s">
        <v>11185</v>
      </c>
      <c r="D1276" s="462" t="s">
        <v>136</v>
      </c>
      <c r="E1276" s="462" t="s">
        <v>277</v>
      </c>
      <c r="F1276" s="463">
        <v>2016</v>
      </c>
      <c r="G1276" s="462" t="s">
        <v>6165</v>
      </c>
      <c r="H1276" s="462" t="s">
        <v>8009</v>
      </c>
      <c r="I1276" s="462" t="s">
        <v>11186</v>
      </c>
      <c r="J1276" s="463">
        <v>16215</v>
      </c>
      <c r="K1276" s="468"/>
      <c r="L1276" s="464">
        <f t="shared" ca="1" si="19"/>
        <v>2026.875</v>
      </c>
      <c r="M1276" s="462" t="s">
        <v>109</v>
      </c>
    </row>
    <row r="1277" spans="1:13" x14ac:dyDescent="0.35">
      <c r="A1277" s="465" t="s">
        <v>13248</v>
      </c>
      <c r="B1277" s="465" t="s">
        <v>1435</v>
      </c>
      <c r="C1277" s="465" t="s">
        <v>13248</v>
      </c>
      <c r="D1277" s="465" t="s">
        <v>136</v>
      </c>
      <c r="E1277" s="465" t="s">
        <v>277</v>
      </c>
      <c r="F1277" s="466">
        <v>2019</v>
      </c>
      <c r="G1277" s="465" t="s">
        <v>5710</v>
      </c>
      <c r="H1277" s="465" t="s">
        <v>9893</v>
      </c>
      <c r="I1277" s="465" t="s">
        <v>13249</v>
      </c>
      <c r="J1277" s="466">
        <v>16605</v>
      </c>
      <c r="K1277" s="469"/>
      <c r="L1277" s="404">
        <f t="shared" ca="1" si="19"/>
        <v>3321</v>
      </c>
      <c r="M1277" s="465" t="s">
        <v>109</v>
      </c>
    </row>
    <row r="1278" spans="1:13" x14ac:dyDescent="0.35">
      <c r="A1278" s="462" t="s">
        <v>6351</v>
      </c>
      <c r="B1278" s="462" t="s">
        <v>914</v>
      </c>
      <c r="C1278" s="462" t="s">
        <v>6351</v>
      </c>
      <c r="D1278" s="462" t="s">
        <v>136</v>
      </c>
      <c r="E1278" s="462" t="s">
        <v>279</v>
      </c>
      <c r="F1278" s="463">
        <v>2005</v>
      </c>
      <c r="G1278" s="462" t="s">
        <v>5710</v>
      </c>
      <c r="H1278" s="462" t="s">
        <v>6352</v>
      </c>
      <c r="I1278" s="462" t="s">
        <v>6353</v>
      </c>
      <c r="J1278" s="463">
        <v>0</v>
      </c>
      <c r="K1278" s="468">
        <v>44945</v>
      </c>
      <c r="L1278" s="464">
        <f t="shared" ca="1" si="19"/>
        <v>0</v>
      </c>
      <c r="M1278" s="462" t="s">
        <v>109</v>
      </c>
    </row>
    <row r="1279" spans="1:13" x14ac:dyDescent="0.35">
      <c r="A1279" s="465" t="s">
        <v>13242</v>
      </c>
      <c r="B1279" s="465" t="s">
        <v>1432</v>
      </c>
      <c r="C1279" s="465" t="s">
        <v>13242</v>
      </c>
      <c r="D1279" s="465" t="s">
        <v>136</v>
      </c>
      <c r="E1279" s="465" t="s">
        <v>279</v>
      </c>
      <c r="F1279" s="466">
        <v>2019</v>
      </c>
      <c r="G1279" s="465" t="s">
        <v>5710</v>
      </c>
      <c r="H1279" s="465" t="s">
        <v>9893</v>
      </c>
      <c r="I1279" s="465" t="s">
        <v>13243</v>
      </c>
      <c r="J1279" s="466">
        <v>56679</v>
      </c>
      <c r="K1279" s="469"/>
      <c r="L1279" s="404">
        <f t="shared" ca="1" si="19"/>
        <v>11335.8</v>
      </c>
      <c r="M1279" s="465" t="s">
        <v>109</v>
      </c>
    </row>
    <row r="1280" spans="1:13" x14ac:dyDescent="0.35">
      <c r="A1280" s="462" t="s">
        <v>17017</v>
      </c>
      <c r="B1280" s="462" t="s">
        <v>17018</v>
      </c>
      <c r="C1280" s="462" t="s">
        <v>17017</v>
      </c>
      <c r="D1280" s="462" t="s">
        <v>136</v>
      </c>
      <c r="E1280" s="462" t="s">
        <v>279</v>
      </c>
      <c r="F1280" s="463">
        <v>2022</v>
      </c>
      <c r="G1280" s="462" t="s">
        <v>6165</v>
      </c>
      <c r="H1280" s="462" t="s">
        <v>8009</v>
      </c>
      <c r="I1280" s="462" t="s">
        <v>17019</v>
      </c>
      <c r="J1280" s="463">
        <v>3514</v>
      </c>
      <c r="K1280" s="468"/>
      <c r="L1280" s="464">
        <f t="shared" ca="1" si="19"/>
        <v>1757</v>
      </c>
      <c r="M1280" s="462" t="s">
        <v>109</v>
      </c>
    </row>
    <row r="1281" spans="1:13" x14ac:dyDescent="0.35">
      <c r="A1281" s="465" t="s">
        <v>7381</v>
      </c>
      <c r="B1281" s="465" t="s">
        <v>978</v>
      </c>
      <c r="C1281" s="465" t="s">
        <v>7381</v>
      </c>
      <c r="D1281" s="465" t="s">
        <v>136</v>
      </c>
      <c r="E1281" s="465" t="s">
        <v>281</v>
      </c>
      <c r="F1281" s="466">
        <v>2009</v>
      </c>
      <c r="G1281" s="465" t="s">
        <v>5710</v>
      </c>
      <c r="H1281" s="465" t="s">
        <v>6496</v>
      </c>
      <c r="I1281" s="465" t="s">
        <v>7382</v>
      </c>
      <c r="J1281" s="466">
        <v>72616</v>
      </c>
      <c r="K1281" s="469">
        <v>44970</v>
      </c>
      <c r="L1281" s="404">
        <f t="shared" ca="1" si="19"/>
        <v>4841.0666666666666</v>
      </c>
      <c r="M1281" s="465" t="s">
        <v>109</v>
      </c>
    </row>
    <row r="1282" spans="1:13" x14ac:dyDescent="0.35">
      <c r="A1282" s="462" t="s">
        <v>10016</v>
      </c>
      <c r="B1282" s="462" t="s">
        <v>1120</v>
      </c>
      <c r="C1282" s="462" t="s">
        <v>10016</v>
      </c>
      <c r="D1282" s="462" t="s">
        <v>136</v>
      </c>
      <c r="E1282" s="462" t="s">
        <v>281</v>
      </c>
      <c r="F1282" s="463">
        <v>2015</v>
      </c>
      <c r="G1282" s="462" t="s">
        <v>6165</v>
      </c>
      <c r="H1282" s="462" t="s">
        <v>8009</v>
      </c>
      <c r="I1282" s="462" t="s">
        <v>10017</v>
      </c>
      <c r="J1282" s="463">
        <v>22416</v>
      </c>
      <c r="K1282" s="468"/>
      <c r="L1282" s="464">
        <f t="shared" ref="L1282:L1345" ca="1" si="20">IFERROR(J1282/(YEAR(NOW())-F1282),"--")</f>
        <v>2490.6666666666665</v>
      </c>
      <c r="M1282" s="462" t="s">
        <v>109</v>
      </c>
    </row>
    <row r="1283" spans="1:13" x14ac:dyDescent="0.35">
      <c r="A1283" s="465" t="s">
        <v>11197</v>
      </c>
      <c r="B1283" s="465" t="s">
        <v>1291</v>
      </c>
      <c r="C1283" s="465" t="s">
        <v>11197</v>
      </c>
      <c r="D1283" s="465" t="s">
        <v>136</v>
      </c>
      <c r="E1283" s="465" t="s">
        <v>281</v>
      </c>
      <c r="F1283" s="466">
        <v>2016</v>
      </c>
      <c r="G1283" s="465" t="s">
        <v>6165</v>
      </c>
      <c r="H1283" s="465" t="s">
        <v>8009</v>
      </c>
      <c r="I1283" s="465" t="s">
        <v>11198</v>
      </c>
      <c r="J1283" s="466">
        <v>52736</v>
      </c>
      <c r="K1283" s="469"/>
      <c r="L1283" s="404">
        <f t="shared" ca="1" si="20"/>
        <v>6592</v>
      </c>
      <c r="M1283" s="465" t="s">
        <v>109</v>
      </c>
    </row>
    <row r="1284" spans="1:13" x14ac:dyDescent="0.35">
      <c r="A1284" s="462" t="s">
        <v>12852</v>
      </c>
      <c r="B1284" s="462" t="s">
        <v>1419</v>
      </c>
      <c r="C1284" s="462" t="s">
        <v>12852</v>
      </c>
      <c r="D1284" s="462" t="s">
        <v>136</v>
      </c>
      <c r="E1284" s="462" t="s">
        <v>281</v>
      </c>
      <c r="F1284" s="463">
        <v>2019</v>
      </c>
      <c r="G1284" s="462" t="s">
        <v>5710</v>
      </c>
      <c r="H1284" s="462" t="s">
        <v>898</v>
      </c>
      <c r="I1284" s="462" t="s">
        <v>12853</v>
      </c>
      <c r="J1284" s="463">
        <v>39407</v>
      </c>
      <c r="K1284" s="468"/>
      <c r="L1284" s="464">
        <f t="shared" ca="1" si="20"/>
        <v>7881.4</v>
      </c>
      <c r="M1284" s="462" t="s">
        <v>109</v>
      </c>
    </row>
    <row r="1285" spans="1:13" x14ac:dyDescent="0.35">
      <c r="A1285" s="465" t="s">
        <v>13246</v>
      </c>
      <c r="B1285" s="465" t="s">
        <v>1434</v>
      </c>
      <c r="C1285" s="465" t="s">
        <v>13246</v>
      </c>
      <c r="D1285" s="465" t="s">
        <v>136</v>
      </c>
      <c r="E1285" s="465" t="s">
        <v>281</v>
      </c>
      <c r="F1285" s="466">
        <v>2019</v>
      </c>
      <c r="G1285" s="465" t="s">
        <v>5710</v>
      </c>
      <c r="H1285" s="465" t="s">
        <v>9893</v>
      </c>
      <c r="I1285" s="465" t="s">
        <v>13247</v>
      </c>
      <c r="J1285" s="466">
        <v>20466</v>
      </c>
      <c r="K1285" s="469"/>
      <c r="L1285" s="404">
        <f t="shared" ca="1" si="20"/>
        <v>4093.2</v>
      </c>
      <c r="M1285" s="465" t="s">
        <v>109</v>
      </c>
    </row>
    <row r="1286" spans="1:13" x14ac:dyDescent="0.35">
      <c r="A1286" s="462" t="s">
        <v>6324</v>
      </c>
      <c r="B1286" s="462" t="s">
        <v>912</v>
      </c>
      <c r="C1286" s="462" t="s">
        <v>6324</v>
      </c>
      <c r="D1286" s="462" t="s">
        <v>136</v>
      </c>
      <c r="E1286" s="462" t="s">
        <v>284</v>
      </c>
      <c r="F1286" s="463">
        <v>2005</v>
      </c>
      <c r="G1286" s="462" t="s">
        <v>5710</v>
      </c>
      <c r="H1286" s="462" t="s">
        <v>898</v>
      </c>
      <c r="I1286" s="462" t="s">
        <v>6325</v>
      </c>
      <c r="J1286" s="463">
        <v>71852</v>
      </c>
      <c r="K1286" s="468"/>
      <c r="L1286" s="464">
        <f t="shared" ca="1" si="20"/>
        <v>3781.6842105263158</v>
      </c>
      <c r="M1286" s="462" t="s">
        <v>109</v>
      </c>
    </row>
    <row r="1287" spans="1:13" x14ac:dyDescent="0.35">
      <c r="A1287" s="465" t="s">
        <v>10589</v>
      </c>
      <c r="B1287" s="465" t="s">
        <v>1185</v>
      </c>
      <c r="C1287" s="465" t="s">
        <v>10589</v>
      </c>
      <c r="D1287" s="465" t="s">
        <v>136</v>
      </c>
      <c r="E1287" s="465" t="s">
        <v>284</v>
      </c>
      <c r="F1287" s="466">
        <v>2016</v>
      </c>
      <c r="G1287" s="465" t="s">
        <v>5710</v>
      </c>
      <c r="H1287" s="465" t="s">
        <v>898</v>
      </c>
      <c r="I1287" s="465" t="s">
        <v>10590</v>
      </c>
      <c r="J1287" s="466">
        <v>17214</v>
      </c>
      <c r="K1287" s="469"/>
      <c r="L1287" s="404">
        <f t="shared" ca="1" si="20"/>
        <v>2151.75</v>
      </c>
      <c r="M1287" s="465" t="s">
        <v>109</v>
      </c>
    </row>
    <row r="1288" spans="1:13" x14ac:dyDescent="0.35">
      <c r="A1288" s="462" t="s">
        <v>10024</v>
      </c>
      <c r="B1288" s="462" t="s">
        <v>1123</v>
      </c>
      <c r="C1288" s="462" t="s">
        <v>10024</v>
      </c>
      <c r="D1288" s="462" t="s">
        <v>136</v>
      </c>
      <c r="E1288" s="462" t="s">
        <v>284</v>
      </c>
      <c r="F1288" s="463">
        <v>2015</v>
      </c>
      <c r="G1288" s="462" t="s">
        <v>6165</v>
      </c>
      <c r="H1288" s="462" t="s">
        <v>8009</v>
      </c>
      <c r="I1288" s="462" t="s">
        <v>10025</v>
      </c>
      <c r="J1288" s="463">
        <v>41279</v>
      </c>
      <c r="K1288" s="468"/>
      <c r="L1288" s="464">
        <f t="shared" ca="1" si="20"/>
        <v>4586.5555555555557</v>
      </c>
      <c r="M1288" s="462" t="s">
        <v>109</v>
      </c>
    </row>
    <row r="1289" spans="1:13" x14ac:dyDescent="0.35">
      <c r="A1289" s="465" t="s">
        <v>10026</v>
      </c>
      <c r="B1289" s="465" t="s">
        <v>1124</v>
      </c>
      <c r="C1289" s="465" t="s">
        <v>10026</v>
      </c>
      <c r="D1289" s="465" t="s">
        <v>136</v>
      </c>
      <c r="E1289" s="465" t="s">
        <v>284</v>
      </c>
      <c r="F1289" s="466">
        <v>2015</v>
      </c>
      <c r="G1289" s="465" t="s">
        <v>6165</v>
      </c>
      <c r="H1289" s="465" t="s">
        <v>8009</v>
      </c>
      <c r="I1289" s="465" t="s">
        <v>10027</v>
      </c>
      <c r="J1289" s="466">
        <v>39990</v>
      </c>
      <c r="K1289" s="469"/>
      <c r="L1289" s="404">
        <f t="shared" ca="1" si="20"/>
        <v>4443.333333333333</v>
      </c>
      <c r="M1289" s="465" t="s">
        <v>109</v>
      </c>
    </row>
    <row r="1290" spans="1:13" x14ac:dyDescent="0.35">
      <c r="A1290" s="462" t="s">
        <v>11195</v>
      </c>
      <c r="B1290" s="462" t="s">
        <v>1290</v>
      </c>
      <c r="C1290" s="462" t="s">
        <v>11195</v>
      </c>
      <c r="D1290" s="462" t="s">
        <v>136</v>
      </c>
      <c r="E1290" s="462" t="s">
        <v>284</v>
      </c>
      <c r="F1290" s="463">
        <v>2016</v>
      </c>
      <c r="G1290" s="462" t="s">
        <v>6165</v>
      </c>
      <c r="H1290" s="462" t="s">
        <v>8009</v>
      </c>
      <c r="I1290" s="462" t="s">
        <v>11196</v>
      </c>
      <c r="J1290" s="463">
        <v>42537</v>
      </c>
      <c r="K1290" s="468"/>
      <c r="L1290" s="464">
        <f t="shared" ca="1" si="20"/>
        <v>5317.125</v>
      </c>
      <c r="M1290" s="462" t="s">
        <v>109</v>
      </c>
    </row>
    <row r="1291" spans="1:13" x14ac:dyDescent="0.35">
      <c r="A1291" s="465" t="s">
        <v>10751</v>
      </c>
      <c r="B1291" s="465" t="s">
        <v>1192</v>
      </c>
      <c r="C1291" s="465" t="s">
        <v>10751</v>
      </c>
      <c r="D1291" s="465" t="s">
        <v>136</v>
      </c>
      <c r="E1291" s="465" t="s">
        <v>284</v>
      </c>
      <c r="F1291" s="466">
        <v>2016</v>
      </c>
      <c r="G1291" s="465" t="s">
        <v>5710</v>
      </c>
      <c r="H1291" s="465" t="s">
        <v>6006</v>
      </c>
      <c r="I1291" s="465" t="s">
        <v>10752</v>
      </c>
      <c r="J1291" s="466">
        <v>30784</v>
      </c>
      <c r="K1291" s="469">
        <v>44988</v>
      </c>
      <c r="L1291" s="404">
        <f t="shared" ca="1" si="20"/>
        <v>3848</v>
      </c>
      <c r="M1291" s="465" t="s">
        <v>109</v>
      </c>
    </row>
    <row r="1292" spans="1:13" x14ac:dyDescent="0.35">
      <c r="A1292" s="462" t="s">
        <v>6641</v>
      </c>
      <c r="B1292" s="462" t="s">
        <v>936</v>
      </c>
      <c r="C1292" s="462" t="s">
        <v>6641</v>
      </c>
      <c r="D1292" s="462" t="s">
        <v>136</v>
      </c>
      <c r="E1292" s="462" t="s">
        <v>286</v>
      </c>
      <c r="F1292" s="463">
        <v>2007</v>
      </c>
      <c r="G1292" s="462" t="s">
        <v>5710</v>
      </c>
      <c r="H1292" s="462" t="s">
        <v>5820</v>
      </c>
      <c r="I1292" s="462" t="s">
        <v>6642</v>
      </c>
      <c r="J1292" s="463">
        <v>70667</v>
      </c>
      <c r="K1292" s="468"/>
      <c r="L1292" s="464">
        <f t="shared" ca="1" si="20"/>
        <v>4156.8823529411766</v>
      </c>
      <c r="M1292" s="462" t="s">
        <v>109</v>
      </c>
    </row>
    <row r="1293" spans="1:13" x14ac:dyDescent="0.35">
      <c r="A1293" s="465" t="s">
        <v>6643</v>
      </c>
      <c r="B1293" s="465" t="s">
        <v>937</v>
      </c>
      <c r="C1293" s="465" t="s">
        <v>6643</v>
      </c>
      <c r="D1293" s="465" t="s">
        <v>136</v>
      </c>
      <c r="E1293" s="465" t="s">
        <v>286</v>
      </c>
      <c r="F1293" s="466">
        <v>2007</v>
      </c>
      <c r="G1293" s="465" t="s">
        <v>5710</v>
      </c>
      <c r="H1293" s="465" t="s">
        <v>5820</v>
      </c>
      <c r="I1293" s="465" t="s">
        <v>6644</v>
      </c>
      <c r="J1293" s="466">
        <v>95804</v>
      </c>
      <c r="K1293" s="469"/>
      <c r="L1293" s="404">
        <f t="shared" ca="1" si="20"/>
        <v>5635.5294117647063</v>
      </c>
      <c r="M1293" s="465" t="s">
        <v>109</v>
      </c>
    </row>
    <row r="1294" spans="1:13" x14ac:dyDescent="0.35">
      <c r="A1294" s="462" t="s">
        <v>13244</v>
      </c>
      <c r="B1294" s="462" t="s">
        <v>1433</v>
      </c>
      <c r="C1294" s="462" t="s">
        <v>13244</v>
      </c>
      <c r="D1294" s="462" t="s">
        <v>136</v>
      </c>
      <c r="E1294" s="462" t="s">
        <v>286</v>
      </c>
      <c r="F1294" s="463">
        <v>2019</v>
      </c>
      <c r="G1294" s="462" t="s">
        <v>5710</v>
      </c>
      <c r="H1294" s="462" t="s">
        <v>9893</v>
      </c>
      <c r="I1294" s="462" t="s">
        <v>13245</v>
      </c>
      <c r="J1294" s="463">
        <v>24092</v>
      </c>
      <c r="K1294" s="468"/>
      <c r="L1294" s="464">
        <f t="shared" ca="1" si="20"/>
        <v>4818.3999999999996</v>
      </c>
      <c r="M1294" s="462" t="s">
        <v>109</v>
      </c>
    </row>
    <row r="1295" spans="1:13" x14ac:dyDescent="0.35">
      <c r="A1295" s="465" t="s">
        <v>12958</v>
      </c>
      <c r="B1295" s="465" t="s">
        <v>1424</v>
      </c>
      <c r="C1295" s="465" t="s">
        <v>12958</v>
      </c>
      <c r="D1295" s="465" t="s">
        <v>136</v>
      </c>
      <c r="E1295" s="465" t="s">
        <v>286</v>
      </c>
      <c r="F1295" s="466">
        <v>2019</v>
      </c>
      <c r="G1295" s="465" t="s">
        <v>5710</v>
      </c>
      <c r="H1295" s="465" t="s">
        <v>12959</v>
      </c>
      <c r="I1295" s="465" t="s">
        <v>12960</v>
      </c>
      <c r="J1295" s="466">
        <v>2721</v>
      </c>
      <c r="K1295" s="469"/>
      <c r="L1295" s="404">
        <f t="shared" ca="1" si="20"/>
        <v>544.20000000000005</v>
      </c>
      <c r="M1295" s="465" t="s">
        <v>109</v>
      </c>
    </row>
    <row r="1296" spans="1:13" x14ac:dyDescent="0.35">
      <c r="A1296" s="462" t="s">
        <v>17697</v>
      </c>
      <c r="B1296" s="462" t="s">
        <v>17698</v>
      </c>
      <c r="C1296" s="462" t="s">
        <v>17697</v>
      </c>
      <c r="D1296" s="462" t="s">
        <v>136</v>
      </c>
      <c r="E1296" s="462" t="s">
        <v>286</v>
      </c>
      <c r="F1296" s="463">
        <v>2023</v>
      </c>
      <c r="G1296" s="462" t="s">
        <v>5710</v>
      </c>
      <c r="H1296" s="462" t="s">
        <v>9893</v>
      </c>
      <c r="I1296" s="462" t="s">
        <v>17699</v>
      </c>
      <c r="J1296" s="463">
        <v>0</v>
      </c>
      <c r="K1296" s="468"/>
      <c r="L1296" s="464">
        <f t="shared" ca="1" si="20"/>
        <v>0</v>
      </c>
      <c r="M1296" s="462" t="s">
        <v>109</v>
      </c>
    </row>
    <row r="1297" spans="1:13" x14ac:dyDescent="0.35">
      <c r="A1297" s="465" t="s">
        <v>6902</v>
      </c>
      <c r="B1297" s="465" t="s">
        <v>957</v>
      </c>
      <c r="C1297" s="465" t="s">
        <v>6902</v>
      </c>
      <c r="D1297" s="465" t="s">
        <v>136</v>
      </c>
      <c r="E1297" s="465" t="s">
        <v>289</v>
      </c>
      <c r="F1297" s="466">
        <v>2008</v>
      </c>
      <c r="G1297" s="465" t="s">
        <v>5710</v>
      </c>
      <c r="H1297" s="465" t="s">
        <v>5820</v>
      </c>
      <c r="I1297" s="465" t="s">
        <v>6903</v>
      </c>
      <c r="J1297" s="466">
        <v>65529</v>
      </c>
      <c r="K1297" s="469"/>
      <c r="L1297" s="404">
        <f t="shared" ca="1" si="20"/>
        <v>4095.5625</v>
      </c>
      <c r="M1297" s="465" t="s">
        <v>109</v>
      </c>
    </row>
    <row r="1298" spans="1:13" x14ac:dyDescent="0.35">
      <c r="A1298" s="462" t="s">
        <v>6651</v>
      </c>
      <c r="B1298" s="462" t="s">
        <v>941</v>
      </c>
      <c r="C1298" s="462" t="s">
        <v>6651</v>
      </c>
      <c r="D1298" s="462" t="s">
        <v>136</v>
      </c>
      <c r="E1298" s="462" t="s">
        <v>291</v>
      </c>
      <c r="F1298" s="463">
        <v>2007</v>
      </c>
      <c r="G1298" s="462" t="s">
        <v>5710</v>
      </c>
      <c r="H1298" s="462" t="s">
        <v>5820</v>
      </c>
      <c r="I1298" s="462" t="s">
        <v>6652</v>
      </c>
      <c r="J1298" s="463">
        <v>51942</v>
      </c>
      <c r="K1298" s="468"/>
      <c r="L1298" s="464">
        <f t="shared" ca="1" si="20"/>
        <v>3055.4117647058824</v>
      </c>
      <c r="M1298" s="462" t="s">
        <v>109</v>
      </c>
    </row>
    <row r="1299" spans="1:13" x14ac:dyDescent="0.35">
      <c r="A1299" s="465" t="s">
        <v>6581</v>
      </c>
      <c r="B1299" s="465" t="s">
        <v>932</v>
      </c>
      <c r="C1299" s="465" t="s">
        <v>6581</v>
      </c>
      <c r="D1299" s="465" t="s">
        <v>136</v>
      </c>
      <c r="E1299" s="465" t="s">
        <v>291</v>
      </c>
      <c r="F1299" s="466">
        <v>2007</v>
      </c>
      <c r="G1299" s="465" t="s">
        <v>5767</v>
      </c>
      <c r="H1299" s="465" t="s">
        <v>6179</v>
      </c>
      <c r="I1299" s="465" t="s">
        <v>6582</v>
      </c>
      <c r="J1299" s="466">
        <v>24525</v>
      </c>
      <c r="K1299" s="469"/>
      <c r="L1299" s="404">
        <f t="shared" ca="1" si="20"/>
        <v>1442.6470588235295</v>
      </c>
      <c r="M1299" s="465" t="s">
        <v>109</v>
      </c>
    </row>
    <row r="1300" spans="1:13" x14ac:dyDescent="0.35">
      <c r="A1300" s="462" t="s">
        <v>6368</v>
      </c>
      <c r="B1300" s="462" t="s">
        <v>915</v>
      </c>
      <c r="C1300" s="462" t="s">
        <v>6368</v>
      </c>
      <c r="D1300" s="462" t="s">
        <v>136</v>
      </c>
      <c r="E1300" s="462" t="s">
        <v>291</v>
      </c>
      <c r="F1300" s="463">
        <v>2005</v>
      </c>
      <c r="G1300" s="462" t="s">
        <v>5710</v>
      </c>
      <c r="H1300" s="462" t="s">
        <v>6006</v>
      </c>
      <c r="I1300" s="462" t="s">
        <v>6369</v>
      </c>
      <c r="J1300" s="463">
        <v>73396</v>
      </c>
      <c r="K1300" s="468">
        <v>44992</v>
      </c>
      <c r="L1300" s="464">
        <f t="shared" ca="1" si="20"/>
        <v>3862.9473684210525</v>
      </c>
      <c r="M1300" s="462" t="s">
        <v>109</v>
      </c>
    </row>
    <row r="1301" spans="1:13" x14ac:dyDescent="0.35">
      <c r="A1301" s="465" t="s">
        <v>10163</v>
      </c>
      <c r="B1301" s="465" t="s">
        <v>1175</v>
      </c>
      <c r="C1301" s="465" t="s">
        <v>10163</v>
      </c>
      <c r="D1301" s="465" t="s">
        <v>136</v>
      </c>
      <c r="E1301" s="465" t="s">
        <v>291</v>
      </c>
      <c r="F1301" s="466">
        <v>2016</v>
      </c>
      <c r="G1301" s="465" t="s">
        <v>5767</v>
      </c>
      <c r="H1301" s="465" t="s">
        <v>5967</v>
      </c>
      <c r="I1301" s="465" t="s">
        <v>10164</v>
      </c>
      <c r="J1301" s="466">
        <v>17073</v>
      </c>
      <c r="K1301" s="469"/>
      <c r="L1301" s="404">
        <f t="shared" ca="1" si="20"/>
        <v>2134.125</v>
      </c>
      <c r="M1301" s="465" t="s">
        <v>109</v>
      </c>
    </row>
    <row r="1302" spans="1:13" x14ac:dyDescent="0.35">
      <c r="A1302" s="462" t="s">
        <v>17529</v>
      </c>
      <c r="B1302" s="462" t="s">
        <v>17530</v>
      </c>
      <c r="C1302" s="462" t="s">
        <v>17529</v>
      </c>
      <c r="D1302" s="462" t="s">
        <v>136</v>
      </c>
      <c r="E1302" s="462" t="s">
        <v>291</v>
      </c>
      <c r="F1302" s="463">
        <v>2023</v>
      </c>
      <c r="G1302" s="462" t="s">
        <v>5733</v>
      </c>
      <c r="H1302" s="462" t="s">
        <v>12026</v>
      </c>
      <c r="I1302" s="462" t="s">
        <v>17531</v>
      </c>
      <c r="J1302" s="463">
        <v>1859</v>
      </c>
      <c r="K1302" s="468"/>
      <c r="L1302" s="464">
        <f t="shared" ca="1" si="20"/>
        <v>1859</v>
      </c>
      <c r="M1302" s="462" t="s">
        <v>109</v>
      </c>
    </row>
    <row r="1303" spans="1:13" x14ac:dyDescent="0.35">
      <c r="A1303" s="465" t="s">
        <v>10753</v>
      </c>
      <c r="B1303" s="465" t="s">
        <v>1193</v>
      </c>
      <c r="C1303" s="465" t="s">
        <v>10753</v>
      </c>
      <c r="D1303" s="465" t="s">
        <v>136</v>
      </c>
      <c r="E1303" s="465" t="s">
        <v>292</v>
      </c>
      <c r="F1303" s="466">
        <v>2016</v>
      </c>
      <c r="G1303" s="465" t="s">
        <v>5710</v>
      </c>
      <c r="H1303" s="465" t="s">
        <v>6006</v>
      </c>
      <c r="I1303" s="465" t="s">
        <v>10754</v>
      </c>
      <c r="J1303" s="466">
        <v>7123</v>
      </c>
      <c r="K1303" s="469">
        <v>44944</v>
      </c>
      <c r="L1303" s="404">
        <f t="shared" ca="1" si="20"/>
        <v>890.375</v>
      </c>
      <c r="M1303" s="465" t="s">
        <v>109</v>
      </c>
    </row>
    <row r="1304" spans="1:13" x14ac:dyDescent="0.35">
      <c r="A1304" s="462" t="s">
        <v>7037</v>
      </c>
      <c r="B1304" s="462" t="s">
        <v>968</v>
      </c>
      <c r="C1304" s="462" t="s">
        <v>7037</v>
      </c>
      <c r="D1304" s="462" t="s">
        <v>136</v>
      </c>
      <c r="E1304" s="462" t="s">
        <v>16690</v>
      </c>
      <c r="F1304" s="463">
        <v>2008</v>
      </c>
      <c r="G1304" s="462" t="s">
        <v>5710</v>
      </c>
      <c r="H1304" s="462" t="s">
        <v>898</v>
      </c>
      <c r="I1304" s="462" t="s">
        <v>7038</v>
      </c>
      <c r="J1304" s="463">
        <v>24615</v>
      </c>
      <c r="K1304" s="468"/>
      <c r="L1304" s="464">
        <f t="shared" ca="1" si="20"/>
        <v>1538.4375</v>
      </c>
      <c r="M1304" s="462" t="s">
        <v>109</v>
      </c>
    </row>
    <row r="1305" spans="1:13" x14ac:dyDescent="0.35">
      <c r="A1305" s="465" t="s">
        <v>6099</v>
      </c>
      <c r="B1305" s="465" t="s">
        <v>902</v>
      </c>
      <c r="C1305" s="465" t="s">
        <v>6099</v>
      </c>
      <c r="D1305" s="465" t="s">
        <v>136</v>
      </c>
      <c r="E1305" s="465" t="s">
        <v>16690</v>
      </c>
      <c r="F1305" s="466">
        <v>2002</v>
      </c>
      <c r="G1305" s="465" t="s">
        <v>5710</v>
      </c>
      <c r="H1305" s="465" t="s">
        <v>897</v>
      </c>
      <c r="I1305" s="465" t="s">
        <v>6100</v>
      </c>
      <c r="J1305" s="466">
        <v>35204</v>
      </c>
      <c r="K1305" s="469"/>
      <c r="L1305" s="404">
        <f t="shared" ca="1" si="20"/>
        <v>1600.1818181818182</v>
      </c>
      <c r="M1305" s="465" t="s">
        <v>109</v>
      </c>
    </row>
    <row r="1306" spans="1:13" x14ac:dyDescent="0.35">
      <c r="A1306" s="462" t="s">
        <v>17020</v>
      </c>
      <c r="B1306" s="462" t="s">
        <v>17021</v>
      </c>
      <c r="C1306" s="462" t="s">
        <v>17020</v>
      </c>
      <c r="D1306" s="462" t="s">
        <v>136</v>
      </c>
      <c r="E1306" s="462" t="s">
        <v>293</v>
      </c>
      <c r="F1306" s="463">
        <v>2022</v>
      </c>
      <c r="G1306" s="462" t="s">
        <v>6165</v>
      </c>
      <c r="H1306" s="462" t="s">
        <v>8009</v>
      </c>
      <c r="I1306" s="462" t="s">
        <v>17022</v>
      </c>
      <c r="J1306" s="463">
        <v>18743</v>
      </c>
      <c r="K1306" s="468"/>
      <c r="L1306" s="464">
        <f t="shared" ca="1" si="20"/>
        <v>9371.5</v>
      </c>
      <c r="M1306" s="462" t="s">
        <v>109</v>
      </c>
    </row>
    <row r="1307" spans="1:13" x14ac:dyDescent="0.35">
      <c r="A1307" s="465" t="s">
        <v>17023</v>
      </c>
      <c r="B1307" s="465" t="s">
        <v>17024</v>
      </c>
      <c r="C1307" s="465" t="s">
        <v>17023</v>
      </c>
      <c r="D1307" s="465" t="s">
        <v>136</v>
      </c>
      <c r="E1307" s="465" t="s">
        <v>17025</v>
      </c>
      <c r="F1307" s="466">
        <v>2022</v>
      </c>
      <c r="G1307" s="465" t="s">
        <v>6165</v>
      </c>
      <c r="H1307" s="465" t="s">
        <v>8009</v>
      </c>
      <c r="I1307" s="465" t="s">
        <v>17026</v>
      </c>
      <c r="J1307" s="466">
        <v>14509</v>
      </c>
      <c r="K1307" s="469"/>
      <c r="L1307" s="404">
        <f t="shared" ca="1" si="20"/>
        <v>7254.5</v>
      </c>
      <c r="M1307" s="465" t="s">
        <v>109</v>
      </c>
    </row>
    <row r="1308" spans="1:13" x14ac:dyDescent="0.35">
      <c r="A1308" s="462" t="s">
        <v>17027</v>
      </c>
      <c r="B1308" s="462" t="s">
        <v>17028</v>
      </c>
      <c r="C1308" s="462" t="s">
        <v>17027</v>
      </c>
      <c r="D1308" s="462" t="s">
        <v>136</v>
      </c>
      <c r="E1308" s="462" t="s">
        <v>17025</v>
      </c>
      <c r="F1308" s="463">
        <v>2022</v>
      </c>
      <c r="G1308" s="462" t="s">
        <v>6165</v>
      </c>
      <c r="H1308" s="462" t="s">
        <v>8009</v>
      </c>
      <c r="I1308" s="462" t="s">
        <v>17029</v>
      </c>
      <c r="J1308" s="463">
        <v>9747</v>
      </c>
      <c r="K1308" s="468"/>
      <c r="L1308" s="464">
        <f t="shared" ca="1" si="20"/>
        <v>4873.5</v>
      </c>
      <c r="M1308" s="462" t="s">
        <v>109</v>
      </c>
    </row>
    <row r="1309" spans="1:13" x14ac:dyDescent="0.35">
      <c r="A1309" s="465" t="s">
        <v>6647</v>
      </c>
      <c r="B1309" s="465" t="s">
        <v>939</v>
      </c>
      <c r="C1309" s="465" t="s">
        <v>6647</v>
      </c>
      <c r="D1309" s="465" t="s">
        <v>136</v>
      </c>
      <c r="E1309" s="465" t="s">
        <v>16675</v>
      </c>
      <c r="F1309" s="466">
        <v>2007</v>
      </c>
      <c r="G1309" s="465" t="s">
        <v>5710</v>
      </c>
      <c r="H1309" s="465" t="s">
        <v>5820</v>
      </c>
      <c r="I1309" s="465" t="s">
        <v>6648</v>
      </c>
      <c r="J1309" s="466">
        <v>90832</v>
      </c>
      <c r="K1309" s="469"/>
      <c r="L1309" s="404">
        <f t="shared" ca="1" si="20"/>
        <v>5343.0588235294117</v>
      </c>
      <c r="M1309" s="465" t="s">
        <v>109</v>
      </c>
    </row>
    <row r="1310" spans="1:13" x14ac:dyDescent="0.35">
      <c r="A1310" s="462" t="s">
        <v>6653</v>
      </c>
      <c r="B1310" s="462" t="s">
        <v>942</v>
      </c>
      <c r="C1310" s="462" t="s">
        <v>6653</v>
      </c>
      <c r="D1310" s="462" t="s">
        <v>136</v>
      </c>
      <c r="E1310" s="462" t="s">
        <v>16675</v>
      </c>
      <c r="F1310" s="463">
        <v>2007</v>
      </c>
      <c r="G1310" s="462" t="s">
        <v>5710</v>
      </c>
      <c r="H1310" s="462" t="s">
        <v>5820</v>
      </c>
      <c r="I1310" s="462" t="s">
        <v>6654</v>
      </c>
      <c r="J1310" s="463">
        <v>83366</v>
      </c>
      <c r="K1310" s="468">
        <v>44922</v>
      </c>
      <c r="L1310" s="464">
        <f t="shared" ca="1" si="20"/>
        <v>4903.8823529411766</v>
      </c>
      <c r="M1310" s="462" t="s">
        <v>109</v>
      </c>
    </row>
    <row r="1311" spans="1:13" x14ac:dyDescent="0.35">
      <c r="A1311" s="465" t="s">
        <v>6655</v>
      </c>
      <c r="B1311" s="465" t="s">
        <v>943</v>
      </c>
      <c r="C1311" s="465" t="s">
        <v>6655</v>
      </c>
      <c r="D1311" s="465" t="s">
        <v>136</v>
      </c>
      <c r="E1311" s="465" t="s">
        <v>16675</v>
      </c>
      <c r="F1311" s="466">
        <v>2007</v>
      </c>
      <c r="G1311" s="465" t="s">
        <v>5710</v>
      </c>
      <c r="H1311" s="465" t="s">
        <v>5820</v>
      </c>
      <c r="I1311" s="465" t="s">
        <v>6656</v>
      </c>
      <c r="J1311" s="466">
        <v>82418</v>
      </c>
      <c r="K1311" s="469"/>
      <c r="L1311" s="404">
        <f t="shared" ca="1" si="20"/>
        <v>4848.1176470588234</v>
      </c>
      <c r="M1311" s="465" t="s">
        <v>109</v>
      </c>
    </row>
    <row r="1312" spans="1:13" x14ac:dyDescent="0.35">
      <c r="A1312" s="462" t="s">
        <v>7160</v>
      </c>
      <c r="B1312" s="462" t="s">
        <v>976</v>
      </c>
      <c r="C1312" s="462" t="s">
        <v>7160</v>
      </c>
      <c r="D1312" s="462" t="s">
        <v>136</v>
      </c>
      <c r="E1312" s="462" t="s">
        <v>16675</v>
      </c>
      <c r="F1312" s="463">
        <v>2008</v>
      </c>
      <c r="G1312" s="462" t="s">
        <v>5710</v>
      </c>
      <c r="H1312" s="462" t="s">
        <v>913</v>
      </c>
      <c r="I1312" s="462" t="s">
        <v>7161</v>
      </c>
      <c r="J1312" s="463">
        <v>30752</v>
      </c>
      <c r="K1312" s="468"/>
      <c r="L1312" s="464">
        <f t="shared" ca="1" si="20"/>
        <v>1922</v>
      </c>
      <c r="M1312" s="462" t="s">
        <v>109</v>
      </c>
    </row>
    <row r="1313" spans="1:13" x14ac:dyDescent="0.35">
      <c r="A1313" s="465" t="s">
        <v>6101</v>
      </c>
      <c r="B1313" s="465" t="s">
        <v>903</v>
      </c>
      <c r="C1313" s="465" t="s">
        <v>6101</v>
      </c>
      <c r="D1313" s="465" t="s">
        <v>136</v>
      </c>
      <c r="E1313" s="465" t="s">
        <v>16675</v>
      </c>
      <c r="F1313" s="466">
        <v>2002</v>
      </c>
      <c r="G1313" s="465" t="s">
        <v>5710</v>
      </c>
      <c r="H1313" s="465" t="s">
        <v>5869</v>
      </c>
      <c r="I1313" s="465" t="s">
        <v>6102</v>
      </c>
      <c r="J1313" s="466">
        <v>9438</v>
      </c>
      <c r="K1313" s="469"/>
      <c r="L1313" s="404">
        <f t="shared" ca="1" si="20"/>
        <v>429</v>
      </c>
      <c r="M1313" s="465" t="s">
        <v>109</v>
      </c>
    </row>
    <row r="1314" spans="1:13" x14ac:dyDescent="0.35">
      <c r="A1314" s="462" t="s">
        <v>10591</v>
      </c>
      <c r="B1314" s="462" t="s">
        <v>1186</v>
      </c>
      <c r="C1314" s="462" t="s">
        <v>10591</v>
      </c>
      <c r="D1314" s="462" t="s">
        <v>136</v>
      </c>
      <c r="E1314" s="462" t="s">
        <v>16675</v>
      </c>
      <c r="F1314" s="463">
        <v>2016</v>
      </c>
      <c r="G1314" s="462" t="s">
        <v>5710</v>
      </c>
      <c r="H1314" s="462" t="s">
        <v>898</v>
      </c>
      <c r="I1314" s="462" t="s">
        <v>10592</v>
      </c>
      <c r="J1314" s="463">
        <v>8808</v>
      </c>
      <c r="K1314" s="468"/>
      <c r="L1314" s="464">
        <f t="shared" ca="1" si="20"/>
        <v>1101</v>
      </c>
      <c r="M1314" s="462" t="s">
        <v>109</v>
      </c>
    </row>
    <row r="1315" spans="1:13" x14ac:dyDescent="0.35">
      <c r="A1315" s="465" t="s">
        <v>10593</v>
      </c>
      <c r="B1315" s="465" t="s">
        <v>1187</v>
      </c>
      <c r="C1315" s="465" t="s">
        <v>10593</v>
      </c>
      <c r="D1315" s="465" t="s">
        <v>136</v>
      </c>
      <c r="E1315" s="465" t="s">
        <v>16675</v>
      </c>
      <c r="F1315" s="466">
        <v>2016</v>
      </c>
      <c r="G1315" s="465" t="s">
        <v>5710</v>
      </c>
      <c r="H1315" s="465" t="s">
        <v>898</v>
      </c>
      <c r="I1315" s="465" t="s">
        <v>10594</v>
      </c>
      <c r="J1315" s="466">
        <v>12150</v>
      </c>
      <c r="K1315" s="469"/>
      <c r="L1315" s="404">
        <f t="shared" ca="1" si="20"/>
        <v>1518.75</v>
      </c>
      <c r="M1315" s="465" t="s">
        <v>109</v>
      </c>
    </row>
    <row r="1316" spans="1:13" x14ac:dyDescent="0.35">
      <c r="A1316" s="462" t="s">
        <v>10165</v>
      </c>
      <c r="B1316" s="462" t="s">
        <v>1176</v>
      </c>
      <c r="C1316" s="462" t="s">
        <v>10165</v>
      </c>
      <c r="D1316" s="462" t="s">
        <v>136</v>
      </c>
      <c r="E1316" s="462" t="s">
        <v>16675</v>
      </c>
      <c r="F1316" s="463">
        <v>2016</v>
      </c>
      <c r="G1316" s="462" t="s">
        <v>5767</v>
      </c>
      <c r="H1316" s="462" t="s">
        <v>5967</v>
      </c>
      <c r="I1316" s="462" t="s">
        <v>10166</v>
      </c>
      <c r="J1316" s="463">
        <v>56811</v>
      </c>
      <c r="K1316" s="468"/>
      <c r="L1316" s="464">
        <f t="shared" ca="1" si="20"/>
        <v>7101.375</v>
      </c>
      <c r="M1316" s="462" t="s">
        <v>109</v>
      </c>
    </row>
    <row r="1317" spans="1:13" x14ac:dyDescent="0.35">
      <c r="A1317" s="465" t="s">
        <v>10161</v>
      </c>
      <c r="B1317" s="465" t="s">
        <v>1174</v>
      </c>
      <c r="C1317" s="465" t="s">
        <v>10161</v>
      </c>
      <c r="D1317" s="465" t="s">
        <v>136</v>
      </c>
      <c r="E1317" s="465" t="s">
        <v>16675</v>
      </c>
      <c r="F1317" s="466">
        <v>2016</v>
      </c>
      <c r="G1317" s="465" t="s">
        <v>5767</v>
      </c>
      <c r="H1317" s="465" t="s">
        <v>5967</v>
      </c>
      <c r="I1317" s="465" t="s">
        <v>10162</v>
      </c>
      <c r="J1317" s="466">
        <v>54227</v>
      </c>
      <c r="K1317" s="469"/>
      <c r="L1317" s="404">
        <f t="shared" ca="1" si="20"/>
        <v>6778.375</v>
      </c>
      <c r="M1317" s="465" t="s">
        <v>109</v>
      </c>
    </row>
    <row r="1318" spans="1:13" x14ac:dyDescent="0.35">
      <c r="A1318" s="462" t="s">
        <v>10018</v>
      </c>
      <c r="B1318" s="462" t="s">
        <v>1119</v>
      </c>
      <c r="C1318" s="462" t="s">
        <v>10018</v>
      </c>
      <c r="D1318" s="462" t="s">
        <v>136</v>
      </c>
      <c r="E1318" s="462" t="s">
        <v>16675</v>
      </c>
      <c r="F1318" s="463">
        <v>2015</v>
      </c>
      <c r="G1318" s="462" t="s">
        <v>6165</v>
      </c>
      <c r="H1318" s="462" t="s">
        <v>8009</v>
      </c>
      <c r="I1318" s="462" t="s">
        <v>10019</v>
      </c>
      <c r="J1318" s="463">
        <v>87947</v>
      </c>
      <c r="K1318" s="468"/>
      <c r="L1318" s="464">
        <f t="shared" ca="1" si="20"/>
        <v>9771.8888888888887</v>
      </c>
      <c r="M1318" s="462" t="s">
        <v>109</v>
      </c>
    </row>
    <row r="1319" spans="1:13" x14ac:dyDescent="0.35">
      <c r="A1319" s="465" t="s">
        <v>11191</v>
      </c>
      <c r="B1319" s="465" t="s">
        <v>1288</v>
      </c>
      <c r="C1319" s="465" t="s">
        <v>11191</v>
      </c>
      <c r="D1319" s="465" t="s">
        <v>136</v>
      </c>
      <c r="E1319" s="465" t="s">
        <v>16675</v>
      </c>
      <c r="F1319" s="466">
        <v>2016</v>
      </c>
      <c r="G1319" s="465" t="s">
        <v>6165</v>
      </c>
      <c r="H1319" s="465" t="s">
        <v>8009</v>
      </c>
      <c r="I1319" s="465" t="s">
        <v>11192</v>
      </c>
      <c r="J1319" s="466">
        <v>104222</v>
      </c>
      <c r="K1319" s="469"/>
      <c r="L1319" s="404">
        <f t="shared" ca="1" si="20"/>
        <v>13027.75</v>
      </c>
      <c r="M1319" s="465" t="s">
        <v>109</v>
      </c>
    </row>
    <row r="1320" spans="1:13" x14ac:dyDescent="0.35">
      <c r="A1320" s="462" t="s">
        <v>10724</v>
      </c>
      <c r="B1320" s="462" t="s">
        <v>1191</v>
      </c>
      <c r="C1320" s="462" t="s">
        <v>10724</v>
      </c>
      <c r="D1320" s="462" t="s">
        <v>136</v>
      </c>
      <c r="E1320" s="462" t="s">
        <v>16675</v>
      </c>
      <c r="F1320" s="463">
        <v>2016</v>
      </c>
      <c r="G1320" s="462" t="s">
        <v>5710</v>
      </c>
      <c r="H1320" s="462" t="s">
        <v>6735</v>
      </c>
      <c r="I1320" s="462" t="s">
        <v>10725</v>
      </c>
      <c r="J1320" s="463">
        <v>14593</v>
      </c>
      <c r="K1320" s="468">
        <v>44988</v>
      </c>
      <c r="L1320" s="464">
        <f t="shared" ca="1" si="20"/>
        <v>1824.125</v>
      </c>
      <c r="M1320" s="462" t="s">
        <v>109</v>
      </c>
    </row>
    <row r="1321" spans="1:13" x14ac:dyDescent="0.35">
      <c r="A1321" s="465" t="s">
        <v>10375</v>
      </c>
      <c r="B1321" s="465" t="s">
        <v>1181</v>
      </c>
      <c r="C1321" s="465" t="s">
        <v>10375</v>
      </c>
      <c r="D1321" s="465" t="s">
        <v>136</v>
      </c>
      <c r="E1321" s="465" t="s">
        <v>16675</v>
      </c>
      <c r="F1321" s="466">
        <v>2016</v>
      </c>
      <c r="G1321" s="465" t="s">
        <v>5710</v>
      </c>
      <c r="H1321" s="465" t="s">
        <v>6139</v>
      </c>
      <c r="I1321" s="465" t="s">
        <v>10376</v>
      </c>
      <c r="J1321" s="466">
        <v>52472</v>
      </c>
      <c r="K1321" s="469"/>
      <c r="L1321" s="404">
        <f t="shared" ca="1" si="20"/>
        <v>6559</v>
      </c>
      <c r="M1321" s="465" t="s">
        <v>109</v>
      </c>
    </row>
    <row r="1322" spans="1:13" x14ac:dyDescent="0.35">
      <c r="A1322" s="462" t="s">
        <v>10377</v>
      </c>
      <c r="B1322" s="462" t="s">
        <v>1182</v>
      </c>
      <c r="C1322" s="462" t="s">
        <v>10377</v>
      </c>
      <c r="D1322" s="462" t="s">
        <v>136</v>
      </c>
      <c r="E1322" s="462" t="s">
        <v>16675</v>
      </c>
      <c r="F1322" s="463">
        <v>2016</v>
      </c>
      <c r="G1322" s="462" t="s">
        <v>5710</v>
      </c>
      <c r="H1322" s="462" t="s">
        <v>6139</v>
      </c>
      <c r="I1322" s="462" t="s">
        <v>10378</v>
      </c>
      <c r="J1322" s="463">
        <v>38224</v>
      </c>
      <c r="K1322" s="468"/>
      <c r="L1322" s="464">
        <f t="shared" ca="1" si="20"/>
        <v>4778</v>
      </c>
      <c r="M1322" s="462" t="s">
        <v>109</v>
      </c>
    </row>
    <row r="1323" spans="1:13" x14ac:dyDescent="0.35">
      <c r="A1323" s="465" t="s">
        <v>12282</v>
      </c>
      <c r="B1323" s="465" t="s">
        <v>1382</v>
      </c>
      <c r="C1323" s="465" t="s">
        <v>12282</v>
      </c>
      <c r="D1323" s="465" t="s">
        <v>136</v>
      </c>
      <c r="E1323" s="465" t="s">
        <v>16675</v>
      </c>
      <c r="F1323" s="466">
        <v>2018</v>
      </c>
      <c r="G1323" s="465" t="s">
        <v>5710</v>
      </c>
      <c r="H1323" s="465" t="s">
        <v>898</v>
      </c>
      <c r="I1323" s="465" t="s">
        <v>12283</v>
      </c>
      <c r="J1323" s="466">
        <v>43972</v>
      </c>
      <c r="K1323" s="469"/>
      <c r="L1323" s="404">
        <f t="shared" ca="1" si="20"/>
        <v>7328.666666666667</v>
      </c>
      <c r="M1323" s="465" t="s">
        <v>109</v>
      </c>
    </row>
    <row r="1324" spans="1:13" x14ac:dyDescent="0.35">
      <c r="A1324" s="462" t="s">
        <v>12280</v>
      </c>
      <c r="B1324" s="462" t="s">
        <v>1381</v>
      </c>
      <c r="C1324" s="462" t="s">
        <v>12280</v>
      </c>
      <c r="D1324" s="462" t="s">
        <v>136</v>
      </c>
      <c r="E1324" s="462" t="s">
        <v>16675</v>
      </c>
      <c r="F1324" s="463">
        <v>2018</v>
      </c>
      <c r="G1324" s="462" t="s">
        <v>5710</v>
      </c>
      <c r="H1324" s="462" t="s">
        <v>898</v>
      </c>
      <c r="I1324" s="462" t="s">
        <v>12281</v>
      </c>
      <c r="J1324" s="463">
        <v>7405</v>
      </c>
      <c r="K1324" s="468"/>
      <c r="L1324" s="464">
        <f t="shared" ca="1" si="20"/>
        <v>1234.1666666666667</v>
      </c>
      <c r="M1324" s="462" t="s">
        <v>109</v>
      </c>
    </row>
    <row r="1325" spans="1:13" x14ac:dyDescent="0.35">
      <c r="A1325" s="465" t="s">
        <v>12995</v>
      </c>
      <c r="B1325" s="465" t="s">
        <v>1425</v>
      </c>
      <c r="C1325" s="465" t="s">
        <v>12995</v>
      </c>
      <c r="D1325" s="465" t="s">
        <v>136</v>
      </c>
      <c r="E1325" s="465" t="s">
        <v>16675</v>
      </c>
      <c r="F1325" s="466">
        <v>2019</v>
      </c>
      <c r="G1325" s="465" t="s">
        <v>5710</v>
      </c>
      <c r="H1325" s="465" t="s">
        <v>6004</v>
      </c>
      <c r="I1325" s="465" t="s">
        <v>12996</v>
      </c>
      <c r="J1325" s="466">
        <v>1884</v>
      </c>
      <c r="K1325" s="469"/>
      <c r="L1325" s="404">
        <f t="shared" ca="1" si="20"/>
        <v>376.8</v>
      </c>
      <c r="M1325" s="465" t="s">
        <v>109</v>
      </c>
    </row>
    <row r="1326" spans="1:13" x14ac:dyDescent="0.35">
      <c r="A1326" s="462" t="s">
        <v>11178</v>
      </c>
      <c r="B1326" s="462" t="s">
        <v>1282</v>
      </c>
      <c r="C1326" s="462" t="s">
        <v>11178</v>
      </c>
      <c r="D1326" s="462" t="s">
        <v>136</v>
      </c>
      <c r="E1326" s="462" t="s">
        <v>16768</v>
      </c>
      <c r="F1326" s="463">
        <v>2016</v>
      </c>
      <c r="G1326" s="462" t="s">
        <v>1283</v>
      </c>
      <c r="H1326" s="462" t="s">
        <v>11179</v>
      </c>
      <c r="I1326" s="462" t="s">
        <v>11180</v>
      </c>
      <c r="J1326" s="463">
        <v>18121</v>
      </c>
      <c r="K1326" s="468"/>
      <c r="L1326" s="464">
        <f t="shared" ca="1" si="20"/>
        <v>2265.125</v>
      </c>
      <c r="M1326" s="462" t="s">
        <v>109</v>
      </c>
    </row>
    <row r="1327" spans="1:13" x14ac:dyDescent="0.35">
      <c r="A1327" s="465" t="s">
        <v>13654</v>
      </c>
      <c r="B1327" s="465" t="s">
        <v>1473</v>
      </c>
      <c r="C1327" s="465" t="s">
        <v>13654</v>
      </c>
      <c r="D1327" s="465" t="s">
        <v>136</v>
      </c>
      <c r="E1327" s="465" t="s">
        <v>16768</v>
      </c>
      <c r="F1327" s="466">
        <v>2019</v>
      </c>
      <c r="G1327" s="465" t="s">
        <v>6165</v>
      </c>
      <c r="H1327" s="465" t="s">
        <v>8009</v>
      </c>
      <c r="I1327" s="465" t="s">
        <v>13655</v>
      </c>
      <c r="J1327" s="466">
        <v>31848</v>
      </c>
      <c r="K1327" s="469"/>
      <c r="L1327" s="404">
        <f t="shared" ca="1" si="20"/>
        <v>6369.6</v>
      </c>
      <c r="M1327" s="465" t="s">
        <v>109</v>
      </c>
    </row>
    <row r="1328" spans="1:13" x14ac:dyDescent="0.35">
      <c r="A1328" s="462" t="s">
        <v>14160</v>
      </c>
      <c r="B1328" s="462" t="s">
        <v>1477</v>
      </c>
      <c r="C1328" s="462" t="s">
        <v>14160</v>
      </c>
      <c r="D1328" s="462" t="s">
        <v>136</v>
      </c>
      <c r="E1328" s="462" t="s">
        <v>16768</v>
      </c>
      <c r="F1328" s="463">
        <v>2020</v>
      </c>
      <c r="G1328" s="462" t="s">
        <v>6165</v>
      </c>
      <c r="H1328" s="462" t="s">
        <v>8009</v>
      </c>
      <c r="I1328" s="462" t="s">
        <v>14161</v>
      </c>
      <c r="J1328" s="463">
        <v>16193</v>
      </c>
      <c r="K1328" s="468"/>
      <c r="L1328" s="464">
        <f t="shared" ca="1" si="20"/>
        <v>4048.25</v>
      </c>
      <c r="M1328" s="462" t="s">
        <v>109</v>
      </c>
    </row>
    <row r="1329" spans="1:13" x14ac:dyDescent="0.35">
      <c r="A1329" s="465" t="s">
        <v>17508</v>
      </c>
      <c r="B1329" s="465" t="s">
        <v>17509</v>
      </c>
      <c r="C1329" s="465" t="s">
        <v>17508</v>
      </c>
      <c r="D1329" s="465" t="s">
        <v>136</v>
      </c>
      <c r="E1329" s="465" t="s">
        <v>16768</v>
      </c>
      <c r="F1329" s="466">
        <v>2023</v>
      </c>
      <c r="G1329" s="465" t="s">
        <v>6165</v>
      </c>
      <c r="H1329" s="465" t="s">
        <v>8009</v>
      </c>
      <c r="I1329" s="465" t="s">
        <v>17510</v>
      </c>
      <c r="J1329" s="466">
        <v>18</v>
      </c>
      <c r="K1329" s="469"/>
      <c r="L1329" s="404">
        <f t="shared" ca="1" si="20"/>
        <v>18</v>
      </c>
      <c r="M1329" s="465" t="s">
        <v>109</v>
      </c>
    </row>
    <row r="1330" spans="1:13" x14ac:dyDescent="0.35">
      <c r="A1330" s="462" t="s">
        <v>17484</v>
      </c>
      <c r="B1330" s="462" t="s">
        <v>17485</v>
      </c>
      <c r="C1330" s="462" t="s">
        <v>17484</v>
      </c>
      <c r="D1330" s="462" t="s">
        <v>136</v>
      </c>
      <c r="E1330" s="462" t="s">
        <v>16768</v>
      </c>
      <c r="F1330" s="463">
        <v>2023</v>
      </c>
      <c r="G1330" s="462" t="s">
        <v>6165</v>
      </c>
      <c r="H1330" s="462" t="s">
        <v>8009</v>
      </c>
      <c r="I1330" s="462" t="s">
        <v>17486</v>
      </c>
      <c r="J1330" s="463">
        <v>105</v>
      </c>
      <c r="K1330" s="468"/>
      <c r="L1330" s="464">
        <f t="shared" ca="1" si="20"/>
        <v>105</v>
      </c>
      <c r="M1330" s="462" t="s">
        <v>109</v>
      </c>
    </row>
    <row r="1331" spans="1:13" x14ac:dyDescent="0.35">
      <c r="A1331" s="465" t="s">
        <v>6455</v>
      </c>
      <c r="B1331" s="465" t="s">
        <v>918</v>
      </c>
      <c r="C1331" s="465" t="s">
        <v>6455</v>
      </c>
      <c r="D1331" s="465" t="s">
        <v>136</v>
      </c>
      <c r="E1331" s="465">
        <v>8440</v>
      </c>
      <c r="F1331" s="466">
        <v>2006</v>
      </c>
      <c r="G1331" s="465" t="s">
        <v>5710</v>
      </c>
      <c r="H1331" s="465" t="s">
        <v>5820</v>
      </c>
      <c r="I1331" s="465" t="s">
        <v>6456</v>
      </c>
      <c r="J1331" s="466">
        <v>49969</v>
      </c>
      <c r="K1331" s="469">
        <v>44797</v>
      </c>
      <c r="L1331" s="404">
        <f t="shared" ca="1" si="20"/>
        <v>2776.0555555555557</v>
      </c>
      <c r="M1331" s="465" t="s">
        <v>109</v>
      </c>
    </row>
    <row r="1332" spans="1:13" x14ac:dyDescent="0.35">
      <c r="A1332" s="462" t="s">
        <v>6598</v>
      </c>
      <c r="B1332" s="462" t="s">
        <v>933</v>
      </c>
      <c r="C1332" s="462" t="s">
        <v>6598</v>
      </c>
      <c r="D1332" s="462" t="s">
        <v>136</v>
      </c>
      <c r="E1332" s="462" t="s">
        <v>16685</v>
      </c>
      <c r="F1332" s="463">
        <v>2007</v>
      </c>
      <c r="G1332" s="462" t="s">
        <v>5767</v>
      </c>
      <c r="H1332" s="462" t="s">
        <v>5927</v>
      </c>
      <c r="I1332" s="462" t="s">
        <v>6599</v>
      </c>
      <c r="J1332" s="463">
        <v>44201</v>
      </c>
      <c r="K1332" s="468"/>
      <c r="L1332" s="464">
        <f t="shared" ca="1" si="20"/>
        <v>2600.0588235294117</v>
      </c>
      <c r="M1332" s="462" t="s">
        <v>109</v>
      </c>
    </row>
    <row r="1333" spans="1:13" x14ac:dyDescent="0.35">
      <c r="A1333" s="465" t="s">
        <v>7162</v>
      </c>
      <c r="B1333" s="465" t="s">
        <v>975</v>
      </c>
      <c r="C1333" s="465" t="s">
        <v>7162</v>
      </c>
      <c r="D1333" s="465" t="s">
        <v>136</v>
      </c>
      <c r="E1333" s="465" t="s">
        <v>16685</v>
      </c>
      <c r="F1333" s="466">
        <v>2008</v>
      </c>
      <c r="G1333" s="465" t="s">
        <v>5710</v>
      </c>
      <c r="H1333" s="465" t="s">
        <v>913</v>
      </c>
      <c r="I1333" s="465" t="s">
        <v>7163</v>
      </c>
      <c r="J1333" s="466">
        <v>21920</v>
      </c>
      <c r="K1333" s="469"/>
      <c r="L1333" s="404">
        <f t="shared" ca="1" si="20"/>
        <v>1370</v>
      </c>
      <c r="M1333" s="465" t="s">
        <v>109</v>
      </c>
    </row>
    <row r="1334" spans="1:13" x14ac:dyDescent="0.35">
      <c r="A1334" s="462" t="s">
        <v>7196</v>
      </c>
      <c r="B1334" s="462" t="s">
        <v>977</v>
      </c>
      <c r="C1334" s="462" t="s">
        <v>7196</v>
      </c>
      <c r="D1334" s="462" t="s">
        <v>136</v>
      </c>
      <c r="E1334" s="462" t="s">
        <v>16685</v>
      </c>
      <c r="F1334" s="463">
        <v>2008</v>
      </c>
      <c r="G1334" s="462" t="s">
        <v>5710</v>
      </c>
      <c r="H1334" s="462" t="s">
        <v>897</v>
      </c>
      <c r="I1334" s="462" t="s">
        <v>7197</v>
      </c>
      <c r="J1334" s="463">
        <v>40834</v>
      </c>
      <c r="K1334" s="468"/>
      <c r="L1334" s="464">
        <f t="shared" ca="1" si="20"/>
        <v>2552.125</v>
      </c>
      <c r="M1334" s="462" t="s">
        <v>109</v>
      </c>
    </row>
    <row r="1335" spans="1:13" x14ac:dyDescent="0.35">
      <c r="A1335" s="465" t="s">
        <v>5815</v>
      </c>
      <c r="B1335" s="465" t="s">
        <v>896</v>
      </c>
      <c r="C1335" s="465" t="s">
        <v>5815</v>
      </c>
      <c r="D1335" s="465" t="s">
        <v>136</v>
      </c>
      <c r="E1335" s="465" t="s">
        <v>16685</v>
      </c>
      <c r="F1335" s="466">
        <v>1988</v>
      </c>
      <c r="G1335" s="465" t="s">
        <v>5740</v>
      </c>
      <c r="H1335" s="465" t="s">
        <v>5734</v>
      </c>
      <c r="I1335" s="465" t="s">
        <v>5816</v>
      </c>
      <c r="J1335" s="466">
        <v>108068</v>
      </c>
      <c r="K1335" s="469"/>
      <c r="L1335" s="404">
        <f t="shared" ca="1" si="20"/>
        <v>3001.8888888888887</v>
      </c>
      <c r="M1335" s="465" t="s">
        <v>109</v>
      </c>
    </row>
    <row r="1336" spans="1:13" x14ac:dyDescent="0.35">
      <c r="A1336" s="462" t="s">
        <v>6301</v>
      </c>
      <c r="B1336" s="462" t="s">
        <v>909</v>
      </c>
      <c r="C1336" s="462" t="s">
        <v>6301</v>
      </c>
      <c r="D1336" s="462" t="s">
        <v>136</v>
      </c>
      <c r="E1336" s="462" t="s">
        <v>16685</v>
      </c>
      <c r="F1336" s="463">
        <v>2005</v>
      </c>
      <c r="G1336" s="462" t="s">
        <v>5710</v>
      </c>
      <c r="H1336" s="462" t="s">
        <v>5820</v>
      </c>
      <c r="I1336" s="462" t="s">
        <v>6302</v>
      </c>
      <c r="J1336" s="463">
        <v>128843</v>
      </c>
      <c r="K1336" s="468"/>
      <c r="L1336" s="464">
        <f t="shared" ca="1" si="20"/>
        <v>6781.2105263157891</v>
      </c>
      <c r="M1336" s="462" t="s">
        <v>109</v>
      </c>
    </row>
    <row r="1337" spans="1:13" x14ac:dyDescent="0.35">
      <c r="A1337" s="465" t="s">
        <v>6274</v>
      </c>
      <c r="B1337" s="465" t="s">
        <v>908</v>
      </c>
      <c r="C1337" s="465" t="s">
        <v>6274</v>
      </c>
      <c r="D1337" s="465" t="s">
        <v>136</v>
      </c>
      <c r="E1337" s="465" t="s">
        <v>16685</v>
      </c>
      <c r="F1337" s="466">
        <v>2005</v>
      </c>
      <c r="G1337" s="465" t="s">
        <v>5767</v>
      </c>
      <c r="H1337" s="465" t="s">
        <v>5927</v>
      </c>
      <c r="I1337" s="465" t="s">
        <v>6275</v>
      </c>
      <c r="J1337" s="466">
        <v>66046</v>
      </c>
      <c r="K1337" s="469"/>
      <c r="L1337" s="404">
        <f t="shared" ca="1" si="20"/>
        <v>3476.1052631578946</v>
      </c>
      <c r="M1337" s="465" t="s">
        <v>109</v>
      </c>
    </row>
    <row r="1338" spans="1:13" x14ac:dyDescent="0.35">
      <c r="A1338" s="462" t="s">
        <v>10379</v>
      </c>
      <c r="B1338" s="462" t="s">
        <v>1183</v>
      </c>
      <c r="C1338" s="462" t="s">
        <v>10379</v>
      </c>
      <c r="D1338" s="462" t="s">
        <v>136</v>
      </c>
      <c r="E1338" s="462" t="s">
        <v>16685</v>
      </c>
      <c r="F1338" s="463">
        <v>2016</v>
      </c>
      <c r="G1338" s="462" t="s">
        <v>5710</v>
      </c>
      <c r="H1338" s="462" t="s">
        <v>6139</v>
      </c>
      <c r="I1338" s="462" t="s">
        <v>10380</v>
      </c>
      <c r="J1338" s="463">
        <v>24388</v>
      </c>
      <c r="K1338" s="468"/>
      <c r="L1338" s="464">
        <f t="shared" ca="1" si="20"/>
        <v>3048.5</v>
      </c>
      <c r="M1338" s="462" t="s">
        <v>109</v>
      </c>
    </row>
    <row r="1339" spans="1:13" x14ac:dyDescent="0.35">
      <c r="A1339" s="465" t="s">
        <v>10153</v>
      </c>
      <c r="B1339" s="465" t="s">
        <v>1170</v>
      </c>
      <c r="C1339" s="465" t="s">
        <v>10153</v>
      </c>
      <c r="D1339" s="465" t="s">
        <v>136</v>
      </c>
      <c r="E1339" s="465" t="s">
        <v>16685</v>
      </c>
      <c r="F1339" s="466">
        <v>2016</v>
      </c>
      <c r="G1339" s="465" t="s">
        <v>5767</v>
      </c>
      <c r="H1339" s="465" t="s">
        <v>5967</v>
      </c>
      <c r="I1339" s="465" t="s">
        <v>10154</v>
      </c>
      <c r="J1339" s="466">
        <v>74655</v>
      </c>
      <c r="K1339" s="469"/>
      <c r="L1339" s="404">
        <f t="shared" ca="1" si="20"/>
        <v>9331.875</v>
      </c>
      <c r="M1339" s="465" t="s">
        <v>109</v>
      </c>
    </row>
    <row r="1340" spans="1:13" x14ac:dyDescent="0.35">
      <c r="A1340" s="462" t="s">
        <v>10155</v>
      </c>
      <c r="B1340" s="462" t="s">
        <v>1171</v>
      </c>
      <c r="C1340" s="462" t="s">
        <v>10155</v>
      </c>
      <c r="D1340" s="462" t="s">
        <v>136</v>
      </c>
      <c r="E1340" s="462" t="s">
        <v>16685</v>
      </c>
      <c r="F1340" s="463">
        <v>2016</v>
      </c>
      <c r="G1340" s="462" t="s">
        <v>5767</v>
      </c>
      <c r="H1340" s="462" t="s">
        <v>5967</v>
      </c>
      <c r="I1340" s="462" t="s">
        <v>10156</v>
      </c>
      <c r="J1340" s="463">
        <v>165442</v>
      </c>
      <c r="K1340" s="468"/>
      <c r="L1340" s="464">
        <f t="shared" ca="1" si="20"/>
        <v>20680.25</v>
      </c>
      <c r="M1340" s="462" t="s">
        <v>109</v>
      </c>
    </row>
    <row r="1341" spans="1:13" x14ac:dyDescent="0.35">
      <c r="A1341" s="465" t="s">
        <v>10755</v>
      </c>
      <c r="B1341" s="465" t="s">
        <v>1194</v>
      </c>
      <c r="C1341" s="465" t="s">
        <v>10755</v>
      </c>
      <c r="D1341" s="465" t="s">
        <v>136</v>
      </c>
      <c r="E1341" s="465" t="s">
        <v>16685</v>
      </c>
      <c r="F1341" s="466">
        <v>2016</v>
      </c>
      <c r="G1341" s="465" t="s">
        <v>5710</v>
      </c>
      <c r="H1341" s="465" t="s">
        <v>6006</v>
      </c>
      <c r="I1341" s="465" t="s">
        <v>10756</v>
      </c>
      <c r="J1341" s="466">
        <v>66813</v>
      </c>
      <c r="K1341" s="469">
        <v>44988</v>
      </c>
      <c r="L1341" s="404">
        <f t="shared" ca="1" si="20"/>
        <v>8351.625</v>
      </c>
      <c r="M1341" s="465" t="s">
        <v>109</v>
      </c>
    </row>
    <row r="1342" spans="1:13" x14ac:dyDescent="0.35">
      <c r="A1342" s="462" t="s">
        <v>11929</v>
      </c>
      <c r="B1342" s="462" t="s">
        <v>1355</v>
      </c>
      <c r="C1342" s="462" t="s">
        <v>11929</v>
      </c>
      <c r="D1342" s="462" t="s">
        <v>136</v>
      </c>
      <c r="E1342" s="462" t="s">
        <v>16685</v>
      </c>
      <c r="F1342" s="463">
        <v>2017</v>
      </c>
      <c r="G1342" s="462" t="s">
        <v>1283</v>
      </c>
      <c r="H1342" s="462" t="s">
        <v>11179</v>
      </c>
      <c r="I1342" s="462" t="s">
        <v>11930</v>
      </c>
      <c r="J1342" s="463">
        <v>22962</v>
      </c>
      <c r="K1342" s="468"/>
      <c r="L1342" s="464">
        <f t="shared" ca="1" si="20"/>
        <v>3280.2857142857142</v>
      </c>
      <c r="M1342" s="462" t="s">
        <v>109</v>
      </c>
    </row>
    <row r="1343" spans="1:13" x14ac:dyDescent="0.35">
      <c r="A1343" s="465" t="s">
        <v>12850</v>
      </c>
      <c r="B1343" s="465" t="s">
        <v>1418</v>
      </c>
      <c r="C1343" s="465" t="s">
        <v>12850</v>
      </c>
      <c r="D1343" s="465" t="s">
        <v>136</v>
      </c>
      <c r="E1343" s="465" t="s">
        <v>16685</v>
      </c>
      <c r="F1343" s="466">
        <v>2019</v>
      </c>
      <c r="G1343" s="465" t="s">
        <v>5710</v>
      </c>
      <c r="H1343" s="465" t="s">
        <v>898</v>
      </c>
      <c r="I1343" s="465" t="s">
        <v>12851</v>
      </c>
      <c r="J1343" s="466">
        <v>13077</v>
      </c>
      <c r="K1343" s="469"/>
      <c r="L1343" s="404">
        <f t="shared" ca="1" si="20"/>
        <v>2615.4</v>
      </c>
      <c r="M1343" s="465" t="s">
        <v>109</v>
      </c>
    </row>
    <row r="1344" spans="1:13" x14ac:dyDescent="0.35">
      <c r="A1344" s="462" t="s">
        <v>12695</v>
      </c>
      <c r="B1344" s="462" t="s">
        <v>1416</v>
      </c>
      <c r="C1344" s="462" t="s">
        <v>12695</v>
      </c>
      <c r="D1344" s="462" t="s">
        <v>136</v>
      </c>
      <c r="E1344" s="462" t="s">
        <v>16685</v>
      </c>
      <c r="F1344" s="463">
        <v>2019</v>
      </c>
      <c r="G1344" s="462" t="s">
        <v>5710</v>
      </c>
      <c r="H1344" s="462" t="s">
        <v>6139</v>
      </c>
      <c r="I1344" s="462" t="s">
        <v>12696</v>
      </c>
      <c r="J1344" s="463">
        <v>7734</v>
      </c>
      <c r="K1344" s="468"/>
      <c r="L1344" s="464">
        <f t="shared" ca="1" si="20"/>
        <v>1546.8</v>
      </c>
      <c r="M1344" s="462" t="s">
        <v>109</v>
      </c>
    </row>
    <row r="1345" spans="1:13" x14ac:dyDescent="0.35">
      <c r="A1345" s="465" t="s">
        <v>12997</v>
      </c>
      <c r="B1345" s="465" t="s">
        <v>1426</v>
      </c>
      <c r="C1345" s="465" t="s">
        <v>12997</v>
      </c>
      <c r="D1345" s="465" t="s">
        <v>136</v>
      </c>
      <c r="E1345" s="465" t="s">
        <v>16685</v>
      </c>
      <c r="F1345" s="466">
        <v>2019</v>
      </c>
      <c r="G1345" s="465" t="s">
        <v>5710</v>
      </c>
      <c r="H1345" s="465" t="s">
        <v>6004</v>
      </c>
      <c r="I1345" s="465" t="s">
        <v>12998</v>
      </c>
      <c r="J1345" s="466">
        <v>4066</v>
      </c>
      <c r="K1345" s="469"/>
      <c r="L1345" s="404">
        <f t="shared" ca="1" si="20"/>
        <v>813.2</v>
      </c>
      <c r="M1345" s="465" t="s">
        <v>109</v>
      </c>
    </row>
    <row r="1346" spans="1:13" x14ac:dyDescent="0.35">
      <c r="A1346" s="462" t="s">
        <v>13252</v>
      </c>
      <c r="B1346" s="462" t="s">
        <v>1437</v>
      </c>
      <c r="C1346" s="462" t="s">
        <v>13252</v>
      </c>
      <c r="D1346" s="462" t="s">
        <v>136</v>
      </c>
      <c r="E1346" s="462" t="s">
        <v>16685</v>
      </c>
      <c r="F1346" s="463">
        <v>2019</v>
      </c>
      <c r="G1346" s="462" t="s">
        <v>5710</v>
      </c>
      <c r="H1346" s="462" t="s">
        <v>9893</v>
      </c>
      <c r="I1346" s="462" t="s">
        <v>13253</v>
      </c>
      <c r="J1346" s="463">
        <v>45852</v>
      </c>
      <c r="K1346" s="468"/>
      <c r="L1346" s="464">
        <f t="shared" ref="L1346:L1409" ca="1" si="21">IFERROR(J1346/(YEAR(NOW())-F1346),"--")</f>
        <v>9170.4</v>
      </c>
      <c r="M1346" s="462" t="s">
        <v>109</v>
      </c>
    </row>
    <row r="1347" spans="1:13" x14ac:dyDescent="0.35">
      <c r="A1347" s="465" t="s">
        <v>13250</v>
      </c>
      <c r="B1347" s="465" t="s">
        <v>1436</v>
      </c>
      <c r="C1347" s="465" t="s">
        <v>13250</v>
      </c>
      <c r="D1347" s="465" t="s">
        <v>136</v>
      </c>
      <c r="E1347" s="465" t="s">
        <v>16685</v>
      </c>
      <c r="F1347" s="466">
        <v>2019</v>
      </c>
      <c r="G1347" s="465" t="s">
        <v>5710</v>
      </c>
      <c r="H1347" s="465" t="s">
        <v>9893</v>
      </c>
      <c r="I1347" s="465" t="s">
        <v>13251</v>
      </c>
      <c r="J1347" s="466">
        <v>47001</v>
      </c>
      <c r="K1347" s="469"/>
      <c r="L1347" s="404">
        <f t="shared" ca="1" si="21"/>
        <v>9400.2000000000007</v>
      </c>
      <c r="M1347" s="465" t="s">
        <v>109</v>
      </c>
    </row>
    <row r="1348" spans="1:13" x14ac:dyDescent="0.35">
      <c r="A1348" s="462" t="s">
        <v>17906</v>
      </c>
      <c r="B1348" s="462" t="s">
        <v>17907</v>
      </c>
      <c r="C1348" s="462" t="s">
        <v>17906</v>
      </c>
      <c r="D1348" s="462" t="s">
        <v>136</v>
      </c>
      <c r="E1348" s="462" t="s">
        <v>16685</v>
      </c>
      <c r="F1348" s="463">
        <v>2023</v>
      </c>
      <c r="G1348" s="462" t="s">
        <v>5710</v>
      </c>
      <c r="H1348" s="462" t="s">
        <v>9893</v>
      </c>
      <c r="I1348" s="462" t="s">
        <v>17908</v>
      </c>
      <c r="J1348" s="463">
        <v>0</v>
      </c>
      <c r="K1348" s="468"/>
      <c r="L1348" s="464">
        <f t="shared" ca="1" si="21"/>
        <v>0</v>
      </c>
      <c r="M1348" s="462" t="s">
        <v>109</v>
      </c>
    </row>
    <row r="1349" spans="1:13" x14ac:dyDescent="0.35">
      <c r="A1349" s="465" t="s">
        <v>6649</v>
      </c>
      <c r="B1349" s="465" t="s">
        <v>940</v>
      </c>
      <c r="C1349" s="465" t="s">
        <v>6649</v>
      </c>
      <c r="D1349" s="465" t="s">
        <v>136</v>
      </c>
      <c r="E1349" s="465" t="s">
        <v>16686</v>
      </c>
      <c r="F1349" s="466">
        <v>2007</v>
      </c>
      <c r="G1349" s="465" t="s">
        <v>5710</v>
      </c>
      <c r="H1349" s="465" t="s">
        <v>5820</v>
      </c>
      <c r="I1349" s="465" t="s">
        <v>6650</v>
      </c>
      <c r="J1349" s="466">
        <v>71286</v>
      </c>
      <c r="K1349" s="469">
        <v>45105</v>
      </c>
      <c r="L1349" s="404">
        <f t="shared" ca="1" si="21"/>
        <v>4193.2941176470586</v>
      </c>
      <c r="M1349" s="465" t="s">
        <v>109</v>
      </c>
    </row>
    <row r="1350" spans="1:13" x14ac:dyDescent="0.35">
      <c r="A1350" s="462" t="s">
        <v>9719</v>
      </c>
      <c r="B1350" s="462" t="s">
        <v>1106</v>
      </c>
      <c r="C1350" s="462" t="s">
        <v>9719</v>
      </c>
      <c r="D1350" s="462" t="s">
        <v>136</v>
      </c>
      <c r="E1350" s="462" t="s">
        <v>16686</v>
      </c>
      <c r="F1350" s="463">
        <v>2015</v>
      </c>
      <c r="G1350" s="462" t="s">
        <v>5710</v>
      </c>
      <c r="H1350" s="462" t="s">
        <v>898</v>
      </c>
      <c r="I1350" s="462" t="s">
        <v>9720</v>
      </c>
      <c r="J1350" s="463">
        <v>10338</v>
      </c>
      <c r="K1350" s="468"/>
      <c r="L1350" s="464">
        <f t="shared" ca="1" si="21"/>
        <v>1148.6666666666667</v>
      </c>
      <c r="M1350" s="462" t="s">
        <v>109</v>
      </c>
    </row>
    <row r="1351" spans="1:13" x14ac:dyDescent="0.35">
      <c r="A1351" s="465" t="s">
        <v>10009</v>
      </c>
      <c r="B1351" s="465" t="s">
        <v>1117</v>
      </c>
      <c r="C1351" s="465" t="s">
        <v>10009</v>
      </c>
      <c r="D1351" s="465" t="s">
        <v>136</v>
      </c>
      <c r="E1351" s="465" t="s">
        <v>16686</v>
      </c>
      <c r="F1351" s="466">
        <v>2015</v>
      </c>
      <c r="G1351" s="465" t="s">
        <v>6165</v>
      </c>
      <c r="H1351" s="465" t="s">
        <v>10010</v>
      </c>
      <c r="I1351" s="465" t="s">
        <v>10011</v>
      </c>
      <c r="J1351" s="466">
        <v>33167</v>
      </c>
      <c r="K1351" s="469"/>
      <c r="L1351" s="404">
        <f t="shared" ca="1" si="21"/>
        <v>3685.2222222222222</v>
      </c>
      <c r="M1351" s="465" t="s">
        <v>109</v>
      </c>
    </row>
    <row r="1352" spans="1:13" x14ac:dyDescent="0.35">
      <c r="A1352" s="462" t="s">
        <v>10032</v>
      </c>
      <c r="B1352" s="462" t="s">
        <v>1127</v>
      </c>
      <c r="C1352" s="462" t="s">
        <v>10032</v>
      </c>
      <c r="D1352" s="462" t="s">
        <v>136</v>
      </c>
      <c r="E1352" s="462" t="s">
        <v>234</v>
      </c>
      <c r="F1352" s="463">
        <v>2015</v>
      </c>
      <c r="G1352" s="462" t="s">
        <v>6165</v>
      </c>
      <c r="H1352" s="462" t="s">
        <v>8009</v>
      </c>
      <c r="I1352" s="462" t="s">
        <v>10033</v>
      </c>
      <c r="J1352" s="463">
        <v>87783</v>
      </c>
      <c r="K1352" s="468"/>
      <c r="L1352" s="464">
        <f t="shared" ca="1" si="21"/>
        <v>9753.6666666666661</v>
      </c>
      <c r="M1352" s="462" t="s">
        <v>109</v>
      </c>
    </row>
    <row r="1353" spans="1:13" x14ac:dyDescent="0.35">
      <c r="A1353" s="465" t="s">
        <v>17011</v>
      </c>
      <c r="B1353" s="465" t="s">
        <v>17012</v>
      </c>
      <c r="C1353" s="465" t="s">
        <v>17011</v>
      </c>
      <c r="D1353" s="465" t="s">
        <v>136</v>
      </c>
      <c r="E1353" s="465" t="s">
        <v>234</v>
      </c>
      <c r="F1353" s="466">
        <v>2022</v>
      </c>
      <c r="G1353" s="465" t="s">
        <v>6165</v>
      </c>
      <c r="H1353" s="465" t="s">
        <v>8009</v>
      </c>
      <c r="I1353" s="465" t="s">
        <v>17013</v>
      </c>
      <c r="J1353" s="466">
        <v>3623544</v>
      </c>
      <c r="K1353" s="469"/>
      <c r="L1353" s="404">
        <f t="shared" ca="1" si="21"/>
        <v>1811772</v>
      </c>
      <c r="M1353" s="465" t="s">
        <v>109</v>
      </c>
    </row>
    <row r="1354" spans="1:13" x14ac:dyDescent="0.35">
      <c r="A1354" s="462" t="s">
        <v>6645</v>
      </c>
      <c r="B1354" s="462" t="s">
        <v>938</v>
      </c>
      <c r="C1354" s="462" t="s">
        <v>6645</v>
      </c>
      <c r="D1354" s="462" t="s">
        <v>136</v>
      </c>
      <c r="E1354" s="462" t="s">
        <v>243</v>
      </c>
      <c r="F1354" s="463">
        <v>2007</v>
      </c>
      <c r="G1354" s="462" t="s">
        <v>5710</v>
      </c>
      <c r="H1354" s="462" t="s">
        <v>5820</v>
      </c>
      <c r="I1354" s="462" t="s">
        <v>6646</v>
      </c>
      <c r="J1354" s="463">
        <v>49299</v>
      </c>
      <c r="K1354" s="468">
        <v>44938</v>
      </c>
      <c r="L1354" s="464">
        <f t="shared" ca="1" si="21"/>
        <v>2899.9411764705883</v>
      </c>
      <c r="M1354" s="462" t="s">
        <v>109</v>
      </c>
    </row>
    <row r="1355" spans="1:13" x14ac:dyDescent="0.35">
      <c r="A1355" s="465" t="s">
        <v>11187</v>
      </c>
      <c r="B1355" s="465" t="s">
        <v>1286</v>
      </c>
      <c r="C1355" s="465" t="s">
        <v>11187</v>
      </c>
      <c r="D1355" s="465" t="s">
        <v>136</v>
      </c>
      <c r="E1355" s="465" t="s">
        <v>243</v>
      </c>
      <c r="F1355" s="466">
        <v>2016</v>
      </c>
      <c r="G1355" s="465" t="s">
        <v>6165</v>
      </c>
      <c r="H1355" s="465" t="s">
        <v>8009</v>
      </c>
      <c r="I1355" s="465" t="s">
        <v>11188</v>
      </c>
      <c r="J1355" s="466">
        <v>38456</v>
      </c>
      <c r="K1355" s="469"/>
      <c r="L1355" s="404">
        <f t="shared" ca="1" si="21"/>
        <v>4807</v>
      </c>
      <c r="M1355" s="465" t="s">
        <v>109</v>
      </c>
    </row>
    <row r="1356" spans="1:13" x14ac:dyDescent="0.35">
      <c r="A1356" s="462" t="s">
        <v>17014</v>
      </c>
      <c r="B1356" s="462" t="s">
        <v>17015</v>
      </c>
      <c r="C1356" s="462" t="s">
        <v>17014</v>
      </c>
      <c r="D1356" s="462" t="s">
        <v>136</v>
      </c>
      <c r="E1356" s="462" t="s">
        <v>243</v>
      </c>
      <c r="F1356" s="463">
        <v>2022</v>
      </c>
      <c r="G1356" s="462" t="s">
        <v>6165</v>
      </c>
      <c r="H1356" s="462" t="s">
        <v>8009</v>
      </c>
      <c r="I1356" s="462" t="s">
        <v>17016</v>
      </c>
      <c r="J1356" s="463">
        <v>1708</v>
      </c>
      <c r="K1356" s="468"/>
      <c r="L1356" s="464">
        <f t="shared" ca="1" si="21"/>
        <v>854</v>
      </c>
      <c r="M1356" s="462" t="s">
        <v>109</v>
      </c>
    </row>
    <row r="1357" spans="1:13" x14ac:dyDescent="0.35">
      <c r="A1357" s="465" t="s">
        <v>17286</v>
      </c>
      <c r="B1357" s="465" t="s">
        <v>17287</v>
      </c>
      <c r="C1357" s="465" t="s">
        <v>17286</v>
      </c>
      <c r="D1357" s="465" t="s">
        <v>209</v>
      </c>
      <c r="E1357" s="465" t="s">
        <v>214</v>
      </c>
      <c r="F1357" s="466">
        <v>2023</v>
      </c>
      <c r="G1357" s="465" t="s">
        <v>5710</v>
      </c>
      <c r="H1357" s="465" t="s">
        <v>17281</v>
      </c>
      <c r="I1357" s="465" t="s">
        <v>17288</v>
      </c>
      <c r="J1357" s="466">
        <v>118</v>
      </c>
      <c r="K1357" s="469"/>
      <c r="L1357" s="404">
        <f t="shared" ca="1" si="21"/>
        <v>118</v>
      </c>
      <c r="M1357" s="465" t="s">
        <v>109</v>
      </c>
    </row>
    <row r="1358" spans="1:13" x14ac:dyDescent="0.35">
      <c r="A1358" s="462" t="s">
        <v>8020</v>
      </c>
      <c r="B1358" s="462" t="s">
        <v>1041</v>
      </c>
      <c r="C1358" s="462" t="s">
        <v>8020</v>
      </c>
      <c r="D1358" s="462" t="s">
        <v>209</v>
      </c>
      <c r="E1358" s="462" t="s">
        <v>215</v>
      </c>
      <c r="F1358" s="463">
        <v>2011</v>
      </c>
      <c r="G1358" s="462" t="s">
        <v>6165</v>
      </c>
      <c r="H1358" s="462" t="s">
        <v>8009</v>
      </c>
      <c r="I1358" s="462" t="s">
        <v>8021</v>
      </c>
      <c r="J1358" s="463">
        <v>221912</v>
      </c>
      <c r="K1358" s="468"/>
      <c r="L1358" s="464">
        <f t="shared" ca="1" si="21"/>
        <v>17070.153846153848</v>
      </c>
      <c r="M1358" s="462" t="s">
        <v>109</v>
      </c>
    </row>
    <row r="1359" spans="1:13" x14ac:dyDescent="0.35">
      <c r="A1359" s="465" t="s">
        <v>6312</v>
      </c>
      <c r="B1359" s="465" t="s">
        <v>911</v>
      </c>
      <c r="C1359" s="465" t="s">
        <v>6312</v>
      </c>
      <c r="D1359" s="465" t="s">
        <v>209</v>
      </c>
      <c r="E1359" s="465" t="s">
        <v>244</v>
      </c>
      <c r="F1359" s="466">
        <v>2005</v>
      </c>
      <c r="G1359" s="465" t="s">
        <v>5710</v>
      </c>
      <c r="H1359" s="465" t="s">
        <v>6311</v>
      </c>
      <c r="I1359" s="465" t="s">
        <v>6313</v>
      </c>
      <c r="J1359" s="466">
        <v>66676</v>
      </c>
      <c r="K1359" s="469"/>
      <c r="L1359" s="404">
        <f t="shared" ca="1" si="21"/>
        <v>3509.2631578947367</v>
      </c>
      <c r="M1359" s="465" t="s">
        <v>109</v>
      </c>
    </row>
    <row r="1360" spans="1:13" x14ac:dyDescent="0.35">
      <c r="A1360" s="462" t="s">
        <v>7740</v>
      </c>
      <c r="B1360" s="462" t="s">
        <v>990</v>
      </c>
      <c r="C1360" s="462" t="s">
        <v>7740</v>
      </c>
      <c r="D1360" s="462" t="s">
        <v>209</v>
      </c>
      <c r="E1360" s="462" t="s">
        <v>244</v>
      </c>
      <c r="F1360" s="463">
        <v>2011</v>
      </c>
      <c r="G1360" s="462" t="s">
        <v>5710</v>
      </c>
      <c r="H1360" s="462" t="s">
        <v>6311</v>
      </c>
      <c r="I1360" s="462" t="s">
        <v>7741</v>
      </c>
      <c r="J1360" s="463">
        <v>93182</v>
      </c>
      <c r="K1360" s="468"/>
      <c r="L1360" s="464">
        <f t="shared" ca="1" si="21"/>
        <v>7167.8461538461543</v>
      </c>
      <c r="M1360" s="462" t="s">
        <v>109</v>
      </c>
    </row>
    <row r="1361" spans="1:13" x14ac:dyDescent="0.35">
      <c r="A1361" s="465" t="s">
        <v>7798</v>
      </c>
      <c r="B1361" s="465" t="s">
        <v>1026</v>
      </c>
      <c r="C1361" s="465" t="s">
        <v>7798</v>
      </c>
      <c r="D1361" s="465" t="s">
        <v>209</v>
      </c>
      <c r="E1361" s="465" t="s">
        <v>244</v>
      </c>
      <c r="F1361" s="466">
        <v>2011</v>
      </c>
      <c r="G1361" s="465" t="s">
        <v>5710</v>
      </c>
      <c r="H1361" s="465" t="s">
        <v>6311</v>
      </c>
      <c r="I1361" s="465" t="s">
        <v>7799</v>
      </c>
      <c r="J1361" s="466">
        <v>358728</v>
      </c>
      <c r="K1361" s="469"/>
      <c r="L1361" s="404">
        <f t="shared" ca="1" si="21"/>
        <v>27594.461538461539</v>
      </c>
      <c r="M1361" s="465" t="s">
        <v>109</v>
      </c>
    </row>
    <row r="1362" spans="1:13" x14ac:dyDescent="0.35">
      <c r="A1362" s="462" t="s">
        <v>7806</v>
      </c>
      <c r="B1362" s="462" t="s">
        <v>1030</v>
      </c>
      <c r="C1362" s="462" t="s">
        <v>7806</v>
      </c>
      <c r="D1362" s="462" t="s">
        <v>209</v>
      </c>
      <c r="E1362" s="462" t="s">
        <v>244</v>
      </c>
      <c r="F1362" s="463">
        <v>2011</v>
      </c>
      <c r="G1362" s="462" t="s">
        <v>5710</v>
      </c>
      <c r="H1362" s="462" t="s">
        <v>6311</v>
      </c>
      <c r="I1362" s="462" t="s">
        <v>7807</v>
      </c>
      <c r="J1362" s="463">
        <v>140729</v>
      </c>
      <c r="K1362" s="468">
        <v>45048</v>
      </c>
      <c r="L1362" s="464">
        <f t="shared" ca="1" si="21"/>
        <v>10825.307692307691</v>
      </c>
      <c r="M1362" s="462" t="s">
        <v>109</v>
      </c>
    </row>
    <row r="1363" spans="1:13" x14ac:dyDescent="0.35">
      <c r="A1363" s="465" t="s">
        <v>8844</v>
      </c>
      <c r="B1363" s="465" t="s">
        <v>1078</v>
      </c>
      <c r="C1363" s="465" t="s">
        <v>8844</v>
      </c>
      <c r="D1363" s="465" t="s">
        <v>209</v>
      </c>
      <c r="E1363" s="465" t="s">
        <v>244</v>
      </c>
      <c r="F1363" s="466">
        <v>2014</v>
      </c>
      <c r="G1363" s="465" t="s">
        <v>5710</v>
      </c>
      <c r="H1363" s="465" t="s">
        <v>6095</v>
      </c>
      <c r="I1363" s="465" t="s">
        <v>8845</v>
      </c>
      <c r="J1363" s="466">
        <v>59464</v>
      </c>
      <c r="K1363" s="469"/>
      <c r="L1363" s="404">
        <f t="shared" ca="1" si="21"/>
        <v>5946.4</v>
      </c>
      <c r="M1363" s="465" t="s">
        <v>109</v>
      </c>
    </row>
    <row r="1364" spans="1:13" x14ac:dyDescent="0.35">
      <c r="A1364" s="462" t="s">
        <v>8848</v>
      </c>
      <c r="B1364" s="462" t="s">
        <v>1080</v>
      </c>
      <c r="C1364" s="462" t="s">
        <v>8848</v>
      </c>
      <c r="D1364" s="462" t="s">
        <v>209</v>
      </c>
      <c r="E1364" s="462" t="s">
        <v>244</v>
      </c>
      <c r="F1364" s="463">
        <v>2014</v>
      </c>
      <c r="G1364" s="462" t="s">
        <v>5710</v>
      </c>
      <c r="H1364" s="462" t="s">
        <v>6095</v>
      </c>
      <c r="I1364" s="462" t="s">
        <v>8849</v>
      </c>
      <c r="J1364" s="463">
        <v>326522</v>
      </c>
      <c r="K1364" s="468"/>
      <c r="L1364" s="464">
        <f t="shared" ca="1" si="21"/>
        <v>32652.2</v>
      </c>
      <c r="M1364" s="462" t="s">
        <v>109</v>
      </c>
    </row>
    <row r="1365" spans="1:13" x14ac:dyDescent="0.35">
      <c r="A1365" s="465" t="s">
        <v>10911</v>
      </c>
      <c r="B1365" s="465" t="s">
        <v>1251</v>
      </c>
      <c r="C1365" s="465" t="s">
        <v>10911</v>
      </c>
      <c r="D1365" s="465" t="s">
        <v>209</v>
      </c>
      <c r="E1365" s="465" t="s">
        <v>244</v>
      </c>
      <c r="F1365" s="466">
        <v>2016</v>
      </c>
      <c r="G1365" s="465" t="s">
        <v>5710</v>
      </c>
      <c r="H1365" s="465" t="s">
        <v>9890</v>
      </c>
      <c r="I1365" s="465" t="s">
        <v>10912</v>
      </c>
      <c r="J1365" s="466">
        <v>37849</v>
      </c>
      <c r="K1365" s="469"/>
      <c r="L1365" s="404">
        <f t="shared" ca="1" si="21"/>
        <v>4731.125</v>
      </c>
      <c r="M1365" s="465" t="s">
        <v>109</v>
      </c>
    </row>
    <row r="1366" spans="1:13" x14ac:dyDescent="0.35">
      <c r="A1366" s="462" t="s">
        <v>8860</v>
      </c>
      <c r="B1366" s="462" t="s">
        <v>1086</v>
      </c>
      <c r="C1366" s="462" t="s">
        <v>8860</v>
      </c>
      <c r="D1366" s="462" t="s">
        <v>209</v>
      </c>
      <c r="E1366" s="462" t="s">
        <v>244</v>
      </c>
      <c r="F1366" s="463">
        <v>2014</v>
      </c>
      <c r="G1366" s="462" t="s">
        <v>5710</v>
      </c>
      <c r="H1366" s="462" t="s">
        <v>6095</v>
      </c>
      <c r="I1366" s="462" t="s">
        <v>8861</v>
      </c>
      <c r="J1366" s="463">
        <v>24081</v>
      </c>
      <c r="K1366" s="468"/>
      <c r="L1366" s="464">
        <f t="shared" ca="1" si="21"/>
        <v>2408.1</v>
      </c>
      <c r="M1366" s="462" t="s">
        <v>109</v>
      </c>
    </row>
    <row r="1367" spans="1:13" x14ac:dyDescent="0.35">
      <c r="A1367" s="465" t="s">
        <v>6692</v>
      </c>
      <c r="B1367" s="465" t="s">
        <v>951</v>
      </c>
      <c r="C1367" s="465" t="s">
        <v>6692</v>
      </c>
      <c r="D1367" s="465" t="s">
        <v>209</v>
      </c>
      <c r="E1367" s="465" t="s">
        <v>244</v>
      </c>
      <c r="F1367" s="466">
        <v>2007</v>
      </c>
      <c r="G1367" s="465" t="s">
        <v>5710</v>
      </c>
      <c r="H1367" s="465" t="s">
        <v>6311</v>
      </c>
      <c r="I1367" s="465" t="s">
        <v>6693</v>
      </c>
      <c r="J1367" s="466">
        <v>53190</v>
      </c>
      <c r="K1367" s="469"/>
      <c r="L1367" s="404">
        <f t="shared" ca="1" si="21"/>
        <v>3128.8235294117649</v>
      </c>
      <c r="M1367" s="465" t="s">
        <v>109</v>
      </c>
    </row>
    <row r="1368" spans="1:13" x14ac:dyDescent="0.35">
      <c r="A1368" s="462" t="s">
        <v>7742</v>
      </c>
      <c r="B1368" s="462" t="s">
        <v>991</v>
      </c>
      <c r="C1368" s="462" t="s">
        <v>7742</v>
      </c>
      <c r="D1368" s="462" t="s">
        <v>209</v>
      </c>
      <c r="E1368" s="462" t="s">
        <v>244</v>
      </c>
      <c r="F1368" s="463">
        <v>2011</v>
      </c>
      <c r="G1368" s="462" t="s">
        <v>5710</v>
      </c>
      <c r="H1368" s="462" t="s">
        <v>6311</v>
      </c>
      <c r="I1368" s="462" t="s">
        <v>7743</v>
      </c>
      <c r="J1368" s="463">
        <v>152222</v>
      </c>
      <c r="K1368" s="468"/>
      <c r="L1368" s="464">
        <f t="shared" ca="1" si="21"/>
        <v>11709.384615384615</v>
      </c>
      <c r="M1368" s="462" t="s">
        <v>109</v>
      </c>
    </row>
    <row r="1369" spans="1:13" x14ac:dyDescent="0.35">
      <c r="A1369" s="465" t="s">
        <v>8838</v>
      </c>
      <c r="B1369" s="465" t="s">
        <v>1075</v>
      </c>
      <c r="C1369" s="465" t="s">
        <v>8838</v>
      </c>
      <c r="D1369" s="465" t="s">
        <v>209</v>
      </c>
      <c r="E1369" s="465" t="s">
        <v>244</v>
      </c>
      <c r="F1369" s="466">
        <v>2014</v>
      </c>
      <c r="G1369" s="465" t="s">
        <v>5710</v>
      </c>
      <c r="H1369" s="465" t="s">
        <v>6095</v>
      </c>
      <c r="I1369" s="465" t="s">
        <v>8839</v>
      </c>
      <c r="J1369" s="466">
        <v>75474</v>
      </c>
      <c r="K1369" s="469">
        <v>44972</v>
      </c>
      <c r="L1369" s="404">
        <f t="shared" ca="1" si="21"/>
        <v>7547.4</v>
      </c>
      <c r="M1369" s="465" t="s">
        <v>109</v>
      </c>
    </row>
    <row r="1370" spans="1:13" x14ac:dyDescent="0.35">
      <c r="A1370" s="462" t="s">
        <v>7800</v>
      </c>
      <c r="B1370" s="462" t="s">
        <v>1027</v>
      </c>
      <c r="C1370" s="462" t="s">
        <v>7800</v>
      </c>
      <c r="D1370" s="462" t="s">
        <v>209</v>
      </c>
      <c r="E1370" s="462" t="s">
        <v>244</v>
      </c>
      <c r="F1370" s="463">
        <v>2011</v>
      </c>
      <c r="G1370" s="462" t="s">
        <v>5710</v>
      </c>
      <c r="H1370" s="462" t="s">
        <v>6311</v>
      </c>
      <c r="I1370" s="462" t="s">
        <v>7801</v>
      </c>
      <c r="J1370" s="463">
        <v>68448</v>
      </c>
      <c r="K1370" s="468"/>
      <c r="L1370" s="464">
        <f t="shared" ca="1" si="21"/>
        <v>5265.2307692307695</v>
      </c>
      <c r="M1370" s="462" t="s">
        <v>109</v>
      </c>
    </row>
    <row r="1371" spans="1:13" x14ac:dyDescent="0.35">
      <c r="A1371" s="465" t="s">
        <v>7802</v>
      </c>
      <c r="B1371" s="465" t="s">
        <v>1028</v>
      </c>
      <c r="C1371" s="465" t="s">
        <v>7802</v>
      </c>
      <c r="D1371" s="465" t="s">
        <v>209</v>
      </c>
      <c r="E1371" s="465" t="s">
        <v>244</v>
      </c>
      <c r="F1371" s="466">
        <v>2011</v>
      </c>
      <c r="G1371" s="465" t="s">
        <v>5710</v>
      </c>
      <c r="H1371" s="465" t="s">
        <v>6311</v>
      </c>
      <c r="I1371" s="465" t="s">
        <v>7803</v>
      </c>
      <c r="J1371" s="466">
        <v>72487</v>
      </c>
      <c r="K1371" s="469">
        <v>44847</v>
      </c>
      <c r="L1371" s="404">
        <f t="shared" ca="1" si="21"/>
        <v>5575.9230769230771</v>
      </c>
      <c r="M1371" s="465" t="s">
        <v>109</v>
      </c>
    </row>
    <row r="1372" spans="1:13" x14ac:dyDescent="0.35">
      <c r="A1372" s="462" t="s">
        <v>8882</v>
      </c>
      <c r="B1372" s="462" t="s">
        <v>1060</v>
      </c>
      <c r="C1372" s="462" t="s">
        <v>8882</v>
      </c>
      <c r="D1372" s="462" t="s">
        <v>209</v>
      </c>
      <c r="E1372" s="462" t="s">
        <v>244</v>
      </c>
      <c r="F1372" s="463">
        <v>2014</v>
      </c>
      <c r="G1372" s="462" t="s">
        <v>5710</v>
      </c>
      <c r="H1372" s="462" t="s">
        <v>6095</v>
      </c>
      <c r="I1372" s="462" t="s">
        <v>8883</v>
      </c>
      <c r="J1372" s="463">
        <v>90343</v>
      </c>
      <c r="K1372" s="468"/>
      <c r="L1372" s="464">
        <f t="shared" ca="1" si="21"/>
        <v>9034.2999999999993</v>
      </c>
      <c r="M1372" s="462" t="s">
        <v>109</v>
      </c>
    </row>
    <row r="1373" spans="1:13" x14ac:dyDescent="0.35">
      <c r="A1373" s="465" t="s">
        <v>10941</v>
      </c>
      <c r="B1373" s="465" t="s">
        <v>1245</v>
      </c>
      <c r="C1373" s="465" t="s">
        <v>10941</v>
      </c>
      <c r="D1373" s="465" t="s">
        <v>209</v>
      </c>
      <c r="E1373" s="465" t="s">
        <v>244</v>
      </c>
      <c r="F1373" s="466">
        <v>2016</v>
      </c>
      <c r="G1373" s="465" t="s">
        <v>5710</v>
      </c>
      <c r="H1373" s="465" t="s">
        <v>9890</v>
      </c>
      <c r="I1373" s="465" t="s">
        <v>10942</v>
      </c>
      <c r="J1373" s="466">
        <v>70398</v>
      </c>
      <c r="K1373" s="469"/>
      <c r="L1373" s="404">
        <f t="shared" ca="1" si="21"/>
        <v>8799.75</v>
      </c>
      <c r="M1373" s="465" t="s">
        <v>109</v>
      </c>
    </row>
    <row r="1374" spans="1:13" x14ac:dyDescent="0.35">
      <c r="A1374" s="462" t="s">
        <v>11775</v>
      </c>
      <c r="B1374" s="462" t="s">
        <v>1336</v>
      </c>
      <c r="C1374" s="462" t="s">
        <v>11775</v>
      </c>
      <c r="D1374" s="462" t="s">
        <v>209</v>
      </c>
      <c r="E1374" s="462" t="s">
        <v>244</v>
      </c>
      <c r="F1374" s="463">
        <v>2017</v>
      </c>
      <c r="G1374" s="462" t="s">
        <v>5710</v>
      </c>
      <c r="H1374" s="462" t="s">
        <v>11044</v>
      </c>
      <c r="I1374" s="462" t="s">
        <v>11776</v>
      </c>
      <c r="J1374" s="463">
        <v>30803</v>
      </c>
      <c r="K1374" s="468"/>
      <c r="L1374" s="464">
        <f t="shared" ca="1" si="21"/>
        <v>4400.4285714285716</v>
      </c>
      <c r="M1374" s="462" t="s">
        <v>109</v>
      </c>
    </row>
    <row r="1375" spans="1:13" x14ac:dyDescent="0.35">
      <c r="A1375" s="465" t="s">
        <v>7553</v>
      </c>
      <c r="B1375" s="465" t="s">
        <v>983</v>
      </c>
      <c r="C1375" s="465" t="s">
        <v>7553</v>
      </c>
      <c r="D1375" s="465" t="s">
        <v>209</v>
      </c>
      <c r="E1375" s="465" t="s">
        <v>244</v>
      </c>
      <c r="F1375" s="466">
        <v>2010</v>
      </c>
      <c r="G1375" s="465" t="s">
        <v>5710</v>
      </c>
      <c r="H1375" s="465" t="s">
        <v>6311</v>
      </c>
      <c r="I1375" s="465" t="s">
        <v>7554</v>
      </c>
      <c r="J1375" s="466">
        <v>109065</v>
      </c>
      <c r="K1375" s="469">
        <v>45043</v>
      </c>
      <c r="L1375" s="404">
        <f t="shared" ca="1" si="21"/>
        <v>7790.3571428571431</v>
      </c>
      <c r="M1375" s="465" t="s">
        <v>109</v>
      </c>
    </row>
    <row r="1376" spans="1:13" x14ac:dyDescent="0.35">
      <c r="A1376" s="462" t="s">
        <v>13442</v>
      </c>
      <c r="B1376" s="462" t="s">
        <v>1448</v>
      </c>
      <c r="C1376" s="462" t="s">
        <v>13442</v>
      </c>
      <c r="D1376" s="462" t="s">
        <v>209</v>
      </c>
      <c r="E1376" s="462" t="s">
        <v>244</v>
      </c>
      <c r="F1376" s="463">
        <v>2019</v>
      </c>
      <c r="G1376" s="462" t="s">
        <v>5710</v>
      </c>
      <c r="H1376" s="462" t="s">
        <v>11044</v>
      </c>
      <c r="I1376" s="462" t="s">
        <v>13443</v>
      </c>
      <c r="J1376" s="463">
        <v>20908</v>
      </c>
      <c r="K1376" s="468"/>
      <c r="L1376" s="464">
        <f t="shared" ca="1" si="21"/>
        <v>4181.6000000000004</v>
      </c>
      <c r="M1376" s="462" t="s">
        <v>109</v>
      </c>
    </row>
    <row r="1377" spans="1:13" x14ac:dyDescent="0.35">
      <c r="A1377" s="465" t="s">
        <v>12400</v>
      </c>
      <c r="B1377" s="465" t="s">
        <v>1392</v>
      </c>
      <c r="C1377" s="465" t="s">
        <v>12400</v>
      </c>
      <c r="D1377" s="465" t="s">
        <v>209</v>
      </c>
      <c r="E1377" s="465" t="s">
        <v>244</v>
      </c>
      <c r="F1377" s="466">
        <v>2018</v>
      </c>
      <c r="G1377" s="465" t="s">
        <v>5710</v>
      </c>
      <c r="H1377" s="465" t="s">
        <v>11653</v>
      </c>
      <c r="I1377" s="465" t="s">
        <v>12401</v>
      </c>
      <c r="J1377" s="466">
        <v>85115</v>
      </c>
      <c r="K1377" s="469"/>
      <c r="L1377" s="404">
        <f t="shared" ca="1" si="21"/>
        <v>14185.833333333334</v>
      </c>
      <c r="M1377" s="465" t="s">
        <v>109</v>
      </c>
    </row>
    <row r="1378" spans="1:13" x14ac:dyDescent="0.35">
      <c r="A1378" s="462" t="s">
        <v>13432</v>
      </c>
      <c r="B1378" s="462" t="s">
        <v>1449</v>
      </c>
      <c r="C1378" s="462" t="s">
        <v>13432</v>
      </c>
      <c r="D1378" s="462" t="s">
        <v>209</v>
      </c>
      <c r="E1378" s="462" t="s">
        <v>244</v>
      </c>
      <c r="F1378" s="463">
        <v>2019</v>
      </c>
      <c r="G1378" s="462" t="s">
        <v>5710</v>
      </c>
      <c r="H1378" s="462" t="s">
        <v>11044</v>
      </c>
      <c r="I1378" s="462" t="s">
        <v>13433</v>
      </c>
      <c r="J1378" s="463">
        <v>31561</v>
      </c>
      <c r="K1378" s="468"/>
      <c r="L1378" s="464">
        <f t="shared" ca="1" si="21"/>
        <v>6312.2</v>
      </c>
      <c r="M1378" s="462" t="s">
        <v>109</v>
      </c>
    </row>
    <row r="1379" spans="1:13" x14ac:dyDescent="0.35">
      <c r="A1379" s="465" t="s">
        <v>10915</v>
      </c>
      <c r="B1379" s="465" t="s">
        <v>1257</v>
      </c>
      <c r="C1379" s="465" t="s">
        <v>10915</v>
      </c>
      <c r="D1379" s="465" t="s">
        <v>209</v>
      </c>
      <c r="E1379" s="465" t="s">
        <v>244</v>
      </c>
      <c r="F1379" s="466">
        <v>2016</v>
      </c>
      <c r="G1379" s="465" t="s">
        <v>5710</v>
      </c>
      <c r="H1379" s="465" t="s">
        <v>9890</v>
      </c>
      <c r="I1379" s="465" t="s">
        <v>10916</v>
      </c>
      <c r="J1379" s="466">
        <v>30332</v>
      </c>
      <c r="K1379" s="469">
        <v>45028</v>
      </c>
      <c r="L1379" s="404">
        <f t="shared" ca="1" si="21"/>
        <v>3791.5</v>
      </c>
      <c r="M1379" s="465" t="s">
        <v>109</v>
      </c>
    </row>
    <row r="1380" spans="1:13" x14ac:dyDescent="0.35">
      <c r="A1380" s="462" t="s">
        <v>6631</v>
      </c>
      <c r="B1380" s="462" t="s">
        <v>935</v>
      </c>
      <c r="C1380" s="462" t="s">
        <v>6631</v>
      </c>
      <c r="D1380" s="462" t="s">
        <v>209</v>
      </c>
      <c r="E1380" s="462" t="s">
        <v>244</v>
      </c>
      <c r="F1380" s="463">
        <v>2007</v>
      </c>
      <c r="G1380" s="462" t="s">
        <v>5710</v>
      </c>
      <c r="H1380" s="462" t="s">
        <v>5954</v>
      </c>
      <c r="I1380" s="462" t="s">
        <v>6632</v>
      </c>
      <c r="J1380" s="463">
        <v>193289</v>
      </c>
      <c r="K1380" s="468">
        <v>44601</v>
      </c>
      <c r="L1380" s="464">
        <f t="shared" ca="1" si="21"/>
        <v>11369.941176470587</v>
      </c>
      <c r="M1380" s="462" t="s">
        <v>109</v>
      </c>
    </row>
    <row r="1381" spans="1:13" x14ac:dyDescent="0.35">
      <c r="A1381" s="465" t="s">
        <v>7045</v>
      </c>
      <c r="B1381" s="465" t="s">
        <v>972</v>
      </c>
      <c r="C1381" s="465" t="s">
        <v>7045</v>
      </c>
      <c r="D1381" s="465" t="s">
        <v>209</v>
      </c>
      <c r="E1381" s="465" t="s">
        <v>244</v>
      </c>
      <c r="F1381" s="466">
        <v>2008</v>
      </c>
      <c r="G1381" s="465" t="s">
        <v>5710</v>
      </c>
      <c r="H1381" s="465" t="s">
        <v>898</v>
      </c>
      <c r="I1381" s="465" t="s">
        <v>7046</v>
      </c>
      <c r="J1381" s="466">
        <v>115859</v>
      </c>
      <c r="K1381" s="469">
        <v>44813</v>
      </c>
      <c r="L1381" s="404">
        <f t="shared" ca="1" si="21"/>
        <v>7241.1875</v>
      </c>
      <c r="M1381" s="465" t="s">
        <v>109</v>
      </c>
    </row>
    <row r="1382" spans="1:13" x14ac:dyDescent="0.35">
      <c r="A1382" s="462" t="s">
        <v>6457</v>
      </c>
      <c r="B1382" s="462" t="s">
        <v>919</v>
      </c>
      <c r="C1382" s="462" t="s">
        <v>6457</v>
      </c>
      <c r="D1382" s="462" t="s">
        <v>209</v>
      </c>
      <c r="E1382" s="462" t="s">
        <v>244</v>
      </c>
      <c r="F1382" s="463">
        <v>2006</v>
      </c>
      <c r="G1382" s="462" t="s">
        <v>5710</v>
      </c>
      <c r="H1382" s="462" t="s">
        <v>5820</v>
      </c>
      <c r="I1382" s="462" t="s">
        <v>6458</v>
      </c>
      <c r="J1382" s="463">
        <v>120222</v>
      </c>
      <c r="K1382" s="468">
        <v>45162</v>
      </c>
      <c r="L1382" s="464">
        <f t="shared" ca="1" si="21"/>
        <v>6679</v>
      </c>
      <c r="M1382" s="462" t="s">
        <v>109</v>
      </c>
    </row>
    <row r="1383" spans="1:13" x14ac:dyDescent="0.35">
      <c r="A1383" s="465" t="s">
        <v>5758</v>
      </c>
      <c r="B1383" s="465" t="s">
        <v>894</v>
      </c>
      <c r="C1383" s="465" t="s">
        <v>5758</v>
      </c>
      <c r="D1383" s="465" t="s">
        <v>209</v>
      </c>
      <c r="E1383" s="465" t="s">
        <v>244</v>
      </c>
      <c r="F1383" s="466">
        <v>1964</v>
      </c>
      <c r="G1383" s="465" t="s">
        <v>5759</v>
      </c>
      <c r="H1383" s="465" t="s">
        <v>5760</v>
      </c>
      <c r="I1383" s="465" t="s">
        <v>5761</v>
      </c>
      <c r="J1383" s="466">
        <v>0</v>
      </c>
      <c r="K1383" s="469"/>
      <c r="L1383" s="404">
        <f t="shared" ca="1" si="21"/>
        <v>0</v>
      </c>
      <c r="M1383" s="465" t="s">
        <v>109</v>
      </c>
    </row>
    <row r="1384" spans="1:13" x14ac:dyDescent="0.35">
      <c r="A1384" s="462" t="s">
        <v>5782</v>
      </c>
      <c r="B1384" s="462" t="s">
        <v>895</v>
      </c>
      <c r="C1384" s="462" t="s">
        <v>5782</v>
      </c>
      <c r="D1384" s="462" t="s">
        <v>209</v>
      </c>
      <c r="E1384" s="462" t="s">
        <v>244</v>
      </c>
      <c r="F1384" s="463">
        <v>1974</v>
      </c>
      <c r="G1384" s="462" t="s">
        <v>5741</v>
      </c>
      <c r="H1384" s="462" t="s">
        <v>5734</v>
      </c>
      <c r="I1384" s="462" t="s">
        <v>5783</v>
      </c>
      <c r="J1384" s="463">
        <v>102708</v>
      </c>
      <c r="K1384" s="468"/>
      <c r="L1384" s="464">
        <f t="shared" ca="1" si="21"/>
        <v>2054.16</v>
      </c>
      <c r="M1384" s="462" t="s">
        <v>109</v>
      </c>
    </row>
    <row r="1385" spans="1:13" x14ac:dyDescent="0.35">
      <c r="A1385" s="465" t="s">
        <v>7526</v>
      </c>
      <c r="B1385" s="465" t="s">
        <v>980</v>
      </c>
      <c r="C1385" s="465" t="s">
        <v>7526</v>
      </c>
      <c r="D1385" s="465" t="s">
        <v>209</v>
      </c>
      <c r="E1385" s="465" t="s">
        <v>244</v>
      </c>
      <c r="F1385" s="466">
        <v>2010</v>
      </c>
      <c r="G1385" s="465" t="s">
        <v>5710</v>
      </c>
      <c r="H1385" s="465" t="s">
        <v>5820</v>
      </c>
      <c r="I1385" s="465" t="s">
        <v>7527</v>
      </c>
      <c r="J1385" s="466">
        <v>140012</v>
      </c>
      <c r="K1385" s="469">
        <v>45099</v>
      </c>
      <c r="L1385" s="404">
        <f t="shared" ca="1" si="21"/>
        <v>10000.857142857143</v>
      </c>
      <c r="M1385" s="465" t="s">
        <v>109</v>
      </c>
    </row>
    <row r="1386" spans="1:13" x14ac:dyDescent="0.35">
      <c r="A1386" s="462" t="s">
        <v>7890</v>
      </c>
      <c r="B1386" s="462" t="s">
        <v>1034</v>
      </c>
      <c r="C1386" s="462" t="s">
        <v>7890</v>
      </c>
      <c r="D1386" s="462" t="s">
        <v>209</v>
      </c>
      <c r="E1386" s="462" t="s">
        <v>244</v>
      </c>
      <c r="F1386" s="463">
        <v>2011</v>
      </c>
      <c r="G1386" s="462" t="s">
        <v>5710</v>
      </c>
      <c r="H1386" s="462" t="s">
        <v>898</v>
      </c>
      <c r="I1386" s="462" t="s">
        <v>7891</v>
      </c>
      <c r="J1386" s="463">
        <v>102484</v>
      </c>
      <c r="K1386" s="468"/>
      <c r="L1386" s="464">
        <f t="shared" ca="1" si="21"/>
        <v>7883.3846153846152</v>
      </c>
      <c r="M1386" s="462" t="s">
        <v>109</v>
      </c>
    </row>
    <row r="1387" spans="1:13" x14ac:dyDescent="0.35">
      <c r="A1387" s="465" t="s">
        <v>6200</v>
      </c>
      <c r="B1387" s="465" t="s">
        <v>905</v>
      </c>
      <c r="C1387" s="465" t="s">
        <v>6200</v>
      </c>
      <c r="D1387" s="465" t="s">
        <v>209</v>
      </c>
      <c r="E1387" s="465" t="s">
        <v>244</v>
      </c>
      <c r="F1387" s="466">
        <v>2004</v>
      </c>
      <c r="G1387" s="465" t="s">
        <v>5710</v>
      </c>
      <c r="H1387" s="465" t="s">
        <v>368</v>
      </c>
      <c r="I1387" s="465" t="s">
        <v>6201</v>
      </c>
      <c r="J1387" s="466">
        <v>156361</v>
      </c>
      <c r="K1387" s="469">
        <v>43703</v>
      </c>
      <c r="L1387" s="404">
        <f t="shared" ca="1" si="21"/>
        <v>7818.05</v>
      </c>
      <c r="M1387" s="465" t="s">
        <v>109</v>
      </c>
    </row>
    <row r="1388" spans="1:13" x14ac:dyDescent="0.35">
      <c r="A1388" s="462" t="s">
        <v>7628</v>
      </c>
      <c r="B1388" s="462" t="s">
        <v>984</v>
      </c>
      <c r="C1388" s="462" t="s">
        <v>7628</v>
      </c>
      <c r="D1388" s="462" t="s">
        <v>209</v>
      </c>
      <c r="E1388" s="462" t="s">
        <v>244</v>
      </c>
      <c r="F1388" s="463">
        <v>2010</v>
      </c>
      <c r="G1388" s="462" t="s">
        <v>6165</v>
      </c>
      <c r="H1388" s="462" t="s">
        <v>6387</v>
      </c>
      <c r="I1388" s="462" t="s">
        <v>7629</v>
      </c>
      <c r="J1388" s="463">
        <v>190905</v>
      </c>
      <c r="K1388" s="468"/>
      <c r="L1388" s="464">
        <f t="shared" ca="1" si="21"/>
        <v>13636.071428571429</v>
      </c>
      <c r="M1388" s="462" t="s">
        <v>109</v>
      </c>
    </row>
    <row r="1389" spans="1:13" x14ac:dyDescent="0.35">
      <c r="A1389" s="465" t="s">
        <v>7710</v>
      </c>
      <c r="B1389" s="465" t="s">
        <v>985</v>
      </c>
      <c r="C1389" s="465" t="s">
        <v>7710</v>
      </c>
      <c r="D1389" s="465" t="s">
        <v>209</v>
      </c>
      <c r="E1389" s="465" t="s">
        <v>244</v>
      </c>
      <c r="F1389" s="466">
        <v>2011</v>
      </c>
      <c r="G1389" s="465" t="s">
        <v>5710</v>
      </c>
      <c r="H1389" s="465" t="s">
        <v>5820</v>
      </c>
      <c r="I1389" s="465" t="s">
        <v>7711</v>
      </c>
      <c r="J1389" s="466">
        <v>100000</v>
      </c>
      <c r="K1389" s="469"/>
      <c r="L1389" s="404">
        <f t="shared" ca="1" si="21"/>
        <v>7692.3076923076924</v>
      </c>
      <c r="M1389" s="465" t="s">
        <v>109</v>
      </c>
    </row>
    <row r="1390" spans="1:13" x14ac:dyDescent="0.35">
      <c r="A1390" s="462" t="s">
        <v>9485</v>
      </c>
      <c r="B1390" s="462" t="s">
        <v>1103</v>
      </c>
      <c r="C1390" s="462" t="s">
        <v>9485</v>
      </c>
      <c r="D1390" s="462" t="s">
        <v>209</v>
      </c>
      <c r="E1390" s="462" t="s">
        <v>244</v>
      </c>
      <c r="F1390" s="463">
        <v>2015</v>
      </c>
      <c r="G1390" s="462" t="s">
        <v>5767</v>
      </c>
      <c r="H1390" s="462" t="s">
        <v>6179</v>
      </c>
      <c r="I1390" s="462" t="s">
        <v>9486</v>
      </c>
      <c r="J1390" s="463">
        <v>82500</v>
      </c>
      <c r="K1390" s="468"/>
      <c r="L1390" s="464">
        <f t="shared" ca="1" si="21"/>
        <v>9166.6666666666661</v>
      </c>
      <c r="M1390" s="462" t="s">
        <v>109</v>
      </c>
    </row>
    <row r="1391" spans="1:13" x14ac:dyDescent="0.35">
      <c r="A1391" s="465" t="s">
        <v>10114</v>
      </c>
      <c r="B1391" s="465" t="s">
        <v>1162</v>
      </c>
      <c r="C1391" s="465" t="s">
        <v>10114</v>
      </c>
      <c r="D1391" s="465" t="s">
        <v>209</v>
      </c>
      <c r="E1391" s="465" t="s">
        <v>244</v>
      </c>
      <c r="F1391" s="466">
        <v>2015</v>
      </c>
      <c r="G1391" s="465" t="s">
        <v>6165</v>
      </c>
      <c r="H1391" s="465" t="s">
        <v>8009</v>
      </c>
      <c r="I1391" s="465" t="s">
        <v>10115</v>
      </c>
      <c r="J1391" s="466">
        <v>228741</v>
      </c>
      <c r="K1391" s="469">
        <v>45064</v>
      </c>
      <c r="L1391" s="404">
        <f t="shared" ca="1" si="21"/>
        <v>25415.666666666668</v>
      </c>
      <c r="M1391" s="465" t="s">
        <v>109</v>
      </c>
    </row>
    <row r="1392" spans="1:13" x14ac:dyDescent="0.35">
      <c r="A1392" s="462" t="s">
        <v>10116</v>
      </c>
      <c r="B1392" s="462" t="s">
        <v>1163</v>
      </c>
      <c r="C1392" s="462" t="s">
        <v>10116</v>
      </c>
      <c r="D1392" s="462" t="s">
        <v>209</v>
      </c>
      <c r="E1392" s="462" t="s">
        <v>244</v>
      </c>
      <c r="F1392" s="463">
        <v>2015</v>
      </c>
      <c r="G1392" s="462" t="s">
        <v>6165</v>
      </c>
      <c r="H1392" s="462" t="s">
        <v>8009</v>
      </c>
      <c r="I1392" s="462" t="s">
        <v>10117</v>
      </c>
      <c r="J1392" s="463">
        <v>103408</v>
      </c>
      <c r="K1392" s="468"/>
      <c r="L1392" s="464">
        <f t="shared" ca="1" si="21"/>
        <v>11489.777777777777</v>
      </c>
      <c r="M1392" s="462" t="s">
        <v>109</v>
      </c>
    </row>
    <row r="1393" spans="1:13" x14ac:dyDescent="0.35">
      <c r="A1393" s="465" t="s">
        <v>9493</v>
      </c>
      <c r="B1393" s="465" t="s">
        <v>1101</v>
      </c>
      <c r="C1393" s="465" t="s">
        <v>9493</v>
      </c>
      <c r="D1393" s="465" t="s">
        <v>209</v>
      </c>
      <c r="E1393" s="465" t="s">
        <v>244</v>
      </c>
      <c r="F1393" s="466">
        <v>2015</v>
      </c>
      <c r="G1393" s="465" t="s">
        <v>5767</v>
      </c>
      <c r="H1393" s="465" t="s">
        <v>6179</v>
      </c>
      <c r="I1393" s="465" t="s">
        <v>9494</v>
      </c>
      <c r="J1393" s="466">
        <v>95064</v>
      </c>
      <c r="K1393" s="469"/>
      <c r="L1393" s="404">
        <f t="shared" ca="1" si="21"/>
        <v>10562.666666666666</v>
      </c>
      <c r="M1393" s="465" t="s">
        <v>109</v>
      </c>
    </row>
    <row r="1394" spans="1:13" x14ac:dyDescent="0.35">
      <c r="A1394" s="462" t="s">
        <v>10062</v>
      </c>
      <c r="B1394" s="462" t="s">
        <v>1136</v>
      </c>
      <c r="C1394" s="462" t="s">
        <v>10062</v>
      </c>
      <c r="D1394" s="462" t="s">
        <v>209</v>
      </c>
      <c r="E1394" s="462" t="s">
        <v>244</v>
      </c>
      <c r="F1394" s="463">
        <v>2015</v>
      </c>
      <c r="G1394" s="462" t="s">
        <v>6165</v>
      </c>
      <c r="H1394" s="462" t="s">
        <v>8009</v>
      </c>
      <c r="I1394" s="462" t="s">
        <v>10063</v>
      </c>
      <c r="J1394" s="463">
        <v>134900</v>
      </c>
      <c r="K1394" s="468"/>
      <c r="L1394" s="464">
        <f t="shared" ca="1" si="21"/>
        <v>14988.888888888889</v>
      </c>
      <c r="M1394" s="462" t="s">
        <v>109</v>
      </c>
    </row>
    <row r="1395" spans="1:13" x14ac:dyDescent="0.35">
      <c r="A1395" s="465" t="s">
        <v>10068</v>
      </c>
      <c r="B1395" s="465" t="s">
        <v>1139</v>
      </c>
      <c r="C1395" s="465" t="s">
        <v>10068</v>
      </c>
      <c r="D1395" s="465" t="s">
        <v>209</v>
      </c>
      <c r="E1395" s="465" t="s">
        <v>244</v>
      </c>
      <c r="F1395" s="466">
        <v>2015</v>
      </c>
      <c r="G1395" s="465" t="s">
        <v>6165</v>
      </c>
      <c r="H1395" s="465" t="s">
        <v>8009</v>
      </c>
      <c r="I1395" s="465" t="s">
        <v>10069</v>
      </c>
      <c r="J1395" s="466">
        <v>171676</v>
      </c>
      <c r="K1395" s="469">
        <v>45160</v>
      </c>
      <c r="L1395" s="404">
        <f t="shared" ca="1" si="21"/>
        <v>19075.111111111109</v>
      </c>
      <c r="M1395" s="465" t="s">
        <v>109</v>
      </c>
    </row>
    <row r="1396" spans="1:13" x14ac:dyDescent="0.35">
      <c r="A1396" s="462" t="s">
        <v>9984</v>
      </c>
      <c r="B1396" s="462" t="s">
        <v>1116</v>
      </c>
      <c r="C1396" s="462" t="s">
        <v>9984</v>
      </c>
      <c r="D1396" s="462" t="s">
        <v>209</v>
      </c>
      <c r="E1396" s="462" t="s">
        <v>244</v>
      </c>
      <c r="F1396" s="463">
        <v>2015</v>
      </c>
      <c r="G1396" s="462" t="s">
        <v>6384</v>
      </c>
      <c r="H1396" s="462" t="s">
        <v>9985</v>
      </c>
      <c r="I1396" s="462" t="s">
        <v>9986</v>
      </c>
      <c r="J1396" s="463">
        <v>56514</v>
      </c>
      <c r="K1396" s="468"/>
      <c r="L1396" s="464">
        <f t="shared" ca="1" si="21"/>
        <v>6279.333333333333</v>
      </c>
      <c r="M1396" s="462" t="s">
        <v>109</v>
      </c>
    </row>
    <row r="1397" spans="1:13" x14ac:dyDescent="0.35">
      <c r="A1397" s="465" t="s">
        <v>12551</v>
      </c>
      <c r="B1397" s="465" t="s">
        <v>1401</v>
      </c>
      <c r="C1397" s="465" t="s">
        <v>12551</v>
      </c>
      <c r="D1397" s="465" t="s">
        <v>209</v>
      </c>
      <c r="E1397" s="465" t="s">
        <v>244</v>
      </c>
      <c r="F1397" s="466">
        <v>2018</v>
      </c>
      <c r="G1397" s="465" t="s">
        <v>6013</v>
      </c>
      <c r="H1397" s="465" t="s">
        <v>7459</v>
      </c>
      <c r="I1397" s="465" t="s">
        <v>12552</v>
      </c>
      <c r="J1397" s="466">
        <v>45192</v>
      </c>
      <c r="K1397" s="469"/>
      <c r="L1397" s="404">
        <f t="shared" ca="1" si="21"/>
        <v>7532</v>
      </c>
      <c r="M1397" s="465" t="s">
        <v>109</v>
      </c>
    </row>
    <row r="1398" spans="1:13" x14ac:dyDescent="0.35">
      <c r="A1398" s="462" t="s">
        <v>12549</v>
      </c>
      <c r="B1398" s="462" t="s">
        <v>1400</v>
      </c>
      <c r="C1398" s="462" t="s">
        <v>12549</v>
      </c>
      <c r="D1398" s="462" t="s">
        <v>209</v>
      </c>
      <c r="E1398" s="462" t="s">
        <v>244</v>
      </c>
      <c r="F1398" s="463">
        <v>2018</v>
      </c>
      <c r="G1398" s="462" t="s">
        <v>6013</v>
      </c>
      <c r="H1398" s="462" t="s">
        <v>7459</v>
      </c>
      <c r="I1398" s="462" t="s">
        <v>12550</v>
      </c>
      <c r="J1398" s="463">
        <v>63545</v>
      </c>
      <c r="K1398" s="468"/>
      <c r="L1398" s="464">
        <f t="shared" ca="1" si="21"/>
        <v>10590.833333333334</v>
      </c>
      <c r="M1398" s="462" t="s">
        <v>109</v>
      </c>
    </row>
    <row r="1399" spans="1:13" x14ac:dyDescent="0.35">
      <c r="A1399" s="465" t="s">
        <v>10773</v>
      </c>
      <c r="B1399" s="465" t="s">
        <v>1201</v>
      </c>
      <c r="C1399" s="465" t="s">
        <v>10773</v>
      </c>
      <c r="D1399" s="465" t="s">
        <v>209</v>
      </c>
      <c r="E1399" s="465" t="s">
        <v>244</v>
      </c>
      <c r="F1399" s="466">
        <v>2016</v>
      </c>
      <c r="G1399" s="465" t="s">
        <v>5710</v>
      </c>
      <c r="H1399" s="465" t="s">
        <v>6006</v>
      </c>
      <c r="I1399" s="465" t="s">
        <v>10774</v>
      </c>
      <c r="J1399" s="466">
        <v>91224</v>
      </c>
      <c r="K1399" s="469"/>
      <c r="L1399" s="404">
        <f t="shared" ca="1" si="21"/>
        <v>11403</v>
      </c>
      <c r="M1399" s="465" t="s">
        <v>109</v>
      </c>
    </row>
    <row r="1400" spans="1:13" x14ac:dyDescent="0.35">
      <c r="A1400" s="462" t="s">
        <v>10775</v>
      </c>
      <c r="B1400" s="462" t="s">
        <v>1202</v>
      </c>
      <c r="C1400" s="462" t="s">
        <v>10775</v>
      </c>
      <c r="D1400" s="462" t="s">
        <v>209</v>
      </c>
      <c r="E1400" s="462" t="s">
        <v>244</v>
      </c>
      <c r="F1400" s="463">
        <v>2016</v>
      </c>
      <c r="G1400" s="462" t="s">
        <v>5710</v>
      </c>
      <c r="H1400" s="462" t="s">
        <v>6006</v>
      </c>
      <c r="I1400" s="462" t="s">
        <v>10776</v>
      </c>
      <c r="J1400" s="463">
        <v>56964</v>
      </c>
      <c r="K1400" s="468"/>
      <c r="L1400" s="464">
        <f t="shared" ca="1" si="21"/>
        <v>7120.5</v>
      </c>
      <c r="M1400" s="462" t="s">
        <v>109</v>
      </c>
    </row>
    <row r="1401" spans="1:13" x14ac:dyDescent="0.35">
      <c r="A1401" s="465" t="s">
        <v>11203</v>
      </c>
      <c r="B1401" s="465" t="s">
        <v>1294</v>
      </c>
      <c r="C1401" s="465" t="s">
        <v>11203</v>
      </c>
      <c r="D1401" s="465" t="s">
        <v>209</v>
      </c>
      <c r="E1401" s="465" t="s">
        <v>244</v>
      </c>
      <c r="F1401" s="466">
        <v>2016</v>
      </c>
      <c r="G1401" s="465" t="s">
        <v>6165</v>
      </c>
      <c r="H1401" s="465" t="s">
        <v>8009</v>
      </c>
      <c r="I1401" s="465" t="s">
        <v>11204</v>
      </c>
      <c r="J1401" s="466">
        <v>127328</v>
      </c>
      <c r="K1401" s="469"/>
      <c r="L1401" s="404">
        <f t="shared" ca="1" si="21"/>
        <v>15916</v>
      </c>
      <c r="M1401" s="465" t="s">
        <v>109</v>
      </c>
    </row>
    <row r="1402" spans="1:13" x14ac:dyDescent="0.35">
      <c r="A1402" s="462" t="s">
        <v>11213</v>
      </c>
      <c r="B1402" s="462" t="s">
        <v>1299</v>
      </c>
      <c r="C1402" s="462" t="s">
        <v>11213</v>
      </c>
      <c r="D1402" s="462" t="s">
        <v>209</v>
      </c>
      <c r="E1402" s="462" t="s">
        <v>244</v>
      </c>
      <c r="F1402" s="463">
        <v>2016</v>
      </c>
      <c r="G1402" s="462" t="s">
        <v>6165</v>
      </c>
      <c r="H1402" s="462" t="s">
        <v>8009</v>
      </c>
      <c r="I1402" s="462" t="s">
        <v>11214</v>
      </c>
      <c r="J1402" s="463">
        <v>150411</v>
      </c>
      <c r="K1402" s="468">
        <v>45100</v>
      </c>
      <c r="L1402" s="464">
        <f t="shared" ca="1" si="21"/>
        <v>18801.375</v>
      </c>
      <c r="M1402" s="462" t="s">
        <v>109</v>
      </c>
    </row>
    <row r="1403" spans="1:13" x14ac:dyDescent="0.35">
      <c r="A1403" s="465" t="s">
        <v>11809</v>
      </c>
      <c r="B1403" s="465" t="s">
        <v>1352</v>
      </c>
      <c r="C1403" s="465" t="s">
        <v>11809</v>
      </c>
      <c r="D1403" s="465" t="s">
        <v>209</v>
      </c>
      <c r="E1403" s="465" t="s">
        <v>244</v>
      </c>
      <c r="F1403" s="466">
        <v>2017</v>
      </c>
      <c r="G1403" s="465" t="s">
        <v>6011</v>
      </c>
      <c r="H1403" s="465" t="s">
        <v>11087</v>
      </c>
      <c r="I1403" s="465" t="s">
        <v>11810</v>
      </c>
      <c r="J1403" s="466">
        <v>129733</v>
      </c>
      <c r="K1403" s="469"/>
      <c r="L1403" s="404">
        <f t="shared" ca="1" si="21"/>
        <v>18533.285714285714</v>
      </c>
      <c r="M1403" s="465" t="s">
        <v>109</v>
      </c>
    </row>
    <row r="1404" spans="1:13" x14ac:dyDescent="0.35">
      <c r="A1404" s="462" t="s">
        <v>11805</v>
      </c>
      <c r="B1404" s="462" t="s">
        <v>1350</v>
      </c>
      <c r="C1404" s="462" t="s">
        <v>11805</v>
      </c>
      <c r="D1404" s="462" t="s">
        <v>209</v>
      </c>
      <c r="E1404" s="462" t="s">
        <v>244</v>
      </c>
      <c r="F1404" s="463">
        <v>2017</v>
      </c>
      <c r="G1404" s="462" t="s">
        <v>6011</v>
      </c>
      <c r="H1404" s="462" t="s">
        <v>11087</v>
      </c>
      <c r="I1404" s="462" t="s">
        <v>11806</v>
      </c>
      <c r="J1404" s="463">
        <v>47607</v>
      </c>
      <c r="K1404" s="468"/>
      <c r="L1404" s="464">
        <f t="shared" ca="1" si="21"/>
        <v>6801</v>
      </c>
      <c r="M1404" s="462" t="s">
        <v>109</v>
      </c>
    </row>
    <row r="1405" spans="1:13" x14ac:dyDescent="0.35">
      <c r="A1405" s="465" t="s">
        <v>11960</v>
      </c>
      <c r="B1405" s="465" t="s">
        <v>1367</v>
      </c>
      <c r="C1405" s="465" t="s">
        <v>11960</v>
      </c>
      <c r="D1405" s="465" t="s">
        <v>209</v>
      </c>
      <c r="E1405" s="465" t="s">
        <v>244</v>
      </c>
      <c r="F1405" s="466">
        <v>2017</v>
      </c>
      <c r="G1405" s="465" t="s">
        <v>6165</v>
      </c>
      <c r="H1405" s="465" t="s">
        <v>8009</v>
      </c>
      <c r="I1405" s="465" t="s">
        <v>11961</v>
      </c>
      <c r="J1405" s="466">
        <v>85505</v>
      </c>
      <c r="K1405" s="469"/>
      <c r="L1405" s="404">
        <f t="shared" ca="1" si="21"/>
        <v>12215</v>
      </c>
      <c r="M1405" s="465" t="s">
        <v>109</v>
      </c>
    </row>
    <row r="1406" spans="1:13" x14ac:dyDescent="0.35">
      <c r="A1406" s="462" t="s">
        <v>11962</v>
      </c>
      <c r="B1406" s="462" t="s">
        <v>1368</v>
      </c>
      <c r="C1406" s="462" t="s">
        <v>11962</v>
      </c>
      <c r="D1406" s="462" t="s">
        <v>209</v>
      </c>
      <c r="E1406" s="462" t="s">
        <v>244</v>
      </c>
      <c r="F1406" s="463">
        <v>2017</v>
      </c>
      <c r="G1406" s="462" t="s">
        <v>6165</v>
      </c>
      <c r="H1406" s="462" t="s">
        <v>8009</v>
      </c>
      <c r="I1406" s="462" t="s">
        <v>11963</v>
      </c>
      <c r="J1406" s="463">
        <v>97361</v>
      </c>
      <c r="K1406" s="468"/>
      <c r="L1406" s="464">
        <f t="shared" ca="1" si="21"/>
        <v>13908.714285714286</v>
      </c>
      <c r="M1406" s="462" t="s">
        <v>109</v>
      </c>
    </row>
    <row r="1407" spans="1:13" x14ac:dyDescent="0.35">
      <c r="A1407" s="465" t="s">
        <v>11964</v>
      </c>
      <c r="B1407" s="465" t="s">
        <v>1369</v>
      </c>
      <c r="C1407" s="465" t="s">
        <v>11964</v>
      </c>
      <c r="D1407" s="465" t="s">
        <v>209</v>
      </c>
      <c r="E1407" s="465" t="s">
        <v>244</v>
      </c>
      <c r="F1407" s="466">
        <v>2017</v>
      </c>
      <c r="G1407" s="465" t="s">
        <v>6165</v>
      </c>
      <c r="H1407" s="465" t="s">
        <v>8009</v>
      </c>
      <c r="I1407" s="465" t="s">
        <v>11965</v>
      </c>
      <c r="J1407" s="466">
        <v>93317</v>
      </c>
      <c r="K1407" s="469"/>
      <c r="L1407" s="404">
        <f t="shared" ca="1" si="21"/>
        <v>13331</v>
      </c>
      <c r="M1407" s="465" t="s">
        <v>109</v>
      </c>
    </row>
    <row r="1408" spans="1:13" x14ac:dyDescent="0.35">
      <c r="A1408" s="462" t="s">
        <v>11944</v>
      </c>
      <c r="B1408" s="462" t="s">
        <v>1370</v>
      </c>
      <c r="C1408" s="462" t="s">
        <v>11944</v>
      </c>
      <c r="D1408" s="462" t="s">
        <v>209</v>
      </c>
      <c r="E1408" s="462" t="s">
        <v>244</v>
      </c>
      <c r="F1408" s="463">
        <v>2017</v>
      </c>
      <c r="G1408" s="462" t="s">
        <v>6165</v>
      </c>
      <c r="H1408" s="462" t="s">
        <v>8009</v>
      </c>
      <c r="I1408" s="462" t="s">
        <v>11945</v>
      </c>
      <c r="J1408" s="463">
        <v>116446</v>
      </c>
      <c r="K1408" s="468"/>
      <c r="L1408" s="464">
        <f t="shared" ca="1" si="21"/>
        <v>16635.142857142859</v>
      </c>
      <c r="M1408" s="462" t="s">
        <v>109</v>
      </c>
    </row>
    <row r="1409" spans="1:13" x14ac:dyDescent="0.35">
      <c r="A1409" s="465" t="s">
        <v>13699</v>
      </c>
      <c r="B1409" s="465" t="s">
        <v>13700</v>
      </c>
      <c r="C1409" s="465" t="s">
        <v>13699</v>
      </c>
      <c r="D1409" s="465" t="s">
        <v>209</v>
      </c>
      <c r="E1409" s="465" t="s">
        <v>244</v>
      </c>
      <c r="F1409" s="466">
        <v>2020</v>
      </c>
      <c r="G1409" s="465" t="s">
        <v>5733</v>
      </c>
      <c r="H1409" s="465" t="s">
        <v>12026</v>
      </c>
      <c r="I1409" s="465" t="s">
        <v>13701</v>
      </c>
      <c r="J1409" s="466">
        <v>9583</v>
      </c>
      <c r="K1409" s="469"/>
      <c r="L1409" s="404">
        <f t="shared" ca="1" si="21"/>
        <v>2395.75</v>
      </c>
      <c r="M1409" s="465" t="s">
        <v>109</v>
      </c>
    </row>
    <row r="1410" spans="1:13" x14ac:dyDescent="0.35">
      <c r="A1410" s="462" t="s">
        <v>13468</v>
      </c>
      <c r="B1410" s="462" t="s">
        <v>1464</v>
      </c>
      <c r="C1410" s="462" t="s">
        <v>13468</v>
      </c>
      <c r="D1410" s="462" t="s">
        <v>209</v>
      </c>
      <c r="E1410" s="462" t="s">
        <v>244</v>
      </c>
      <c r="F1410" s="463">
        <v>2019</v>
      </c>
      <c r="G1410" s="462" t="s">
        <v>6819</v>
      </c>
      <c r="H1410" s="462" t="s">
        <v>11812</v>
      </c>
      <c r="I1410" s="462" t="s">
        <v>13469</v>
      </c>
      <c r="J1410" s="463">
        <v>34502</v>
      </c>
      <c r="K1410" s="468"/>
      <c r="L1410" s="464">
        <f t="shared" ref="L1410:L1473" ca="1" si="22">IFERROR(J1410/(YEAR(NOW())-F1410),"--")</f>
        <v>6900.4</v>
      </c>
      <c r="M1410" s="462" t="s">
        <v>109</v>
      </c>
    </row>
    <row r="1411" spans="1:13" x14ac:dyDescent="0.35">
      <c r="A1411" s="465" t="s">
        <v>13470</v>
      </c>
      <c r="B1411" s="465" t="s">
        <v>1465</v>
      </c>
      <c r="C1411" s="465" t="s">
        <v>13470</v>
      </c>
      <c r="D1411" s="465" t="s">
        <v>209</v>
      </c>
      <c r="E1411" s="465" t="s">
        <v>244</v>
      </c>
      <c r="F1411" s="466">
        <v>2019</v>
      </c>
      <c r="G1411" s="465" t="s">
        <v>6819</v>
      </c>
      <c r="H1411" s="465" t="s">
        <v>11812</v>
      </c>
      <c r="I1411" s="465" t="s">
        <v>13471</v>
      </c>
      <c r="J1411" s="466">
        <v>55680</v>
      </c>
      <c r="K1411" s="469"/>
      <c r="L1411" s="404">
        <f t="shared" ca="1" si="22"/>
        <v>11136</v>
      </c>
      <c r="M1411" s="465" t="s">
        <v>109</v>
      </c>
    </row>
    <row r="1412" spans="1:13" x14ac:dyDescent="0.35">
      <c r="A1412" s="462" t="s">
        <v>13462</v>
      </c>
      <c r="B1412" s="462" t="s">
        <v>1461</v>
      </c>
      <c r="C1412" s="462" t="s">
        <v>13462</v>
      </c>
      <c r="D1412" s="462" t="s">
        <v>209</v>
      </c>
      <c r="E1412" s="462" t="s">
        <v>244</v>
      </c>
      <c r="F1412" s="463">
        <v>2019</v>
      </c>
      <c r="G1412" s="462" t="s">
        <v>6819</v>
      </c>
      <c r="H1412" s="462" t="s">
        <v>11812</v>
      </c>
      <c r="I1412" s="462" t="s">
        <v>13463</v>
      </c>
      <c r="J1412" s="463">
        <v>20682</v>
      </c>
      <c r="K1412" s="468"/>
      <c r="L1412" s="464">
        <f t="shared" ca="1" si="22"/>
        <v>4136.3999999999996</v>
      </c>
      <c r="M1412" s="462" t="s">
        <v>109</v>
      </c>
    </row>
    <row r="1413" spans="1:13" x14ac:dyDescent="0.35">
      <c r="A1413" s="465" t="s">
        <v>13705</v>
      </c>
      <c r="B1413" s="465" t="s">
        <v>13706</v>
      </c>
      <c r="C1413" s="465" t="s">
        <v>13705</v>
      </c>
      <c r="D1413" s="465" t="s">
        <v>209</v>
      </c>
      <c r="E1413" s="465" t="s">
        <v>244</v>
      </c>
      <c r="F1413" s="466">
        <v>2020</v>
      </c>
      <c r="G1413" s="465" t="s">
        <v>5733</v>
      </c>
      <c r="H1413" s="465" t="s">
        <v>12026</v>
      </c>
      <c r="I1413" s="465" t="s">
        <v>13707</v>
      </c>
      <c r="J1413" s="466">
        <v>41371</v>
      </c>
      <c r="K1413" s="469"/>
      <c r="L1413" s="404">
        <f t="shared" ca="1" si="22"/>
        <v>10342.75</v>
      </c>
      <c r="M1413" s="465" t="s">
        <v>109</v>
      </c>
    </row>
    <row r="1414" spans="1:13" x14ac:dyDescent="0.35">
      <c r="A1414" s="462" t="s">
        <v>13711</v>
      </c>
      <c r="B1414" s="462" t="s">
        <v>13712</v>
      </c>
      <c r="C1414" s="462" t="s">
        <v>13711</v>
      </c>
      <c r="D1414" s="462" t="s">
        <v>209</v>
      </c>
      <c r="E1414" s="462" t="s">
        <v>244</v>
      </c>
      <c r="F1414" s="463">
        <v>2020</v>
      </c>
      <c r="G1414" s="462" t="s">
        <v>5733</v>
      </c>
      <c r="H1414" s="462" t="s">
        <v>12026</v>
      </c>
      <c r="I1414" s="462" t="s">
        <v>13713</v>
      </c>
      <c r="J1414" s="463">
        <v>48533</v>
      </c>
      <c r="K1414" s="468"/>
      <c r="L1414" s="464">
        <f t="shared" ca="1" si="22"/>
        <v>12133.25</v>
      </c>
      <c r="M1414" s="462" t="s">
        <v>109</v>
      </c>
    </row>
    <row r="1415" spans="1:13" x14ac:dyDescent="0.35">
      <c r="A1415" s="465" t="s">
        <v>17820</v>
      </c>
      <c r="B1415" s="465" t="s">
        <v>17821</v>
      </c>
      <c r="C1415" s="465" t="s">
        <v>17820</v>
      </c>
      <c r="D1415" s="465" t="s">
        <v>209</v>
      </c>
      <c r="E1415" s="465" t="s">
        <v>244</v>
      </c>
      <c r="F1415" s="466">
        <v>2023</v>
      </c>
      <c r="G1415" s="465" t="s">
        <v>6165</v>
      </c>
      <c r="H1415" s="465" t="s">
        <v>8009</v>
      </c>
      <c r="I1415" s="465" t="s">
        <v>17822</v>
      </c>
      <c r="J1415" s="466">
        <v>0</v>
      </c>
      <c r="K1415" s="469"/>
      <c r="L1415" s="404">
        <f t="shared" ca="1" si="22"/>
        <v>0</v>
      </c>
      <c r="M1415" s="465" t="s">
        <v>109</v>
      </c>
    </row>
    <row r="1416" spans="1:13" x14ac:dyDescent="0.35">
      <c r="A1416" s="462" t="s">
        <v>17135</v>
      </c>
      <c r="B1416" s="462" t="s">
        <v>17136</v>
      </c>
      <c r="C1416" s="462" t="s">
        <v>17135</v>
      </c>
      <c r="D1416" s="462" t="s">
        <v>209</v>
      </c>
      <c r="E1416" s="462" t="s">
        <v>244</v>
      </c>
      <c r="F1416" s="463">
        <v>2022</v>
      </c>
      <c r="G1416" s="462" t="s">
        <v>5710</v>
      </c>
      <c r="H1416" s="462" t="s">
        <v>14778</v>
      </c>
      <c r="I1416" s="462" t="s">
        <v>17137</v>
      </c>
      <c r="J1416" s="463">
        <v>175</v>
      </c>
      <c r="K1416" s="468"/>
      <c r="L1416" s="464">
        <f t="shared" ca="1" si="22"/>
        <v>87.5</v>
      </c>
      <c r="M1416" s="462" t="s">
        <v>109</v>
      </c>
    </row>
    <row r="1417" spans="1:13" x14ac:dyDescent="0.35">
      <c r="A1417" s="465" t="s">
        <v>17171</v>
      </c>
      <c r="B1417" s="465" t="s">
        <v>17172</v>
      </c>
      <c r="C1417" s="465" t="s">
        <v>17171</v>
      </c>
      <c r="D1417" s="465" t="s">
        <v>209</v>
      </c>
      <c r="E1417" s="465" t="s">
        <v>244</v>
      </c>
      <c r="F1417" s="466">
        <v>2022</v>
      </c>
      <c r="G1417" s="465" t="s">
        <v>5710</v>
      </c>
      <c r="H1417" s="465" t="s">
        <v>14778</v>
      </c>
      <c r="I1417" s="465" t="s">
        <v>17173</v>
      </c>
      <c r="J1417" s="466">
        <v>24</v>
      </c>
      <c r="K1417" s="469"/>
      <c r="L1417" s="404">
        <f t="shared" ca="1" si="22"/>
        <v>12</v>
      </c>
      <c r="M1417" s="465" t="s">
        <v>109</v>
      </c>
    </row>
    <row r="1418" spans="1:13" x14ac:dyDescent="0.35">
      <c r="A1418" s="462" t="s">
        <v>17183</v>
      </c>
      <c r="B1418" s="462" t="s">
        <v>17184</v>
      </c>
      <c r="C1418" s="462" t="s">
        <v>17183</v>
      </c>
      <c r="D1418" s="462" t="s">
        <v>209</v>
      </c>
      <c r="E1418" s="462" t="s">
        <v>244</v>
      </c>
      <c r="F1418" s="463">
        <v>2022</v>
      </c>
      <c r="G1418" s="462" t="s">
        <v>5710</v>
      </c>
      <c r="H1418" s="462" t="s">
        <v>17185</v>
      </c>
      <c r="I1418" s="462" t="s">
        <v>17186</v>
      </c>
      <c r="J1418" s="463">
        <v>104</v>
      </c>
      <c r="K1418" s="468"/>
      <c r="L1418" s="464">
        <f t="shared" ca="1" si="22"/>
        <v>52</v>
      </c>
      <c r="M1418" s="462" t="s">
        <v>109</v>
      </c>
    </row>
    <row r="1419" spans="1:13" x14ac:dyDescent="0.35">
      <c r="A1419" s="465" t="s">
        <v>11950</v>
      </c>
      <c r="B1419" s="465" t="s">
        <v>16769</v>
      </c>
      <c r="C1419" s="465" t="s">
        <v>11950</v>
      </c>
      <c r="D1419" s="465" t="s">
        <v>209</v>
      </c>
      <c r="E1419" s="465" t="s">
        <v>244</v>
      </c>
      <c r="F1419" s="466">
        <v>2017</v>
      </c>
      <c r="G1419" s="465" t="s">
        <v>6165</v>
      </c>
      <c r="H1419" s="465" t="s">
        <v>8009</v>
      </c>
      <c r="I1419" s="465" t="s">
        <v>11951</v>
      </c>
      <c r="J1419" s="466">
        <v>92297</v>
      </c>
      <c r="K1419" s="469"/>
      <c r="L1419" s="404">
        <f t="shared" ca="1" si="22"/>
        <v>13185.285714285714</v>
      </c>
      <c r="M1419" s="465" t="s">
        <v>109</v>
      </c>
    </row>
    <row r="1420" spans="1:13" x14ac:dyDescent="0.35">
      <c r="A1420" s="462" t="s">
        <v>17478</v>
      </c>
      <c r="B1420" s="462" t="s">
        <v>17479</v>
      </c>
      <c r="C1420" s="462" t="s">
        <v>17478</v>
      </c>
      <c r="D1420" s="462" t="s">
        <v>209</v>
      </c>
      <c r="E1420" s="462" t="s">
        <v>244</v>
      </c>
      <c r="F1420" s="463">
        <v>2023</v>
      </c>
      <c r="G1420" s="462" t="s">
        <v>6165</v>
      </c>
      <c r="H1420" s="462" t="s">
        <v>8009</v>
      </c>
      <c r="I1420" s="462" t="s">
        <v>17480</v>
      </c>
      <c r="J1420" s="463">
        <v>9426</v>
      </c>
      <c r="K1420" s="468"/>
      <c r="L1420" s="464">
        <f t="shared" ca="1" si="22"/>
        <v>9426</v>
      </c>
      <c r="M1420" s="462" t="s">
        <v>109</v>
      </c>
    </row>
    <row r="1421" spans="1:13" x14ac:dyDescent="0.35">
      <c r="A1421" s="465" t="s">
        <v>17511</v>
      </c>
      <c r="B1421" s="465" t="s">
        <v>17512</v>
      </c>
      <c r="C1421" s="465" t="s">
        <v>17511</v>
      </c>
      <c r="D1421" s="465" t="s">
        <v>209</v>
      </c>
      <c r="E1421" s="465" t="s">
        <v>244</v>
      </c>
      <c r="F1421" s="466">
        <v>2023</v>
      </c>
      <c r="G1421" s="465" t="s">
        <v>5733</v>
      </c>
      <c r="H1421" s="465" t="s">
        <v>12026</v>
      </c>
      <c r="I1421" s="465" t="s">
        <v>17513</v>
      </c>
      <c r="J1421" s="466">
        <v>7824</v>
      </c>
      <c r="K1421" s="469"/>
      <c r="L1421" s="404">
        <f t="shared" ca="1" si="22"/>
        <v>7824</v>
      </c>
      <c r="M1421" s="465" t="s">
        <v>109</v>
      </c>
    </row>
    <row r="1422" spans="1:13" x14ac:dyDescent="0.35">
      <c r="A1422" s="462" t="s">
        <v>17517</v>
      </c>
      <c r="B1422" s="462" t="s">
        <v>17518</v>
      </c>
      <c r="C1422" s="462" t="s">
        <v>17517</v>
      </c>
      <c r="D1422" s="462" t="s">
        <v>209</v>
      </c>
      <c r="E1422" s="462" t="s">
        <v>244</v>
      </c>
      <c r="F1422" s="463">
        <v>2023</v>
      </c>
      <c r="G1422" s="462" t="s">
        <v>5733</v>
      </c>
      <c r="H1422" s="462" t="s">
        <v>12026</v>
      </c>
      <c r="I1422" s="462" t="s">
        <v>17519</v>
      </c>
      <c r="J1422" s="463">
        <v>8476</v>
      </c>
      <c r="K1422" s="468"/>
      <c r="L1422" s="464">
        <f t="shared" ca="1" si="22"/>
        <v>8476</v>
      </c>
      <c r="M1422" s="462" t="s">
        <v>109</v>
      </c>
    </row>
    <row r="1423" spans="1:13" x14ac:dyDescent="0.35">
      <c r="A1423" s="465" t="s">
        <v>7738</v>
      </c>
      <c r="B1423" s="465" t="s">
        <v>989</v>
      </c>
      <c r="C1423" s="465" t="s">
        <v>7738</v>
      </c>
      <c r="D1423" s="465" t="s">
        <v>209</v>
      </c>
      <c r="E1423" s="465" t="s">
        <v>225</v>
      </c>
      <c r="F1423" s="466">
        <v>2011</v>
      </c>
      <c r="G1423" s="465" t="s">
        <v>5710</v>
      </c>
      <c r="H1423" s="465" t="s">
        <v>6311</v>
      </c>
      <c r="I1423" s="465" t="s">
        <v>7739</v>
      </c>
      <c r="J1423" s="466">
        <v>46913</v>
      </c>
      <c r="K1423" s="469">
        <v>45083</v>
      </c>
      <c r="L1423" s="404">
        <f t="shared" ca="1" si="22"/>
        <v>3608.6923076923076</v>
      </c>
      <c r="M1423" s="465" t="s">
        <v>109</v>
      </c>
    </row>
    <row r="1424" spans="1:13" x14ac:dyDescent="0.35">
      <c r="A1424" s="462" t="s">
        <v>8095</v>
      </c>
      <c r="B1424" s="462" t="s">
        <v>1055</v>
      </c>
      <c r="C1424" s="462" t="s">
        <v>8095</v>
      </c>
      <c r="D1424" s="462" t="s">
        <v>209</v>
      </c>
      <c r="E1424" s="462" t="s">
        <v>225</v>
      </c>
      <c r="F1424" s="463">
        <v>2012</v>
      </c>
      <c r="G1424" s="462" t="s">
        <v>5710</v>
      </c>
      <c r="H1424" s="462" t="s">
        <v>6311</v>
      </c>
      <c r="I1424" s="462" t="s">
        <v>8096</v>
      </c>
      <c r="J1424" s="463">
        <v>61088</v>
      </c>
      <c r="K1424" s="468">
        <v>45104</v>
      </c>
      <c r="L1424" s="464">
        <f t="shared" ca="1" si="22"/>
        <v>5090.666666666667</v>
      </c>
      <c r="M1424" s="462" t="s">
        <v>109</v>
      </c>
    </row>
    <row r="1425" spans="1:13" x14ac:dyDescent="0.35">
      <c r="A1425" s="465" t="s">
        <v>8097</v>
      </c>
      <c r="B1425" s="465" t="s">
        <v>1056</v>
      </c>
      <c r="C1425" s="465" t="s">
        <v>8097</v>
      </c>
      <c r="D1425" s="465" t="s">
        <v>209</v>
      </c>
      <c r="E1425" s="465" t="s">
        <v>225</v>
      </c>
      <c r="F1425" s="466">
        <v>2012</v>
      </c>
      <c r="G1425" s="465" t="s">
        <v>5710</v>
      </c>
      <c r="H1425" s="465" t="s">
        <v>6311</v>
      </c>
      <c r="I1425" s="465" t="s">
        <v>8098</v>
      </c>
      <c r="J1425" s="466">
        <v>44613</v>
      </c>
      <c r="K1425" s="469">
        <v>45106</v>
      </c>
      <c r="L1425" s="404">
        <f t="shared" ca="1" si="22"/>
        <v>3717.75</v>
      </c>
      <c r="M1425" s="465" t="s">
        <v>109</v>
      </c>
    </row>
    <row r="1426" spans="1:13" x14ac:dyDescent="0.35">
      <c r="A1426" s="462" t="s">
        <v>8850</v>
      </c>
      <c r="B1426" s="462" t="s">
        <v>1081</v>
      </c>
      <c r="C1426" s="462" t="s">
        <v>8850</v>
      </c>
      <c r="D1426" s="462" t="s">
        <v>209</v>
      </c>
      <c r="E1426" s="462" t="s">
        <v>225</v>
      </c>
      <c r="F1426" s="463">
        <v>2014</v>
      </c>
      <c r="G1426" s="462" t="s">
        <v>5710</v>
      </c>
      <c r="H1426" s="462" t="s">
        <v>6095</v>
      </c>
      <c r="I1426" s="462" t="s">
        <v>8851</v>
      </c>
      <c r="J1426" s="463">
        <v>38541</v>
      </c>
      <c r="K1426" s="468">
        <v>45106</v>
      </c>
      <c r="L1426" s="464">
        <f t="shared" ca="1" si="22"/>
        <v>3854.1</v>
      </c>
      <c r="M1426" s="462" t="s">
        <v>109</v>
      </c>
    </row>
    <row r="1427" spans="1:13" x14ac:dyDescent="0.35">
      <c r="A1427" s="465" t="s">
        <v>8864</v>
      </c>
      <c r="B1427" s="465" t="s">
        <v>1067</v>
      </c>
      <c r="C1427" s="465" t="s">
        <v>8864</v>
      </c>
      <c r="D1427" s="465" t="s">
        <v>209</v>
      </c>
      <c r="E1427" s="465" t="s">
        <v>225</v>
      </c>
      <c r="F1427" s="466">
        <v>2014</v>
      </c>
      <c r="G1427" s="465" t="s">
        <v>5710</v>
      </c>
      <c r="H1427" s="465" t="s">
        <v>6095</v>
      </c>
      <c r="I1427" s="465" t="s">
        <v>8865</v>
      </c>
      <c r="J1427" s="466">
        <v>98236</v>
      </c>
      <c r="K1427" s="469"/>
      <c r="L1427" s="404">
        <f t="shared" ca="1" si="22"/>
        <v>9823.6</v>
      </c>
      <c r="M1427" s="465" t="s">
        <v>109</v>
      </c>
    </row>
    <row r="1428" spans="1:13" x14ac:dyDescent="0.35">
      <c r="A1428" s="462" t="s">
        <v>8866</v>
      </c>
      <c r="B1428" s="462" t="s">
        <v>1068</v>
      </c>
      <c r="C1428" s="462" t="s">
        <v>8866</v>
      </c>
      <c r="D1428" s="462" t="s">
        <v>209</v>
      </c>
      <c r="E1428" s="462" t="s">
        <v>225</v>
      </c>
      <c r="F1428" s="463">
        <v>2014</v>
      </c>
      <c r="G1428" s="462" t="s">
        <v>5710</v>
      </c>
      <c r="H1428" s="462" t="s">
        <v>6095</v>
      </c>
      <c r="I1428" s="462" t="s">
        <v>8867</v>
      </c>
      <c r="J1428" s="463">
        <v>40038</v>
      </c>
      <c r="K1428" s="468"/>
      <c r="L1428" s="464">
        <f t="shared" ca="1" si="22"/>
        <v>4003.8</v>
      </c>
      <c r="M1428" s="462" t="s">
        <v>109</v>
      </c>
    </row>
    <row r="1429" spans="1:13" x14ac:dyDescent="0.35">
      <c r="A1429" s="465" t="s">
        <v>8868</v>
      </c>
      <c r="B1429" s="465" t="s">
        <v>1069</v>
      </c>
      <c r="C1429" s="465" t="s">
        <v>8868</v>
      </c>
      <c r="D1429" s="465" t="s">
        <v>209</v>
      </c>
      <c r="E1429" s="465" t="s">
        <v>225</v>
      </c>
      <c r="F1429" s="466">
        <v>2014</v>
      </c>
      <c r="G1429" s="465" t="s">
        <v>5710</v>
      </c>
      <c r="H1429" s="465" t="s">
        <v>6095</v>
      </c>
      <c r="I1429" s="465" t="s">
        <v>8869</v>
      </c>
      <c r="J1429" s="466">
        <v>67634</v>
      </c>
      <c r="K1429" s="469"/>
      <c r="L1429" s="404">
        <f t="shared" ca="1" si="22"/>
        <v>6763.4</v>
      </c>
      <c r="M1429" s="465" t="s">
        <v>109</v>
      </c>
    </row>
    <row r="1430" spans="1:13" x14ac:dyDescent="0.35">
      <c r="A1430" s="462" t="s">
        <v>8852</v>
      </c>
      <c r="B1430" s="462" t="s">
        <v>1066</v>
      </c>
      <c r="C1430" s="462" t="s">
        <v>8852</v>
      </c>
      <c r="D1430" s="462" t="s">
        <v>209</v>
      </c>
      <c r="E1430" s="462" t="s">
        <v>225</v>
      </c>
      <c r="F1430" s="463">
        <v>2014</v>
      </c>
      <c r="G1430" s="462" t="s">
        <v>5710</v>
      </c>
      <c r="H1430" s="462" t="s">
        <v>6095</v>
      </c>
      <c r="I1430" s="462" t="s">
        <v>8853</v>
      </c>
      <c r="J1430" s="463">
        <v>56862</v>
      </c>
      <c r="K1430" s="468"/>
      <c r="L1430" s="464">
        <f t="shared" ca="1" si="22"/>
        <v>5686.2</v>
      </c>
      <c r="M1430" s="462" t="s">
        <v>109</v>
      </c>
    </row>
    <row r="1431" spans="1:13" x14ac:dyDescent="0.35">
      <c r="A1431" s="465" t="s">
        <v>8870</v>
      </c>
      <c r="B1431" s="465" t="s">
        <v>1070</v>
      </c>
      <c r="C1431" s="465" t="s">
        <v>8870</v>
      </c>
      <c r="D1431" s="465" t="s">
        <v>209</v>
      </c>
      <c r="E1431" s="465" t="s">
        <v>225</v>
      </c>
      <c r="F1431" s="466">
        <v>2014</v>
      </c>
      <c r="G1431" s="465" t="s">
        <v>5710</v>
      </c>
      <c r="H1431" s="465" t="s">
        <v>6095</v>
      </c>
      <c r="I1431" s="465" t="s">
        <v>8871</v>
      </c>
      <c r="J1431" s="466">
        <v>73196</v>
      </c>
      <c r="K1431" s="469"/>
      <c r="L1431" s="404">
        <f t="shared" ca="1" si="22"/>
        <v>7319.6</v>
      </c>
      <c r="M1431" s="465" t="s">
        <v>109</v>
      </c>
    </row>
    <row r="1432" spans="1:13" x14ac:dyDescent="0.35">
      <c r="A1432" s="462" t="s">
        <v>8872</v>
      </c>
      <c r="B1432" s="462" t="s">
        <v>1071</v>
      </c>
      <c r="C1432" s="462" t="s">
        <v>8872</v>
      </c>
      <c r="D1432" s="462" t="s">
        <v>209</v>
      </c>
      <c r="E1432" s="462" t="s">
        <v>225</v>
      </c>
      <c r="F1432" s="463">
        <v>2014</v>
      </c>
      <c r="G1432" s="462" t="s">
        <v>5710</v>
      </c>
      <c r="H1432" s="462" t="s">
        <v>6095</v>
      </c>
      <c r="I1432" s="462" t="s">
        <v>8873</v>
      </c>
      <c r="J1432" s="463">
        <v>71746</v>
      </c>
      <c r="K1432" s="468"/>
      <c r="L1432" s="464">
        <f t="shared" ca="1" si="22"/>
        <v>7174.6</v>
      </c>
      <c r="M1432" s="462" t="s">
        <v>109</v>
      </c>
    </row>
    <row r="1433" spans="1:13" x14ac:dyDescent="0.35">
      <c r="A1433" s="465" t="s">
        <v>8874</v>
      </c>
      <c r="B1433" s="465" t="s">
        <v>1072</v>
      </c>
      <c r="C1433" s="465" t="s">
        <v>8874</v>
      </c>
      <c r="D1433" s="465" t="s">
        <v>209</v>
      </c>
      <c r="E1433" s="465" t="s">
        <v>225</v>
      </c>
      <c r="F1433" s="466">
        <v>2014</v>
      </c>
      <c r="G1433" s="465" t="s">
        <v>5710</v>
      </c>
      <c r="H1433" s="465" t="s">
        <v>6095</v>
      </c>
      <c r="I1433" s="465" t="s">
        <v>8875</v>
      </c>
      <c r="J1433" s="466">
        <v>285000</v>
      </c>
      <c r="K1433" s="469"/>
      <c r="L1433" s="404">
        <f t="shared" ca="1" si="22"/>
        <v>28500</v>
      </c>
      <c r="M1433" s="465" t="s">
        <v>109</v>
      </c>
    </row>
    <row r="1434" spans="1:13" x14ac:dyDescent="0.35">
      <c r="A1434" s="462" t="s">
        <v>8832</v>
      </c>
      <c r="B1434" s="462" t="s">
        <v>1064</v>
      </c>
      <c r="C1434" s="462" t="s">
        <v>8832</v>
      </c>
      <c r="D1434" s="462" t="s">
        <v>209</v>
      </c>
      <c r="E1434" s="462" t="s">
        <v>225</v>
      </c>
      <c r="F1434" s="463">
        <v>2014</v>
      </c>
      <c r="G1434" s="462" t="s">
        <v>5710</v>
      </c>
      <c r="H1434" s="462" t="s">
        <v>6095</v>
      </c>
      <c r="I1434" s="462" t="s">
        <v>8833</v>
      </c>
      <c r="J1434" s="463">
        <v>71059</v>
      </c>
      <c r="K1434" s="468"/>
      <c r="L1434" s="464">
        <f t="shared" ca="1" si="22"/>
        <v>7105.9</v>
      </c>
      <c r="M1434" s="462" t="s">
        <v>109</v>
      </c>
    </row>
    <row r="1435" spans="1:13" x14ac:dyDescent="0.35">
      <c r="A1435" s="465" t="s">
        <v>8834</v>
      </c>
      <c r="B1435" s="465" t="s">
        <v>1065</v>
      </c>
      <c r="C1435" s="465" t="s">
        <v>8834</v>
      </c>
      <c r="D1435" s="465" t="s">
        <v>209</v>
      </c>
      <c r="E1435" s="465" t="s">
        <v>225</v>
      </c>
      <c r="F1435" s="466">
        <v>2014</v>
      </c>
      <c r="G1435" s="465" t="s">
        <v>5710</v>
      </c>
      <c r="H1435" s="465" t="s">
        <v>6095</v>
      </c>
      <c r="I1435" s="465" t="s">
        <v>8835</v>
      </c>
      <c r="J1435" s="466">
        <v>86475</v>
      </c>
      <c r="K1435" s="469"/>
      <c r="L1435" s="404">
        <f t="shared" ca="1" si="22"/>
        <v>8647.5</v>
      </c>
      <c r="M1435" s="465" t="s">
        <v>109</v>
      </c>
    </row>
    <row r="1436" spans="1:13" x14ac:dyDescent="0.35">
      <c r="A1436" s="462" t="s">
        <v>10925</v>
      </c>
      <c r="B1436" s="462" t="s">
        <v>1237</v>
      </c>
      <c r="C1436" s="462" t="s">
        <v>10925</v>
      </c>
      <c r="D1436" s="462" t="s">
        <v>209</v>
      </c>
      <c r="E1436" s="462" t="s">
        <v>225</v>
      </c>
      <c r="F1436" s="463">
        <v>2016</v>
      </c>
      <c r="G1436" s="462" t="s">
        <v>5710</v>
      </c>
      <c r="H1436" s="462" t="s">
        <v>9890</v>
      </c>
      <c r="I1436" s="462" t="s">
        <v>10926</v>
      </c>
      <c r="J1436" s="463">
        <v>34838</v>
      </c>
      <c r="K1436" s="468"/>
      <c r="L1436" s="464">
        <f t="shared" ca="1" si="22"/>
        <v>4354.75</v>
      </c>
      <c r="M1436" s="462" t="s">
        <v>109</v>
      </c>
    </row>
    <row r="1437" spans="1:13" x14ac:dyDescent="0.35">
      <c r="A1437" s="465" t="s">
        <v>10927</v>
      </c>
      <c r="B1437" s="465" t="s">
        <v>1238</v>
      </c>
      <c r="C1437" s="465" t="s">
        <v>10927</v>
      </c>
      <c r="D1437" s="465" t="s">
        <v>209</v>
      </c>
      <c r="E1437" s="465" t="s">
        <v>225</v>
      </c>
      <c r="F1437" s="466">
        <v>2016</v>
      </c>
      <c r="G1437" s="465" t="s">
        <v>5710</v>
      </c>
      <c r="H1437" s="465" t="s">
        <v>9890</v>
      </c>
      <c r="I1437" s="465" t="s">
        <v>10928</v>
      </c>
      <c r="J1437" s="466">
        <v>51554</v>
      </c>
      <c r="K1437" s="469"/>
      <c r="L1437" s="404">
        <f t="shared" ca="1" si="22"/>
        <v>6444.25</v>
      </c>
      <c r="M1437" s="465" t="s">
        <v>109</v>
      </c>
    </row>
    <row r="1438" spans="1:13" x14ac:dyDescent="0.35">
      <c r="A1438" s="462" t="s">
        <v>10933</v>
      </c>
      <c r="B1438" s="462" t="s">
        <v>1241</v>
      </c>
      <c r="C1438" s="462" t="s">
        <v>10933</v>
      </c>
      <c r="D1438" s="462" t="s">
        <v>209</v>
      </c>
      <c r="E1438" s="462" t="s">
        <v>225</v>
      </c>
      <c r="F1438" s="463">
        <v>2016</v>
      </c>
      <c r="G1438" s="462" t="s">
        <v>5710</v>
      </c>
      <c r="H1438" s="462" t="s">
        <v>9890</v>
      </c>
      <c r="I1438" s="462" t="s">
        <v>10934</v>
      </c>
      <c r="J1438" s="463">
        <v>49591</v>
      </c>
      <c r="K1438" s="468"/>
      <c r="L1438" s="464">
        <f t="shared" ca="1" si="22"/>
        <v>6198.875</v>
      </c>
      <c r="M1438" s="462" t="s">
        <v>109</v>
      </c>
    </row>
    <row r="1439" spans="1:13" x14ac:dyDescent="0.35">
      <c r="A1439" s="465" t="s">
        <v>10937</v>
      </c>
      <c r="B1439" s="465" t="s">
        <v>1243</v>
      </c>
      <c r="C1439" s="465" t="s">
        <v>10937</v>
      </c>
      <c r="D1439" s="465" t="s">
        <v>209</v>
      </c>
      <c r="E1439" s="465" t="s">
        <v>225</v>
      </c>
      <c r="F1439" s="466">
        <v>2016</v>
      </c>
      <c r="G1439" s="465" t="s">
        <v>5710</v>
      </c>
      <c r="H1439" s="465" t="s">
        <v>9890</v>
      </c>
      <c r="I1439" s="465" t="s">
        <v>10938</v>
      </c>
      <c r="J1439" s="466">
        <v>40947</v>
      </c>
      <c r="K1439" s="469"/>
      <c r="L1439" s="404">
        <f t="shared" ca="1" si="22"/>
        <v>5118.375</v>
      </c>
      <c r="M1439" s="465" t="s">
        <v>109</v>
      </c>
    </row>
    <row r="1440" spans="1:13" x14ac:dyDescent="0.35">
      <c r="A1440" s="462" t="s">
        <v>11785</v>
      </c>
      <c r="B1440" s="462" t="s">
        <v>1341</v>
      </c>
      <c r="C1440" s="462" t="s">
        <v>11785</v>
      </c>
      <c r="D1440" s="462" t="s">
        <v>209</v>
      </c>
      <c r="E1440" s="462" t="s">
        <v>225</v>
      </c>
      <c r="F1440" s="463">
        <v>2017</v>
      </c>
      <c r="G1440" s="462" t="s">
        <v>5710</v>
      </c>
      <c r="H1440" s="462" t="s">
        <v>11044</v>
      </c>
      <c r="I1440" s="462" t="s">
        <v>11786</v>
      </c>
      <c r="J1440" s="463">
        <v>29622</v>
      </c>
      <c r="K1440" s="468"/>
      <c r="L1440" s="464">
        <f t="shared" ca="1" si="22"/>
        <v>4231.7142857142853</v>
      </c>
      <c r="M1440" s="462" t="s">
        <v>109</v>
      </c>
    </row>
    <row r="1441" spans="1:13" x14ac:dyDescent="0.35">
      <c r="A1441" s="465" t="s">
        <v>11787</v>
      </c>
      <c r="B1441" s="465" t="s">
        <v>1342</v>
      </c>
      <c r="C1441" s="465" t="s">
        <v>11787</v>
      </c>
      <c r="D1441" s="465" t="s">
        <v>209</v>
      </c>
      <c r="E1441" s="465" t="s">
        <v>225</v>
      </c>
      <c r="F1441" s="466">
        <v>2017</v>
      </c>
      <c r="G1441" s="465" t="s">
        <v>5710</v>
      </c>
      <c r="H1441" s="465" t="s">
        <v>11044</v>
      </c>
      <c r="I1441" s="465" t="s">
        <v>11788</v>
      </c>
      <c r="J1441" s="466">
        <v>31139</v>
      </c>
      <c r="K1441" s="469"/>
      <c r="L1441" s="404">
        <f t="shared" ca="1" si="22"/>
        <v>4448.4285714285716</v>
      </c>
      <c r="M1441" s="465" t="s">
        <v>109</v>
      </c>
    </row>
    <row r="1442" spans="1:13" x14ac:dyDescent="0.35">
      <c r="A1442" s="462" t="s">
        <v>11789</v>
      </c>
      <c r="B1442" s="462" t="s">
        <v>1343</v>
      </c>
      <c r="C1442" s="462" t="s">
        <v>11789</v>
      </c>
      <c r="D1442" s="462" t="s">
        <v>209</v>
      </c>
      <c r="E1442" s="462" t="s">
        <v>225</v>
      </c>
      <c r="F1442" s="463">
        <v>2017</v>
      </c>
      <c r="G1442" s="462" t="s">
        <v>5710</v>
      </c>
      <c r="H1442" s="462" t="s">
        <v>11044</v>
      </c>
      <c r="I1442" s="462" t="s">
        <v>11790</v>
      </c>
      <c r="J1442" s="463">
        <v>29020</v>
      </c>
      <c r="K1442" s="468"/>
      <c r="L1442" s="464">
        <f t="shared" ca="1" si="22"/>
        <v>4145.7142857142853</v>
      </c>
      <c r="M1442" s="462" t="s">
        <v>109</v>
      </c>
    </row>
    <row r="1443" spans="1:13" x14ac:dyDescent="0.35">
      <c r="A1443" s="465" t="s">
        <v>11793</v>
      </c>
      <c r="B1443" s="465" t="s">
        <v>1345</v>
      </c>
      <c r="C1443" s="465" t="s">
        <v>11793</v>
      </c>
      <c r="D1443" s="465" t="s">
        <v>209</v>
      </c>
      <c r="E1443" s="465" t="s">
        <v>225</v>
      </c>
      <c r="F1443" s="466">
        <v>2017</v>
      </c>
      <c r="G1443" s="465" t="s">
        <v>5710</v>
      </c>
      <c r="H1443" s="465" t="s">
        <v>11044</v>
      </c>
      <c r="I1443" s="465" t="s">
        <v>11794</v>
      </c>
      <c r="J1443" s="466">
        <v>24703</v>
      </c>
      <c r="K1443" s="469"/>
      <c r="L1443" s="404">
        <f t="shared" ca="1" si="22"/>
        <v>3529</v>
      </c>
      <c r="M1443" s="465" t="s">
        <v>109</v>
      </c>
    </row>
    <row r="1444" spans="1:13" x14ac:dyDescent="0.35">
      <c r="A1444" s="462" t="s">
        <v>11795</v>
      </c>
      <c r="B1444" s="462" t="s">
        <v>1346</v>
      </c>
      <c r="C1444" s="462" t="s">
        <v>11795</v>
      </c>
      <c r="D1444" s="462" t="s">
        <v>209</v>
      </c>
      <c r="E1444" s="462" t="s">
        <v>225</v>
      </c>
      <c r="F1444" s="463">
        <v>2017</v>
      </c>
      <c r="G1444" s="462" t="s">
        <v>5710</v>
      </c>
      <c r="H1444" s="462" t="s">
        <v>11044</v>
      </c>
      <c r="I1444" s="462" t="s">
        <v>11796</v>
      </c>
      <c r="J1444" s="463">
        <v>30746</v>
      </c>
      <c r="K1444" s="468"/>
      <c r="L1444" s="464">
        <f t="shared" ca="1" si="22"/>
        <v>4392.2857142857147</v>
      </c>
      <c r="M1444" s="462" t="s">
        <v>109</v>
      </c>
    </row>
    <row r="1445" spans="1:13" x14ac:dyDescent="0.35">
      <c r="A1445" s="465" t="s">
        <v>11797</v>
      </c>
      <c r="B1445" s="465" t="s">
        <v>1347</v>
      </c>
      <c r="C1445" s="465" t="s">
        <v>11797</v>
      </c>
      <c r="D1445" s="465" t="s">
        <v>209</v>
      </c>
      <c r="E1445" s="465" t="s">
        <v>225</v>
      </c>
      <c r="F1445" s="466">
        <v>2017</v>
      </c>
      <c r="G1445" s="465" t="s">
        <v>5710</v>
      </c>
      <c r="H1445" s="465" t="s">
        <v>11044</v>
      </c>
      <c r="I1445" s="465" t="s">
        <v>11798</v>
      </c>
      <c r="J1445" s="466">
        <v>21919</v>
      </c>
      <c r="K1445" s="469"/>
      <c r="L1445" s="404">
        <f t="shared" ca="1" si="22"/>
        <v>3131.2857142857142</v>
      </c>
      <c r="M1445" s="465" t="s">
        <v>109</v>
      </c>
    </row>
    <row r="1446" spans="1:13" x14ac:dyDescent="0.35">
      <c r="A1446" s="462" t="s">
        <v>11799</v>
      </c>
      <c r="B1446" s="462" t="s">
        <v>1348</v>
      </c>
      <c r="C1446" s="462" t="s">
        <v>11799</v>
      </c>
      <c r="D1446" s="462" t="s">
        <v>209</v>
      </c>
      <c r="E1446" s="462" t="s">
        <v>225</v>
      </c>
      <c r="F1446" s="463">
        <v>2017</v>
      </c>
      <c r="G1446" s="462" t="s">
        <v>5710</v>
      </c>
      <c r="H1446" s="462" t="s">
        <v>11044</v>
      </c>
      <c r="I1446" s="462" t="s">
        <v>11800</v>
      </c>
      <c r="J1446" s="463">
        <v>18325</v>
      </c>
      <c r="K1446" s="468"/>
      <c r="L1446" s="464">
        <f t="shared" ca="1" si="22"/>
        <v>2617.8571428571427</v>
      </c>
      <c r="M1446" s="462" t="s">
        <v>109</v>
      </c>
    </row>
    <row r="1447" spans="1:13" x14ac:dyDescent="0.35">
      <c r="A1447" s="465" t="s">
        <v>11801</v>
      </c>
      <c r="B1447" s="465" t="s">
        <v>1349</v>
      </c>
      <c r="C1447" s="465" t="s">
        <v>11801</v>
      </c>
      <c r="D1447" s="465" t="s">
        <v>209</v>
      </c>
      <c r="E1447" s="465" t="s">
        <v>225</v>
      </c>
      <c r="F1447" s="466">
        <v>2017</v>
      </c>
      <c r="G1447" s="465" t="s">
        <v>5710</v>
      </c>
      <c r="H1447" s="465" t="s">
        <v>11044</v>
      </c>
      <c r="I1447" s="465" t="s">
        <v>11802</v>
      </c>
      <c r="J1447" s="466">
        <v>38317</v>
      </c>
      <c r="K1447" s="469"/>
      <c r="L1447" s="404">
        <f t="shared" ca="1" si="22"/>
        <v>5473.8571428571431</v>
      </c>
      <c r="M1447" s="465" t="s">
        <v>109</v>
      </c>
    </row>
    <row r="1448" spans="1:13" x14ac:dyDescent="0.35">
      <c r="A1448" s="462" t="s">
        <v>12398</v>
      </c>
      <c r="B1448" s="462" t="s">
        <v>1386</v>
      </c>
      <c r="C1448" s="462" t="s">
        <v>12398</v>
      </c>
      <c r="D1448" s="462" t="s">
        <v>209</v>
      </c>
      <c r="E1448" s="462" t="s">
        <v>225</v>
      </c>
      <c r="F1448" s="463">
        <v>2018</v>
      </c>
      <c r="G1448" s="462" t="s">
        <v>5710</v>
      </c>
      <c r="H1448" s="462" t="s">
        <v>11653</v>
      </c>
      <c r="I1448" s="462" t="s">
        <v>12399</v>
      </c>
      <c r="J1448" s="463">
        <v>27146</v>
      </c>
      <c r="K1448" s="468"/>
      <c r="L1448" s="464">
        <f t="shared" ca="1" si="22"/>
        <v>4524.333333333333</v>
      </c>
      <c r="M1448" s="462" t="s">
        <v>109</v>
      </c>
    </row>
    <row r="1449" spans="1:13" x14ac:dyDescent="0.35">
      <c r="A1449" s="465" t="s">
        <v>12410</v>
      </c>
      <c r="B1449" s="465" t="s">
        <v>1395</v>
      </c>
      <c r="C1449" s="465" t="s">
        <v>12410</v>
      </c>
      <c r="D1449" s="465" t="s">
        <v>209</v>
      </c>
      <c r="E1449" s="465" t="s">
        <v>225</v>
      </c>
      <c r="F1449" s="466">
        <v>2018</v>
      </c>
      <c r="G1449" s="465" t="s">
        <v>5710</v>
      </c>
      <c r="H1449" s="465" t="s">
        <v>9890</v>
      </c>
      <c r="I1449" s="465" t="s">
        <v>12411</v>
      </c>
      <c r="J1449" s="466">
        <v>41345</v>
      </c>
      <c r="K1449" s="469"/>
      <c r="L1449" s="404">
        <f t="shared" ca="1" si="22"/>
        <v>6890.833333333333</v>
      </c>
      <c r="M1449" s="465" t="s">
        <v>109</v>
      </c>
    </row>
    <row r="1450" spans="1:13" x14ac:dyDescent="0.35">
      <c r="A1450" s="462" t="s">
        <v>11791</v>
      </c>
      <c r="B1450" s="462" t="s">
        <v>1344</v>
      </c>
      <c r="C1450" s="462" t="s">
        <v>11791</v>
      </c>
      <c r="D1450" s="462" t="s">
        <v>209</v>
      </c>
      <c r="E1450" s="462" t="s">
        <v>225</v>
      </c>
      <c r="F1450" s="463">
        <v>2017</v>
      </c>
      <c r="G1450" s="462" t="s">
        <v>5710</v>
      </c>
      <c r="H1450" s="462" t="s">
        <v>11044</v>
      </c>
      <c r="I1450" s="462" t="s">
        <v>11792</v>
      </c>
      <c r="J1450" s="463">
        <v>26938</v>
      </c>
      <c r="K1450" s="468"/>
      <c r="L1450" s="464">
        <f t="shared" ca="1" si="22"/>
        <v>3848.2857142857142</v>
      </c>
      <c r="M1450" s="462" t="s">
        <v>109</v>
      </c>
    </row>
    <row r="1451" spans="1:13" x14ac:dyDescent="0.35">
      <c r="A1451" s="465" t="s">
        <v>13448</v>
      </c>
      <c r="B1451" s="465" t="s">
        <v>1456</v>
      </c>
      <c r="C1451" s="465" t="s">
        <v>13448</v>
      </c>
      <c r="D1451" s="465" t="s">
        <v>209</v>
      </c>
      <c r="E1451" s="465" t="s">
        <v>225</v>
      </c>
      <c r="F1451" s="466">
        <v>2019</v>
      </c>
      <c r="G1451" s="465" t="s">
        <v>5710</v>
      </c>
      <c r="H1451" s="465" t="s">
        <v>11044</v>
      </c>
      <c r="I1451" s="465" t="s">
        <v>13449</v>
      </c>
      <c r="J1451" s="466">
        <v>42959</v>
      </c>
      <c r="K1451" s="469"/>
      <c r="L1451" s="404">
        <f t="shared" ca="1" si="22"/>
        <v>8591.7999999999993</v>
      </c>
      <c r="M1451" s="465" t="s">
        <v>109</v>
      </c>
    </row>
    <row r="1452" spans="1:13" x14ac:dyDescent="0.35">
      <c r="A1452" s="462" t="s">
        <v>13446</v>
      </c>
      <c r="B1452" s="462" t="s">
        <v>1455</v>
      </c>
      <c r="C1452" s="462" t="s">
        <v>13446</v>
      </c>
      <c r="D1452" s="462" t="s">
        <v>209</v>
      </c>
      <c r="E1452" s="462" t="s">
        <v>225</v>
      </c>
      <c r="F1452" s="463">
        <v>2019</v>
      </c>
      <c r="G1452" s="462" t="s">
        <v>5710</v>
      </c>
      <c r="H1452" s="462" t="s">
        <v>11044</v>
      </c>
      <c r="I1452" s="462" t="s">
        <v>13447</v>
      </c>
      <c r="J1452" s="463">
        <v>12381</v>
      </c>
      <c r="K1452" s="468"/>
      <c r="L1452" s="464">
        <f t="shared" ca="1" si="22"/>
        <v>2476.1999999999998</v>
      </c>
      <c r="M1452" s="462" t="s">
        <v>109</v>
      </c>
    </row>
    <row r="1453" spans="1:13" x14ac:dyDescent="0.35">
      <c r="A1453" s="465" t="s">
        <v>13444</v>
      </c>
      <c r="B1453" s="465" t="s">
        <v>1454</v>
      </c>
      <c r="C1453" s="465" t="s">
        <v>13444</v>
      </c>
      <c r="D1453" s="465" t="s">
        <v>209</v>
      </c>
      <c r="E1453" s="465" t="s">
        <v>225</v>
      </c>
      <c r="F1453" s="466">
        <v>2019</v>
      </c>
      <c r="G1453" s="465" t="s">
        <v>5710</v>
      </c>
      <c r="H1453" s="465" t="s">
        <v>11044</v>
      </c>
      <c r="I1453" s="465" t="s">
        <v>13445</v>
      </c>
      <c r="J1453" s="466">
        <v>26733</v>
      </c>
      <c r="K1453" s="469"/>
      <c r="L1453" s="404">
        <f t="shared" ca="1" si="22"/>
        <v>5346.6</v>
      </c>
      <c r="M1453" s="465" t="s">
        <v>109</v>
      </c>
    </row>
    <row r="1454" spans="1:13" x14ac:dyDescent="0.35">
      <c r="A1454" s="462" t="s">
        <v>13454</v>
      </c>
      <c r="B1454" s="462" t="s">
        <v>1459</v>
      </c>
      <c r="C1454" s="462" t="s">
        <v>13454</v>
      </c>
      <c r="D1454" s="462" t="s">
        <v>209</v>
      </c>
      <c r="E1454" s="462" t="s">
        <v>225</v>
      </c>
      <c r="F1454" s="463">
        <v>2019</v>
      </c>
      <c r="G1454" s="462" t="s">
        <v>5710</v>
      </c>
      <c r="H1454" s="462" t="s">
        <v>11044</v>
      </c>
      <c r="I1454" s="462" t="s">
        <v>13455</v>
      </c>
      <c r="J1454" s="463">
        <v>29734</v>
      </c>
      <c r="K1454" s="468"/>
      <c r="L1454" s="464">
        <f t="shared" ca="1" si="22"/>
        <v>5946.8</v>
      </c>
      <c r="M1454" s="462" t="s">
        <v>109</v>
      </c>
    </row>
    <row r="1455" spans="1:13" x14ac:dyDescent="0.35">
      <c r="A1455" s="465" t="s">
        <v>13452</v>
      </c>
      <c r="B1455" s="465" t="s">
        <v>1458</v>
      </c>
      <c r="C1455" s="465" t="s">
        <v>13452</v>
      </c>
      <c r="D1455" s="465" t="s">
        <v>209</v>
      </c>
      <c r="E1455" s="465" t="s">
        <v>225</v>
      </c>
      <c r="F1455" s="466">
        <v>2019</v>
      </c>
      <c r="G1455" s="465" t="s">
        <v>5710</v>
      </c>
      <c r="H1455" s="465" t="s">
        <v>11044</v>
      </c>
      <c r="I1455" s="465" t="s">
        <v>13453</v>
      </c>
      <c r="J1455" s="466">
        <v>23618</v>
      </c>
      <c r="K1455" s="469"/>
      <c r="L1455" s="404">
        <f t="shared" ca="1" si="22"/>
        <v>4723.6000000000004</v>
      </c>
      <c r="M1455" s="465" t="s">
        <v>109</v>
      </c>
    </row>
    <row r="1456" spans="1:13" x14ac:dyDescent="0.35">
      <c r="A1456" s="462" t="s">
        <v>13450</v>
      </c>
      <c r="B1456" s="462" t="s">
        <v>1457</v>
      </c>
      <c r="C1456" s="462" t="s">
        <v>13450</v>
      </c>
      <c r="D1456" s="462" t="s">
        <v>209</v>
      </c>
      <c r="E1456" s="462" t="s">
        <v>225</v>
      </c>
      <c r="F1456" s="463">
        <v>2019</v>
      </c>
      <c r="G1456" s="462" t="s">
        <v>5710</v>
      </c>
      <c r="H1456" s="462" t="s">
        <v>11044</v>
      </c>
      <c r="I1456" s="462" t="s">
        <v>13451</v>
      </c>
      <c r="J1456" s="463">
        <v>32964</v>
      </c>
      <c r="K1456" s="468"/>
      <c r="L1456" s="464">
        <f t="shared" ca="1" si="22"/>
        <v>6592.8</v>
      </c>
      <c r="M1456" s="462" t="s">
        <v>109</v>
      </c>
    </row>
    <row r="1457" spans="1:13" x14ac:dyDescent="0.35">
      <c r="A1457" s="465" t="s">
        <v>12404</v>
      </c>
      <c r="B1457" s="465" t="s">
        <v>16776</v>
      </c>
      <c r="C1457" s="465" t="s">
        <v>12404</v>
      </c>
      <c r="D1457" s="465" t="s">
        <v>209</v>
      </c>
      <c r="E1457" s="465" t="s">
        <v>225</v>
      </c>
      <c r="F1457" s="466">
        <v>2018</v>
      </c>
      <c r="G1457" s="465" t="s">
        <v>5710</v>
      </c>
      <c r="H1457" s="465" t="s">
        <v>9890</v>
      </c>
      <c r="I1457" s="465" t="s">
        <v>12405</v>
      </c>
      <c r="J1457" s="466">
        <v>41647</v>
      </c>
      <c r="K1457" s="469"/>
      <c r="L1457" s="404">
        <f t="shared" ca="1" si="22"/>
        <v>6941.166666666667</v>
      </c>
      <c r="M1457" s="465" t="s">
        <v>109</v>
      </c>
    </row>
    <row r="1458" spans="1:13" x14ac:dyDescent="0.35">
      <c r="A1458" s="462" t="s">
        <v>8012</v>
      </c>
      <c r="B1458" s="462" t="s">
        <v>1037</v>
      </c>
      <c r="C1458" s="462" t="s">
        <v>8012</v>
      </c>
      <c r="D1458" s="462" t="s">
        <v>209</v>
      </c>
      <c r="E1458" s="462" t="s">
        <v>225</v>
      </c>
      <c r="F1458" s="463">
        <v>2011</v>
      </c>
      <c r="G1458" s="462" t="s">
        <v>6165</v>
      </c>
      <c r="H1458" s="462" t="s">
        <v>8009</v>
      </c>
      <c r="I1458" s="462" t="s">
        <v>8013</v>
      </c>
      <c r="J1458" s="463">
        <v>111261</v>
      </c>
      <c r="K1458" s="468"/>
      <c r="L1458" s="464">
        <f t="shared" ca="1" si="22"/>
        <v>8558.538461538461</v>
      </c>
      <c r="M1458" s="462" t="s">
        <v>109</v>
      </c>
    </row>
    <row r="1459" spans="1:13" x14ac:dyDescent="0.35">
      <c r="A1459" s="465" t="s">
        <v>8022</v>
      </c>
      <c r="B1459" s="465" t="s">
        <v>1042</v>
      </c>
      <c r="C1459" s="465" t="s">
        <v>8022</v>
      </c>
      <c r="D1459" s="465" t="s">
        <v>209</v>
      </c>
      <c r="E1459" s="465" t="s">
        <v>225</v>
      </c>
      <c r="F1459" s="466">
        <v>2011</v>
      </c>
      <c r="G1459" s="465" t="s">
        <v>6165</v>
      </c>
      <c r="H1459" s="465" t="s">
        <v>8009</v>
      </c>
      <c r="I1459" s="465" t="s">
        <v>8023</v>
      </c>
      <c r="J1459" s="466">
        <v>999999</v>
      </c>
      <c r="K1459" s="469"/>
      <c r="L1459" s="404">
        <f t="shared" ca="1" si="22"/>
        <v>76923</v>
      </c>
      <c r="M1459" s="465" t="s">
        <v>109</v>
      </c>
    </row>
    <row r="1460" spans="1:13" x14ac:dyDescent="0.35">
      <c r="A1460" s="462" t="s">
        <v>9495</v>
      </c>
      <c r="B1460" s="462" t="s">
        <v>1102</v>
      </c>
      <c r="C1460" s="462" t="s">
        <v>9495</v>
      </c>
      <c r="D1460" s="462" t="s">
        <v>209</v>
      </c>
      <c r="E1460" s="462" t="s">
        <v>225</v>
      </c>
      <c r="F1460" s="463">
        <v>2015</v>
      </c>
      <c r="G1460" s="462" t="s">
        <v>5767</v>
      </c>
      <c r="H1460" s="462" t="s">
        <v>6179</v>
      </c>
      <c r="I1460" s="462" t="s">
        <v>9496</v>
      </c>
      <c r="J1460" s="463">
        <v>123423</v>
      </c>
      <c r="K1460" s="468">
        <v>45019</v>
      </c>
      <c r="L1460" s="464">
        <f t="shared" ca="1" si="22"/>
        <v>13713.666666666666</v>
      </c>
      <c r="M1460" s="462" t="s">
        <v>109</v>
      </c>
    </row>
    <row r="1461" spans="1:13" x14ac:dyDescent="0.35">
      <c r="A1461" s="465" t="s">
        <v>10064</v>
      </c>
      <c r="B1461" s="465" t="s">
        <v>1137</v>
      </c>
      <c r="C1461" s="465" t="s">
        <v>10064</v>
      </c>
      <c r="D1461" s="465" t="s">
        <v>209</v>
      </c>
      <c r="E1461" s="465" t="s">
        <v>225</v>
      </c>
      <c r="F1461" s="466">
        <v>2015</v>
      </c>
      <c r="G1461" s="465" t="s">
        <v>6165</v>
      </c>
      <c r="H1461" s="465" t="s">
        <v>8009</v>
      </c>
      <c r="I1461" s="465" t="s">
        <v>10065</v>
      </c>
      <c r="J1461" s="466">
        <v>142197</v>
      </c>
      <c r="K1461" s="469"/>
      <c r="L1461" s="404">
        <f t="shared" ca="1" si="22"/>
        <v>15799.666666666666</v>
      </c>
      <c r="M1461" s="465" t="s">
        <v>109</v>
      </c>
    </row>
    <row r="1462" spans="1:13" x14ac:dyDescent="0.35">
      <c r="A1462" s="462" t="s">
        <v>10066</v>
      </c>
      <c r="B1462" s="462" t="s">
        <v>1138</v>
      </c>
      <c r="C1462" s="462" t="s">
        <v>10066</v>
      </c>
      <c r="D1462" s="462" t="s">
        <v>209</v>
      </c>
      <c r="E1462" s="462" t="s">
        <v>225</v>
      </c>
      <c r="F1462" s="463">
        <v>2015</v>
      </c>
      <c r="G1462" s="462" t="s">
        <v>6165</v>
      </c>
      <c r="H1462" s="462" t="s">
        <v>8009</v>
      </c>
      <c r="I1462" s="462" t="s">
        <v>10067</v>
      </c>
      <c r="J1462" s="463">
        <v>129825</v>
      </c>
      <c r="K1462" s="468">
        <v>45057</v>
      </c>
      <c r="L1462" s="464">
        <f t="shared" ca="1" si="22"/>
        <v>14425</v>
      </c>
      <c r="M1462" s="462" t="s">
        <v>109</v>
      </c>
    </row>
    <row r="1463" spans="1:13" x14ac:dyDescent="0.35">
      <c r="A1463" s="465" t="s">
        <v>9489</v>
      </c>
      <c r="B1463" s="465" t="s">
        <v>1099</v>
      </c>
      <c r="C1463" s="465" t="s">
        <v>9489</v>
      </c>
      <c r="D1463" s="465" t="s">
        <v>209</v>
      </c>
      <c r="E1463" s="465" t="s">
        <v>225</v>
      </c>
      <c r="F1463" s="466">
        <v>2015</v>
      </c>
      <c r="G1463" s="465" t="s">
        <v>5767</v>
      </c>
      <c r="H1463" s="465" t="s">
        <v>6179</v>
      </c>
      <c r="I1463" s="465" t="s">
        <v>9490</v>
      </c>
      <c r="J1463" s="466">
        <v>102869</v>
      </c>
      <c r="K1463" s="469">
        <v>45015</v>
      </c>
      <c r="L1463" s="404">
        <f t="shared" ca="1" si="22"/>
        <v>11429.888888888889</v>
      </c>
      <c r="M1463" s="465" t="s">
        <v>109</v>
      </c>
    </row>
    <row r="1464" spans="1:13" x14ac:dyDescent="0.35">
      <c r="A1464" s="462" t="s">
        <v>9491</v>
      </c>
      <c r="B1464" s="462" t="s">
        <v>1100</v>
      </c>
      <c r="C1464" s="462" t="s">
        <v>9491</v>
      </c>
      <c r="D1464" s="462" t="s">
        <v>209</v>
      </c>
      <c r="E1464" s="462" t="s">
        <v>225</v>
      </c>
      <c r="F1464" s="463">
        <v>2015</v>
      </c>
      <c r="G1464" s="462" t="s">
        <v>5767</v>
      </c>
      <c r="H1464" s="462" t="s">
        <v>6179</v>
      </c>
      <c r="I1464" s="462" t="s">
        <v>9492</v>
      </c>
      <c r="J1464" s="463">
        <v>94599</v>
      </c>
      <c r="K1464" s="468"/>
      <c r="L1464" s="464">
        <f t="shared" ca="1" si="22"/>
        <v>10511</v>
      </c>
      <c r="M1464" s="462" t="s">
        <v>109</v>
      </c>
    </row>
    <row r="1465" spans="1:13" x14ac:dyDescent="0.35">
      <c r="A1465" s="465" t="s">
        <v>11993</v>
      </c>
      <c r="B1465" s="465" t="s">
        <v>4619</v>
      </c>
      <c r="C1465" s="465" t="s">
        <v>11993</v>
      </c>
      <c r="D1465" s="465" t="s">
        <v>209</v>
      </c>
      <c r="E1465" s="465" t="s">
        <v>225</v>
      </c>
      <c r="F1465" s="466">
        <v>2018</v>
      </c>
      <c r="G1465" s="465" t="s">
        <v>5767</v>
      </c>
      <c r="H1465" s="465" t="s">
        <v>8025</v>
      </c>
      <c r="I1465" s="465" t="s">
        <v>11994</v>
      </c>
      <c r="J1465" s="466">
        <v>121321</v>
      </c>
      <c r="K1465" s="469">
        <v>45015</v>
      </c>
      <c r="L1465" s="404">
        <f t="shared" ca="1" si="22"/>
        <v>20220.166666666668</v>
      </c>
      <c r="M1465" s="465" t="s">
        <v>109</v>
      </c>
    </row>
    <row r="1466" spans="1:13" x14ac:dyDescent="0.35">
      <c r="A1466" s="462" t="s">
        <v>11215</v>
      </c>
      <c r="B1466" s="462" t="s">
        <v>1300</v>
      </c>
      <c r="C1466" s="462" t="s">
        <v>11215</v>
      </c>
      <c r="D1466" s="462" t="s">
        <v>209</v>
      </c>
      <c r="E1466" s="462" t="s">
        <v>225</v>
      </c>
      <c r="F1466" s="463">
        <v>2016</v>
      </c>
      <c r="G1466" s="462" t="s">
        <v>6165</v>
      </c>
      <c r="H1466" s="462" t="s">
        <v>8009</v>
      </c>
      <c r="I1466" s="462" t="s">
        <v>11216</v>
      </c>
      <c r="J1466" s="463">
        <v>129183</v>
      </c>
      <c r="K1466" s="468">
        <v>45104</v>
      </c>
      <c r="L1466" s="464">
        <f t="shared" ca="1" si="22"/>
        <v>16147.875</v>
      </c>
      <c r="M1466" s="462" t="s">
        <v>109</v>
      </c>
    </row>
    <row r="1467" spans="1:13" x14ac:dyDescent="0.35">
      <c r="A1467" s="465" t="s">
        <v>11217</v>
      </c>
      <c r="B1467" s="465" t="s">
        <v>1301</v>
      </c>
      <c r="C1467" s="465" t="s">
        <v>11217</v>
      </c>
      <c r="D1467" s="465" t="s">
        <v>209</v>
      </c>
      <c r="E1467" s="465" t="s">
        <v>225</v>
      </c>
      <c r="F1467" s="466">
        <v>2016</v>
      </c>
      <c r="G1467" s="465" t="s">
        <v>6165</v>
      </c>
      <c r="H1467" s="465" t="s">
        <v>8009</v>
      </c>
      <c r="I1467" s="465" t="s">
        <v>11218</v>
      </c>
      <c r="J1467" s="466">
        <v>81657</v>
      </c>
      <c r="K1467" s="469"/>
      <c r="L1467" s="404">
        <f t="shared" ca="1" si="22"/>
        <v>10207.125</v>
      </c>
      <c r="M1467" s="465" t="s">
        <v>109</v>
      </c>
    </row>
    <row r="1468" spans="1:13" x14ac:dyDescent="0.35">
      <c r="A1468" s="462" t="s">
        <v>11219</v>
      </c>
      <c r="B1468" s="462" t="s">
        <v>1302</v>
      </c>
      <c r="C1468" s="462" t="s">
        <v>11219</v>
      </c>
      <c r="D1468" s="462" t="s">
        <v>209</v>
      </c>
      <c r="E1468" s="462" t="s">
        <v>225</v>
      </c>
      <c r="F1468" s="463">
        <v>2016</v>
      </c>
      <c r="G1468" s="462" t="s">
        <v>6165</v>
      </c>
      <c r="H1468" s="462" t="s">
        <v>8009</v>
      </c>
      <c r="I1468" s="462" t="s">
        <v>11220</v>
      </c>
      <c r="J1468" s="463">
        <v>88883</v>
      </c>
      <c r="K1468" s="468"/>
      <c r="L1468" s="464">
        <f t="shared" ca="1" si="22"/>
        <v>11110.375</v>
      </c>
      <c r="M1468" s="462" t="s">
        <v>109</v>
      </c>
    </row>
    <row r="1469" spans="1:13" x14ac:dyDescent="0.35">
      <c r="A1469" s="465" t="s">
        <v>11952</v>
      </c>
      <c r="B1469" s="465" t="s">
        <v>1361</v>
      </c>
      <c r="C1469" s="465" t="s">
        <v>11952</v>
      </c>
      <c r="D1469" s="465" t="s">
        <v>209</v>
      </c>
      <c r="E1469" s="465" t="s">
        <v>225</v>
      </c>
      <c r="F1469" s="466">
        <v>2017</v>
      </c>
      <c r="G1469" s="465" t="s">
        <v>6165</v>
      </c>
      <c r="H1469" s="465" t="s">
        <v>8009</v>
      </c>
      <c r="I1469" s="465" t="s">
        <v>11953</v>
      </c>
      <c r="J1469" s="466">
        <v>77306</v>
      </c>
      <c r="K1469" s="469"/>
      <c r="L1469" s="404">
        <f t="shared" ca="1" si="22"/>
        <v>11043.714285714286</v>
      </c>
      <c r="M1469" s="465" t="s">
        <v>109</v>
      </c>
    </row>
    <row r="1470" spans="1:13" x14ac:dyDescent="0.35">
      <c r="A1470" s="462" t="s">
        <v>11954</v>
      </c>
      <c r="B1470" s="462" t="s">
        <v>1362</v>
      </c>
      <c r="C1470" s="462" t="s">
        <v>11954</v>
      </c>
      <c r="D1470" s="462" t="s">
        <v>209</v>
      </c>
      <c r="E1470" s="462" t="s">
        <v>225</v>
      </c>
      <c r="F1470" s="463">
        <v>2017</v>
      </c>
      <c r="G1470" s="462" t="s">
        <v>6165</v>
      </c>
      <c r="H1470" s="462" t="s">
        <v>8009</v>
      </c>
      <c r="I1470" s="462" t="s">
        <v>11955</v>
      </c>
      <c r="J1470" s="463">
        <v>89177</v>
      </c>
      <c r="K1470" s="468"/>
      <c r="L1470" s="464">
        <f t="shared" ca="1" si="22"/>
        <v>12739.571428571429</v>
      </c>
      <c r="M1470" s="462" t="s">
        <v>109</v>
      </c>
    </row>
    <row r="1471" spans="1:13" x14ac:dyDescent="0.35">
      <c r="A1471" s="465" t="s">
        <v>11956</v>
      </c>
      <c r="B1471" s="465" t="s">
        <v>1363</v>
      </c>
      <c r="C1471" s="465" t="s">
        <v>11956</v>
      </c>
      <c r="D1471" s="465" t="s">
        <v>209</v>
      </c>
      <c r="E1471" s="465" t="s">
        <v>225</v>
      </c>
      <c r="F1471" s="466">
        <v>2017</v>
      </c>
      <c r="G1471" s="465" t="s">
        <v>6165</v>
      </c>
      <c r="H1471" s="465" t="s">
        <v>8009</v>
      </c>
      <c r="I1471" s="465" t="s">
        <v>11957</v>
      </c>
      <c r="J1471" s="466">
        <v>87816</v>
      </c>
      <c r="K1471" s="469"/>
      <c r="L1471" s="404">
        <f t="shared" ca="1" si="22"/>
        <v>12545.142857142857</v>
      </c>
      <c r="M1471" s="465" t="s">
        <v>109</v>
      </c>
    </row>
    <row r="1472" spans="1:13" x14ac:dyDescent="0.35">
      <c r="A1472" s="462" t="s">
        <v>11958</v>
      </c>
      <c r="B1472" s="462" t="s">
        <v>1364</v>
      </c>
      <c r="C1472" s="462" t="s">
        <v>11958</v>
      </c>
      <c r="D1472" s="462" t="s">
        <v>209</v>
      </c>
      <c r="E1472" s="462" t="s">
        <v>225</v>
      </c>
      <c r="F1472" s="463">
        <v>2017</v>
      </c>
      <c r="G1472" s="462" t="s">
        <v>6165</v>
      </c>
      <c r="H1472" s="462" t="s">
        <v>8009</v>
      </c>
      <c r="I1472" s="462" t="s">
        <v>11959</v>
      </c>
      <c r="J1472" s="463">
        <v>80880</v>
      </c>
      <c r="K1472" s="468"/>
      <c r="L1472" s="464">
        <f t="shared" ca="1" si="22"/>
        <v>11554.285714285714</v>
      </c>
      <c r="M1472" s="462" t="s">
        <v>109</v>
      </c>
    </row>
    <row r="1473" spans="1:13" x14ac:dyDescent="0.35">
      <c r="A1473" s="465" t="s">
        <v>11814</v>
      </c>
      <c r="B1473" s="465" t="s">
        <v>1354</v>
      </c>
      <c r="C1473" s="465" t="s">
        <v>11814</v>
      </c>
      <c r="D1473" s="465" t="s">
        <v>209</v>
      </c>
      <c r="E1473" s="465" t="s">
        <v>225</v>
      </c>
      <c r="F1473" s="466">
        <v>2017</v>
      </c>
      <c r="G1473" s="465" t="s">
        <v>6819</v>
      </c>
      <c r="H1473" s="465" t="s">
        <v>11812</v>
      </c>
      <c r="I1473" s="465" t="s">
        <v>11815</v>
      </c>
      <c r="J1473" s="466">
        <v>57728</v>
      </c>
      <c r="K1473" s="469"/>
      <c r="L1473" s="404">
        <f t="shared" ca="1" si="22"/>
        <v>8246.8571428571431</v>
      </c>
      <c r="M1473" s="465" t="s">
        <v>109</v>
      </c>
    </row>
    <row r="1474" spans="1:13" x14ac:dyDescent="0.35">
      <c r="A1474" s="462" t="s">
        <v>11811</v>
      </c>
      <c r="B1474" s="462" t="s">
        <v>1353</v>
      </c>
      <c r="C1474" s="462" t="s">
        <v>11811</v>
      </c>
      <c r="D1474" s="462" t="s">
        <v>209</v>
      </c>
      <c r="E1474" s="462" t="s">
        <v>225</v>
      </c>
      <c r="F1474" s="463">
        <v>2017</v>
      </c>
      <c r="G1474" s="462" t="s">
        <v>6819</v>
      </c>
      <c r="H1474" s="462" t="s">
        <v>11812</v>
      </c>
      <c r="I1474" s="462" t="s">
        <v>11813</v>
      </c>
      <c r="J1474" s="463">
        <v>41749</v>
      </c>
      <c r="K1474" s="468"/>
      <c r="L1474" s="464">
        <f t="shared" ref="L1474:L1537" ca="1" si="23">IFERROR(J1474/(YEAR(NOW())-F1474),"--")</f>
        <v>5964.1428571428569</v>
      </c>
      <c r="M1474" s="462" t="s">
        <v>109</v>
      </c>
    </row>
    <row r="1475" spans="1:13" x14ac:dyDescent="0.35">
      <c r="A1475" s="465" t="s">
        <v>12028</v>
      </c>
      <c r="B1475" s="465" t="s">
        <v>1372</v>
      </c>
      <c r="C1475" s="465" t="s">
        <v>12028</v>
      </c>
      <c r="D1475" s="465" t="s">
        <v>209</v>
      </c>
      <c r="E1475" s="465" t="s">
        <v>225</v>
      </c>
      <c r="F1475" s="466">
        <v>2018</v>
      </c>
      <c r="G1475" s="465" t="s">
        <v>5733</v>
      </c>
      <c r="H1475" s="465" t="s">
        <v>12026</v>
      </c>
      <c r="I1475" s="465" t="s">
        <v>12029</v>
      </c>
      <c r="J1475" s="466">
        <v>66002</v>
      </c>
      <c r="K1475" s="469"/>
      <c r="L1475" s="404">
        <f t="shared" ca="1" si="23"/>
        <v>11000.333333333334</v>
      </c>
      <c r="M1475" s="465" t="s">
        <v>109</v>
      </c>
    </row>
    <row r="1476" spans="1:13" x14ac:dyDescent="0.35">
      <c r="A1476" s="462" t="s">
        <v>12050</v>
      </c>
      <c r="B1476" s="462" t="s">
        <v>1377</v>
      </c>
      <c r="C1476" s="462" t="s">
        <v>12050</v>
      </c>
      <c r="D1476" s="462" t="s">
        <v>209</v>
      </c>
      <c r="E1476" s="462" t="s">
        <v>225</v>
      </c>
      <c r="F1476" s="463">
        <v>2018</v>
      </c>
      <c r="G1476" s="462" t="s">
        <v>5735</v>
      </c>
      <c r="H1476" s="462" t="s">
        <v>7496</v>
      </c>
      <c r="I1476" s="462" t="s">
        <v>12051</v>
      </c>
      <c r="J1476" s="463">
        <v>28582</v>
      </c>
      <c r="K1476" s="468"/>
      <c r="L1476" s="464">
        <f t="shared" ca="1" si="23"/>
        <v>4763.666666666667</v>
      </c>
      <c r="M1476" s="462" t="s">
        <v>109</v>
      </c>
    </row>
    <row r="1477" spans="1:13" x14ac:dyDescent="0.35">
      <c r="A1477" s="465" t="s">
        <v>12645</v>
      </c>
      <c r="B1477" s="465" t="s">
        <v>1408</v>
      </c>
      <c r="C1477" s="465" t="s">
        <v>12645</v>
      </c>
      <c r="D1477" s="465" t="s">
        <v>209</v>
      </c>
      <c r="E1477" s="465" t="s">
        <v>225</v>
      </c>
      <c r="F1477" s="466">
        <v>2019</v>
      </c>
      <c r="G1477" s="465" t="s">
        <v>5733</v>
      </c>
      <c r="H1477" s="465" t="s">
        <v>12026</v>
      </c>
      <c r="I1477" s="465" t="s">
        <v>12646</v>
      </c>
      <c r="J1477" s="466">
        <v>54677</v>
      </c>
      <c r="K1477" s="469"/>
      <c r="L1477" s="404">
        <f t="shared" ca="1" si="23"/>
        <v>10935.4</v>
      </c>
      <c r="M1477" s="465" t="s">
        <v>109</v>
      </c>
    </row>
    <row r="1478" spans="1:13" x14ac:dyDescent="0.35">
      <c r="A1478" s="462" t="s">
        <v>12647</v>
      </c>
      <c r="B1478" s="462" t="s">
        <v>1409</v>
      </c>
      <c r="C1478" s="462" t="s">
        <v>12647</v>
      </c>
      <c r="D1478" s="462" t="s">
        <v>209</v>
      </c>
      <c r="E1478" s="462" t="s">
        <v>225</v>
      </c>
      <c r="F1478" s="463">
        <v>2019</v>
      </c>
      <c r="G1478" s="462" t="s">
        <v>5733</v>
      </c>
      <c r="H1478" s="462" t="s">
        <v>12026</v>
      </c>
      <c r="I1478" s="462" t="s">
        <v>12648</v>
      </c>
      <c r="J1478" s="463">
        <v>87493</v>
      </c>
      <c r="K1478" s="468"/>
      <c r="L1478" s="464">
        <f t="shared" ca="1" si="23"/>
        <v>17498.599999999999</v>
      </c>
      <c r="M1478" s="462" t="s">
        <v>109</v>
      </c>
    </row>
    <row r="1479" spans="1:13" x14ac:dyDescent="0.35">
      <c r="A1479" s="465" t="s">
        <v>13476</v>
      </c>
      <c r="B1479" s="465" t="s">
        <v>1468</v>
      </c>
      <c r="C1479" s="465" t="s">
        <v>13476</v>
      </c>
      <c r="D1479" s="465" t="s">
        <v>209</v>
      </c>
      <c r="E1479" s="465" t="s">
        <v>225</v>
      </c>
      <c r="F1479" s="466">
        <v>2019</v>
      </c>
      <c r="G1479" s="465" t="s">
        <v>6819</v>
      </c>
      <c r="H1479" s="465" t="s">
        <v>11812</v>
      </c>
      <c r="I1479" s="465" t="s">
        <v>13477</v>
      </c>
      <c r="J1479" s="466">
        <v>34276</v>
      </c>
      <c r="K1479" s="469"/>
      <c r="L1479" s="404">
        <f t="shared" ca="1" si="23"/>
        <v>6855.2</v>
      </c>
      <c r="M1479" s="465" t="s">
        <v>109</v>
      </c>
    </row>
    <row r="1480" spans="1:13" x14ac:dyDescent="0.35">
      <c r="A1480" s="462" t="s">
        <v>13474</v>
      </c>
      <c r="B1480" s="462" t="s">
        <v>1467</v>
      </c>
      <c r="C1480" s="462" t="s">
        <v>13474</v>
      </c>
      <c r="D1480" s="462" t="s">
        <v>209</v>
      </c>
      <c r="E1480" s="462" t="s">
        <v>225</v>
      </c>
      <c r="F1480" s="463">
        <v>2019</v>
      </c>
      <c r="G1480" s="462" t="s">
        <v>6819</v>
      </c>
      <c r="H1480" s="462" t="s">
        <v>11812</v>
      </c>
      <c r="I1480" s="462" t="s">
        <v>13475</v>
      </c>
      <c r="J1480" s="463">
        <v>50428</v>
      </c>
      <c r="K1480" s="468"/>
      <c r="L1480" s="464">
        <f t="shared" ca="1" si="23"/>
        <v>10085.6</v>
      </c>
      <c r="M1480" s="462" t="s">
        <v>109</v>
      </c>
    </row>
    <row r="1481" spans="1:13" x14ac:dyDescent="0.35">
      <c r="A1481" s="465" t="s">
        <v>13472</v>
      </c>
      <c r="B1481" s="465" t="s">
        <v>1466</v>
      </c>
      <c r="C1481" s="465" t="s">
        <v>13472</v>
      </c>
      <c r="D1481" s="465" t="s">
        <v>209</v>
      </c>
      <c r="E1481" s="465" t="s">
        <v>225</v>
      </c>
      <c r="F1481" s="466">
        <v>2019</v>
      </c>
      <c r="G1481" s="465" t="s">
        <v>6819</v>
      </c>
      <c r="H1481" s="465" t="s">
        <v>11812</v>
      </c>
      <c r="I1481" s="465" t="s">
        <v>13473</v>
      </c>
      <c r="J1481" s="466">
        <v>24908</v>
      </c>
      <c r="K1481" s="469"/>
      <c r="L1481" s="404">
        <f t="shared" ca="1" si="23"/>
        <v>4981.6000000000004</v>
      </c>
      <c r="M1481" s="465" t="s">
        <v>109</v>
      </c>
    </row>
    <row r="1482" spans="1:13" x14ac:dyDescent="0.35">
      <c r="A1482" s="462" t="s">
        <v>13708</v>
      </c>
      <c r="B1482" s="462" t="s">
        <v>13709</v>
      </c>
      <c r="C1482" s="462" t="s">
        <v>13708</v>
      </c>
      <c r="D1482" s="462" t="s">
        <v>209</v>
      </c>
      <c r="E1482" s="462" t="s">
        <v>225</v>
      </c>
      <c r="F1482" s="463">
        <v>2020</v>
      </c>
      <c r="G1482" s="462" t="s">
        <v>5733</v>
      </c>
      <c r="H1482" s="462" t="s">
        <v>12026</v>
      </c>
      <c r="I1482" s="462" t="s">
        <v>13710</v>
      </c>
      <c r="J1482" s="463">
        <v>20831</v>
      </c>
      <c r="K1482" s="468"/>
      <c r="L1482" s="464">
        <f t="shared" ca="1" si="23"/>
        <v>5207.75</v>
      </c>
      <c r="M1482" s="462" t="s">
        <v>109</v>
      </c>
    </row>
    <row r="1483" spans="1:13" x14ac:dyDescent="0.35">
      <c r="A1483" s="465" t="s">
        <v>17823</v>
      </c>
      <c r="B1483" s="465" t="s">
        <v>17824</v>
      </c>
      <c r="C1483" s="465" t="s">
        <v>17823</v>
      </c>
      <c r="D1483" s="465" t="s">
        <v>209</v>
      </c>
      <c r="E1483" s="465" t="s">
        <v>225</v>
      </c>
      <c r="F1483" s="466">
        <v>2023</v>
      </c>
      <c r="G1483" s="465" t="s">
        <v>6165</v>
      </c>
      <c r="H1483" s="465" t="s">
        <v>8009</v>
      </c>
      <c r="I1483" s="465" t="s">
        <v>17825</v>
      </c>
      <c r="J1483" s="466">
        <v>0</v>
      </c>
      <c r="K1483" s="469"/>
      <c r="L1483" s="404">
        <f t="shared" ca="1" si="23"/>
        <v>0</v>
      </c>
      <c r="M1483" s="465" t="s">
        <v>109</v>
      </c>
    </row>
    <row r="1484" spans="1:13" x14ac:dyDescent="0.35">
      <c r="A1484" s="462" t="s">
        <v>17147</v>
      </c>
      <c r="B1484" s="462" t="s">
        <v>17148</v>
      </c>
      <c r="C1484" s="462" t="s">
        <v>17147</v>
      </c>
      <c r="D1484" s="462" t="s">
        <v>209</v>
      </c>
      <c r="E1484" s="462" t="s">
        <v>225</v>
      </c>
      <c r="F1484" s="463">
        <v>2022</v>
      </c>
      <c r="G1484" s="462" t="s">
        <v>5710</v>
      </c>
      <c r="H1484" s="462" t="s">
        <v>14778</v>
      </c>
      <c r="I1484" s="462" t="s">
        <v>17149</v>
      </c>
      <c r="J1484" s="463">
        <v>1852</v>
      </c>
      <c r="K1484" s="468"/>
      <c r="L1484" s="464">
        <f t="shared" ca="1" si="23"/>
        <v>926</v>
      </c>
      <c r="M1484" s="462" t="s">
        <v>109</v>
      </c>
    </row>
    <row r="1485" spans="1:13" x14ac:dyDescent="0.35">
      <c r="A1485" s="465" t="s">
        <v>17138</v>
      </c>
      <c r="B1485" s="465" t="s">
        <v>17139</v>
      </c>
      <c r="C1485" s="465" t="s">
        <v>17138</v>
      </c>
      <c r="D1485" s="465" t="s">
        <v>209</v>
      </c>
      <c r="E1485" s="465" t="s">
        <v>225</v>
      </c>
      <c r="F1485" s="466">
        <v>2022</v>
      </c>
      <c r="G1485" s="465" t="s">
        <v>5710</v>
      </c>
      <c r="H1485" s="465" t="s">
        <v>14778</v>
      </c>
      <c r="I1485" s="465" t="s">
        <v>17140</v>
      </c>
      <c r="J1485" s="466">
        <v>16</v>
      </c>
      <c r="K1485" s="469"/>
      <c r="L1485" s="404">
        <f t="shared" ca="1" si="23"/>
        <v>8</v>
      </c>
      <c r="M1485" s="465" t="s">
        <v>109</v>
      </c>
    </row>
    <row r="1486" spans="1:13" x14ac:dyDescent="0.35">
      <c r="A1486" s="462" t="s">
        <v>17153</v>
      </c>
      <c r="B1486" s="462" t="s">
        <v>17154</v>
      </c>
      <c r="C1486" s="462" t="s">
        <v>17153</v>
      </c>
      <c r="D1486" s="462" t="s">
        <v>209</v>
      </c>
      <c r="E1486" s="462" t="s">
        <v>225</v>
      </c>
      <c r="F1486" s="463">
        <v>2022</v>
      </c>
      <c r="G1486" s="462" t="s">
        <v>5710</v>
      </c>
      <c r="H1486" s="462" t="s">
        <v>14778</v>
      </c>
      <c r="I1486" s="462" t="s">
        <v>17155</v>
      </c>
      <c r="J1486" s="463">
        <v>18</v>
      </c>
      <c r="K1486" s="468"/>
      <c r="L1486" s="464">
        <f t="shared" ca="1" si="23"/>
        <v>9</v>
      </c>
      <c r="M1486" s="462" t="s">
        <v>109</v>
      </c>
    </row>
    <row r="1487" spans="1:13" x14ac:dyDescent="0.35">
      <c r="A1487" s="465" t="s">
        <v>17141</v>
      </c>
      <c r="B1487" s="465" t="s">
        <v>17142</v>
      </c>
      <c r="C1487" s="465" t="s">
        <v>17141</v>
      </c>
      <c r="D1487" s="465" t="s">
        <v>209</v>
      </c>
      <c r="E1487" s="465" t="s">
        <v>225</v>
      </c>
      <c r="F1487" s="466">
        <v>2022</v>
      </c>
      <c r="G1487" s="465" t="s">
        <v>5710</v>
      </c>
      <c r="H1487" s="465" t="s">
        <v>14778</v>
      </c>
      <c r="I1487" s="465" t="s">
        <v>17143</v>
      </c>
      <c r="J1487" s="466">
        <v>64</v>
      </c>
      <c r="K1487" s="469"/>
      <c r="L1487" s="404">
        <f t="shared" ca="1" si="23"/>
        <v>32</v>
      </c>
      <c r="M1487" s="465" t="s">
        <v>109</v>
      </c>
    </row>
    <row r="1488" spans="1:13" x14ac:dyDescent="0.35">
      <c r="A1488" s="462" t="s">
        <v>17174</v>
      </c>
      <c r="B1488" s="462" t="s">
        <v>17175</v>
      </c>
      <c r="C1488" s="462" t="s">
        <v>17174</v>
      </c>
      <c r="D1488" s="462" t="s">
        <v>209</v>
      </c>
      <c r="E1488" s="462" t="s">
        <v>225</v>
      </c>
      <c r="F1488" s="463">
        <v>2022</v>
      </c>
      <c r="G1488" s="462" t="s">
        <v>5710</v>
      </c>
      <c r="H1488" s="462" t="s">
        <v>14778</v>
      </c>
      <c r="I1488" s="462" t="s">
        <v>17176</v>
      </c>
      <c r="J1488" s="463">
        <v>211</v>
      </c>
      <c r="K1488" s="468"/>
      <c r="L1488" s="464">
        <f t="shared" ca="1" si="23"/>
        <v>105.5</v>
      </c>
      <c r="M1488" s="462" t="s">
        <v>109</v>
      </c>
    </row>
    <row r="1489" spans="1:13" x14ac:dyDescent="0.35">
      <c r="A1489" s="465" t="s">
        <v>17481</v>
      </c>
      <c r="B1489" s="465" t="s">
        <v>17482</v>
      </c>
      <c r="C1489" s="465" t="s">
        <v>17481</v>
      </c>
      <c r="D1489" s="465" t="s">
        <v>209</v>
      </c>
      <c r="E1489" s="465" t="s">
        <v>225</v>
      </c>
      <c r="F1489" s="466">
        <v>2023</v>
      </c>
      <c r="G1489" s="465" t="s">
        <v>6165</v>
      </c>
      <c r="H1489" s="465" t="s">
        <v>8009</v>
      </c>
      <c r="I1489" s="465" t="s">
        <v>17483</v>
      </c>
      <c r="J1489" s="466">
        <v>10975</v>
      </c>
      <c r="K1489" s="469"/>
      <c r="L1489" s="404">
        <f t="shared" ca="1" si="23"/>
        <v>10975</v>
      </c>
      <c r="M1489" s="465" t="s">
        <v>109</v>
      </c>
    </row>
    <row r="1490" spans="1:13" x14ac:dyDescent="0.35">
      <c r="A1490" s="462" t="s">
        <v>17514</v>
      </c>
      <c r="B1490" s="462" t="s">
        <v>17515</v>
      </c>
      <c r="C1490" s="462" t="s">
        <v>17514</v>
      </c>
      <c r="D1490" s="462" t="s">
        <v>209</v>
      </c>
      <c r="E1490" s="462" t="s">
        <v>225</v>
      </c>
      <c r="F1490" s="463">
        <v>2023</v>
      </c>
      <c r="G1490" s="462" t="s">
        <v>5733</v>
      </c>
      <c r="H1490" s="462" t="s">
        <v>12026</v>
      </c>
      <c r="I1490" s="462" t="s">
        <v>17516</v>
      </c>
      <c r="J1490" s="463">
        <v>10653</v>
      </c>
      <c r="K1490" s="468"/>
      <c r="L1490" s="464">
        <f t="shared" ca="1" si="23"/>
        <v>10653</v>
      </c>
      <c r="M1490" s="462" t="s">
        <v>109</v>
      </c>
    </row>
    <row r="1491" spans="1:13" x14ac:dyDescent="0.35">
      <c r="A1491" s="465" t="s">
        <v>9487</v>
      </c>
      <c r="B1491" s="465" t="s">
        <v>1098</v>
      </c>
      <c r="C1491" s="465" t="s">
        <v>9487</v>
      </c>
      <c r="D1491" s="465" t="s">
        <v>209</v>
      </c>
      <c r="E1491" s="465" t="s">
        <v>255</v>
      </c>
      <c r="F1491" s="466">
        <v>2015</v>
      </c>
      <c r="G1491" s="465" t="s">
        <v>5767</v>
      </c>
      <c r="H1491" s="465" t="s">
        <v>6179</v>
      </c>
      <c r="I1491" s="465" t="s">
        <v>9488</v>
      </c>
      <c r="J1491" s="466">
        <v>87550</v>
      </c>
      <c r="K1491" s="469">
        <v>45104</v>
      </c>
      <c r="L1491" s="404">
        <f t="shared" ca="1" si="23"/>
        <v>9727.7777777777774</v>
      </c>
      <c r="M1491" s="465" t="s">
        <v>109</v>
      </c>
    </row>
    <row r="1492" spans="1:13" x14ac:dyDescent="0.35">
      <c r="A1492" s="462" t="s">
        <v>7736</v>
      </c>
      <c r="B1492" s="462" t="s">
        <v>988</v>
      </c>
      <c r="C1492" s="462" t="s">
        <v>7736</v>
      </c>
      <c r="D1492" s="462" t="s">
        <v>209</v>
      </c>
      <c r="E1492" s="462" t="s">
        <v>255</v>
      </c>
      <c r="F1492" s="463">
        <v>2011</v>
      </c>
      <c r="G1492" s="462" t="s">
        <v>5710</v>
      </c>
      <c r="H1492" s="462" t="s">
        <v>6311</v>
      </c>
      <c r="I1492" s="462" t="s">
        <v>7737</v>
      </c>
      <c r="J1492" s="463">
        <v>77989</v>
      </c>
      <c r="K1492" s="468"/>
      <c r="L1492" s="464">
        <f t="shared" ca="1" si="23"/>
        <v>5999.1538461538457</v>
      </c>
      <c r="M1492" s="462" t="s">
        <v>109</v>
      </c>
    </row>
    <row r="1493" spans="1:13" x14ac:dyDescent="0.35">
      <c r="A1493" s="465" t="s">
        <v>6696</v>
      </c>
      <c r="B1493" s="465" t="s">
        <v>954</v>
      </c>
      <c r="C1493" s="465" t="s">
        <v>6696</v>
      </c>
      <c r="D1493" s="465" t="s">
        <v>209</v>
      </c>
      <c r="E1493" s="465" t="s">
        <v>255</v>
      </c>
      <c r="F1493" s="466">
        <v>2007</v>
      </c>
      <c r="G1493" s="465" t="s">
        <v>5710</v>
      </c>
      <c r="H1493" s="465" t="s">
        <v>6311</v>
      </c>
      <c r="I1493" s="465" t="s">
        <v>6697</v>
      </c>
      <c r="J1493" s="466">
        <v>38926</v>
      </c>
      <c r="K1493" s="469"/>
      <c r="L1493" s="404">
        <f t="shared" ca="1" si="23"/>
        <v>2289.7647058823532</v>
      </c>
      <c r="M1493" s="465" t="s">
        <v>109</v>
      </c>
    </row>
    <row r="1494" spans="1:13" x14ac:dyDescent="0.35">
      <c r="A1494" s="462" t="s">
        <v>7748</v>
      </c>
      <c r="B1494" s="462" t="s">
        <v>994</v>
      </c>
      <c r="C1494" s="462" t="s">
        <v>7748</v>
      </c>
      <c r="D1494" s="462" t="s">
        <v>209</v>
      </c>
      <c r="E1494" s="462" t="s">
        <v>255</v>
      </c>
      <c r="F1494" s="463">
        <v>2011</v>
      </c>
      <c r="G1494" s="462" t="s">
        <v>5710</v>
      </c>
      <c r="H1494" s="462" t="s">
        <v>6311</v>
      </c>
      <c r="I1494" s="462" t="s">
        <v>7749</v>
      </c>
      <c r="J1494" s="463">
        <v>223830</v>
      </c>
      <c r="K1494" s="468"/>
      <c r="L1494" s="464">
        <f t="shared" ca="1" si="23"/>
        <v>17217.692307692309</v>
      </c>
      <c r="M1494" s="462" t="s">
        <v>109</v>
      </c>
    </row>
    <row r="1495" spans="1:13" x14ac:dyDescent="0.35">
      <c r="A1495" s="465" t="s">
        <v>7754</v>
      </c>
      <c r="B1495" s="465" t="s">
        <v>997</v>
      </c>
      <c r="C1495" s="465" t="s">
        <v>7754</v>
      </c>
      <c r="D1495" s="465" t="s">
        <v>209</v>
      </c>
      <c r="E1495" s="465" t="s">
        <v>255</v>
      </c>
      <c r="F1495" s="466">
        <v>2011</v>
      </c>
      <c r="G1495" s="465" t="s">
        <v>5710</v>
      </c>
      <c r="H1495" s="465" t="s">
        <v>6311</v>
      </c>
      <c r="I1495" s="465" t="s">
        <v>7755</v>
      </c>
      <c r="J1495" s="466">
        <v>85591</v>
      </c>
      <c r="K1495" s="469"/>
      <c r="L1495" s="404">
        <f t="shared" ca="1" si="23"/>
        <v>6583.9230769230771</v>
      </c>
      <c r="M1495" s="465" t="s">
        <v>109</v>
      </c>
    </row>
    <row r="1496" spans="1:13" x14ac:dyDescent="0.35">
      <c r="A1496" s="462" t="s">
        <v>7804</v>
      </c>
      <c r="B1496" s="462" t="s">
        <v>1029</v>
      </c>
      <c r="C1496" s="462" t="s">
        <v>7804</v>
      </c>
      <c r="D1496" s="462" t="s">
        <v>209</v>
      </c>
      <c r="E1496" s="462" t="s">
        <v>255</v>
      </c>
      <c r="F1496" s="463">
        <v>2011</v>
      </c>
      <c r="G1496" s="462" t="s">
        <v>5710</v>
      </c>
      <c r="H1496" s="462" t="s">
        <v>6311</v>
      </c>
      <c r="I1496" s="462" t="s">
        <v>7805</v>
      </c>
      <c r="J1496" s="463">
        <v>160298</v>
      </c>
      <c r="K1496" s="468"/>
      <c r="L1496" s="464">
        <f t="shared" ca="1" si="23"/>
        <v>12330.615384615385</v>
      </c>
      <c r="M1496" s="462" t="s">
        <v>109</v>
      </c>
    </row>
    <row r="1497" spans="1:13" x14ac:dyDescent="0.35">
      <c r="A1497" s="465" t="s">
        <v>7808</v>
      </c>
      <c r="B1497" s="465" t="s">
        <v>1031</v>
      </c>
      <c r="C1497" s="465" t="s">
        <v>7808</v>
      </c>
      <c r="D1497" s="465" t="s">
        <v>209</v>
      </c>
      <c r="E1497" s="465" t="s">
        <v>255</v>
      </c>
      <c r="F1497" s="466">
        <v>2011</v>
      </c>
      <c r="G1497" s="465" t="s">
        <v>5710</v>
      </c>
      <c r="H1497" s="465" t="s">
        <v>6311</v>
      </c>
      <c r="I1497" s="465" t="s">
        <v>7809</v>
      </c>
      <c r="J1497" s="466">
        <v>71947</v>
      </c>
      <c r="K1497" s="469">
        <v>45048</v>
      </c>
      <c r="L1497" s="404">
        <f t="shared" ca="1" si="23"/>
        <v>5534.3846153846152</v>
      </c>
      <c r="M1497" s="465" t="s">
        <v>109</v>
      </c>
    </row>
    <row r="1498" spans="1:13" x14ac:dyDescent="0.35">
      <c r="A1498" s="462" t="s">
        <v>8846</v>
      </c>
      <c r="B1498" s="462" t="s">
        <v>1079</v>
      </c>
      <c r="C1498" s="462" t="s">
        <v>8846</v>
      </c>
      <c r="D1498" s="462" t="s">
        <v>209</v>
      </c>
      <c r="E1498" s="462" t="s">
        <v>255</v>
      </c>
      <c r="F1498" s="463">
        <v>2014</v>
      </c>
      <c r="G1498" s="462" t="s">
        <v>5710</v>
      </c>
      <c r="H1498" s="462" t="s">
        <v>6095</v>
      </c>
      <c r="I1498" s="462" t="s">
        <v>8847</v>
      </c>
      <c r="J1498" s="463">
        <v>56904</v>
      </c>
      <c r="K1498" s="468"/>
      <c r="L1498" s="464">
        <f t="shared" ca="1" si="23"/>
        <v>5690.4</v>
      </c>
      <c r="M1498" s="462" t="s">
        <v>109</v>
      </c>
    </row>
    <row r="1499" spans="1:13" x14ac:dyDescent="0.35">
      <c r="A1499" s="465" t="s">
        <v>8836</v>
      </c>
      <c r="B1499" s="465" t="s">
        <v>1063</v>
      </c>
      <c r="C1499" s="465" t="s">
        <v>8836</v>
      </c>
      <c r="D1499" s="465" t="s">
        <v>209</v>
      </c>
      <c r="E1499" s="465" t="s">
        <v>255</v>
      </c>
      <c r="F1499" s="466">
        <v>2014</v>
      </c>
      <c r="G1499" s="465" t="s">
        <v>5710</v>
      </c>
      <c r="H1499" s="465" t="s">
        <v>6095</v>
      </c>
      <c r="I1499" s="465" t="s">
        <v>8837</v>
      </c>
      <c r="J1499" s="466">
        <v>149913</v>
      </c>
      <c r="K1499" s="469"/>
      <c r="L1499" s="404">
        <f t="shared" ca="1" si="23"/>
        <v>14991.3</v>
      </c>
      <c r="M1499" s="465" t="s">
        <v>109</v>
      </c>
    </row>
    <row r="1500" spans="1:13" x14ac:dyDescent="0.35">
      <c r="A1500" s="462" t="s">
        <v>10945</v>
      </c>
      <c r="B1500" s="462" t="s">
        <v>1247</v>
      </c>
      <c r="C1500" s="462" t="s">
        <v>10945</v>
      </c>
      <c r="D1500" s="462" t="s">
        <v>209</v>
      </c>
      <c r="E1500" s="462" t="s">
        <v>255</v>
      </c>
      <c r="F1500" s="463">
        <v>2016</v>
      </c>
      <c r="G1500" s="462" t="s">
        <v>5710</v>
      </c>
      <c r="H1500" s="462" t="s">
        <v>9890</v>
      </c>
      <c r="I1500" s="462" t="s">
        <v>10946</v>
      </c>
      <c r="J1500" s="463">
        <v>68303</v>
      </c>
      <c r="K1500" s="468"/>
      <c r="L1500" s="464">
        <f t="shared" ca="1" si="23"/>
        <v>8537.875</v>
      </c>
      <c r="M1500" s="462" t="s">
        <v>109</v>
      </c>
    </row>
    <row r="1501" spans="1:13" x14ac:dyDescent="0.35">
      <c r="A1501" s="465" t="s">
        <v>11767</v>
      </c>
      <c r="B1501" s="465" t="s">
        <v>1332</v>
      </c>
      <c r="C1501" s="465" t="s">
        <v>11767</v>
      </c>
      <c r="D1501" s="465" t="s">
        <v>209</v>
      </c>
      <c r="E1501" s="465" t="s">
        <v>255</v>
      </c>
      <c r="F1501" s="466">
        <v>2017</v>
      </c>
      <c r="G1501" s="465" t="s">
        <v>5710</v>
      </c>
      <c r="H1501" s="465" t="s">
        <v>11044</v>
      </c>
      <c r="I1501" s="465" t="s">
        <v>11768</v>
      </c>
      <c r="J1501" s="466">
        <v>58303</v>
      </c>
      <c r="K1501" s="469"/>
      <c r="L1501" s="404">
        <f t="shared" ca="1" si="23"/>
        <v>8329</v>
      </c>
      <c r="M1501" s="465" t="s">
        <v>109</v>
      </c>
    </row>
    <row r="1502" spans="1:13" x14ac:dyDescent="0.35">
      <c r="A1502" s="462" t="s">
        <v>11769</v>
      </c>
      <c r="B1502" s="462" t="s">
        <v>1333</v>
      </c>
      <c r="C1502" s="462" t="s">
        <v>11769</v>
      </c>
      <c r="D1502" s="462" t="s">
        <v>209</v>
      </c>
      <c r="E1502" s="462" t="s">
        <v>255</v>
      </c>
      <c r="F1502" s="463">
        <v>2017</v>
      </c>
      <c r="G1502" s="462" t="s">
        <v>5710</v>
      </c>
      <c r="H1502" s="462" t="s">
        <v>11044</v>
      </c>
      <c r="I1502" s="462" t="s">
        <v>11770</v>
      </c>
      <c r="J1502" s="463">
        <v>22897</v>
      </c>
      <c r="K1502" s="468"/>
      <c r="L1502" s="464">
        <f t="shared" ca="1" si="23"/>
        <v>3271</v>
      </c>
      <c r="M1502" s="462" t="s">
        <v>109</v>
      </c>
    </row>
    <row r="1503" spans="1:13" x14ac:dyDescent="0.35">
      <c r="A1503" s="465" t="s">
        <v>12406</v>
      </c>
      <c r="B1503" s="465" t="s">
        <v>1393</v>
      </c>
      <c r="C1503" s="465" t="s">
        <v>12406</v>
      </c>
      <c r="D1503" s="465" t="s">
        <v>209</v>
      </c>
      <c r="E1503" s="465" t="s">
        <v>255</v>
      </c>
      <c r="F1503" s="466">
        <v>2018</v>
      </c>
      <c r="G1503" s="465" t="s">
        <v>5710</v>
      </c>
      <c r="H1503" s="465" t="s">
        <v>9890</v>
      </c>
      <c r="I1503" s="465" t="s">
        <v>12407</v>
      </c>
      <c r="J1503" s="466">
        <v>40375</v>
      </c>
      <c r="K1503" s="469"/>
      <c r="L1503" s="404">
        <f t="shared" ca="1" si="23"/>
        <v>6729.166666666667</v>
      </c>
      <c r="M1503" s="465" t="s">
        <v>109</v>
      </c>
    </row>
    <row r="1504" spans="1:13" x14ac:dyDescent="0.35">
      <c r="A1504" s="462" t="s">
        <v>6694</v>
      </c>
      <c r="B1504" s="462" t="s">
        <v>952</v>
      </c>
      <c r="C1504" s="462" t="s">
        <v>6694</v>
      </c>
      <c r="D1504" s="462" t="s">
        <v>209</v>
      </c>
      <c r="E1504" s="462" t="s">
        <v>255</v>
      </c>
      <c r="F1504" s="463">
        <v>2007</v>
      </c>
      <c r="G1504" s="462" t="s">
        <v>5710</v>
      </c>
      <c r="H1504" s="462" t="s">
        <v>6311</v>
      </c>
      <c r="I1504" s="462" t="s">
        <v>6695</v>
      </c>
      <c r="J1504" s="463">
        <v>49945</v>
      </c>
      <c r="K1504" s="468">
        <v>45133</v>
      </c>
      <c r="L1504" s="464">
        <f t="shared" ca="1" si="23"/>
        <v>2937.9411764705883</v>
      </c>
      <c r="M1504" s="462" t="s">
        <v>109</v>
      </c>
    </row>
    <row r="1505" spans="1:13" x14ac:dyDescent="0.35">
      <c r="A1505" s="465" t="s">
        <v>7750</v>
      </c>
      <c r="B1505" s="465" t="s">
        <v>995</v>
      </c>
      <c r="C1505" s="465" t="s">
        <v>7750</v>
      </c>
      <c r="D1505" s="465" t="s">
        <v>209</v>
      </c>
      <c r="E1505" s="465" t="s">
        <v>255</v>
      </c>
      <c r="F1505" s="466">
        <v>2011</v>
      </c>
      <c r="G1505" s="465" t="s">
        <v>5710</v>
      </c>
      <c r="H1505" s="465" t="s">
        <v>6311</v>
      </c>
      <c r="I1505" s="465" t="s">
        <v>7751</v>
      </c>
      <c r="J1505" s="466">
        <v>54841</v>
      </c>
      <c r="K1505" s="469"/>
      <c r="L1505" s="404">
        <f t="shared" ca="1" si="23"/>
        <v>4218.5384615384619</v>
      </c>
      <c r="M1505" s="465" t="s">
        <v>109</v>
      </c>
    </row>
    <row r="1506" spans="1:13" x14ac:dyDescent="0.35">
      <c r="A1506" s="462" t="s">
        <v>7756</v>
      </c>
      <c r="B1506" s="462" t="s">
        <v>998</v>
      </c>
      <c r="C1506" s="462" t="s">
        <v>7756</v>
      </c>
      <c r="D1506" s="462" t="s">
        <v>209</v>
      </c>
      <c r="E1506" s="462" t="s">
        <v>255</v>
      </c>
      <c r="F1506" s="463">
        <v>2011</v>
      </c>
      <c r="G1506" s="462" t="s">
        <v>5710</v>
      </c>
      <c r="H1506" s="462" t="s">
        <v>6311</v>
      </c>
      <c r="I1506" s="462" t="s">
        <v>7757</v>
      </c>
      <c r="J1506" s="463">
        <v>69065</v>
      </c>
      <c r="K1506" s="468">
        <v>45041</v>
      </c>
      <c r="L1506" s="464">
        <f t="shared" ca="1" si="23"/>
        <v>5312.6923076923076</v>
      </c>
      <c r="M1506" s="462" t="s">
        <v>109</v>
      </c>
    </row>
    <row r="1507" spans="1:13" x14ac:dyDescent="0.35">
      <c r="A1507" s="465" t="s">
        <v>7758</v>
      </c>
      <c r="B1507" s="465" t="s">
        <v>999</v>
      </c>
      <c r="C1507" s="465" t="s">
        <v>7758</v>
      </c>
      <c r="D1507" s="465" t="s">
        <v>209</v>
      </c>
      <c r="E1507" s="465" t="s">
        <v>255</v>
      </c>
      <c r="F1507" s="466">
        <v>2011</v>
      </c>
      <c r="G1507" s="465" t="s">
        <v>5710</v>
      </c>
      <c r="H1507" s="465" t="s">
        <v>6311</v>
      </c>
      <c r="I1507" s="465" t="s">
        <v>7759</v>
      </c>
      <c r="J1507" s="466">
        <v>999999</v>
      </c>
      <c r="K1507" s="469"/>
      <c r="L1507" s="404">
        <f t="shared" ca="1" si="23"/>
        <v>76923</v>
      </c>
      <c r="M1507" s="465" t="s">
        <v>109</v>
      </c>
    </row>
    <row r="1508" spans="1:13" x14ac:dyDescent="0.35">
      <c r="A1508" s="462" t="s">
        <v>7788</v>
      </c>
      <c r="B1508" s="462" t="s">
        <v>1012</v>
      </c>
      <c r="C1508" s="462" t="s">
        <v>7788</v>
      </c>
      <c r="D1508" s="462" t="s">
        <v>209</v>
      </c>
      <c r="E1508" s="462" t="s">
        <v>255</v>
      </c>
      <c r="F1508" s="463">
        <v>2011</v>
      </c>
      <c r="G1508" s="462" t="s">
        <v>5710</v>
      </c>
      <c r="H1508" s="462" t="s">
        <v>6311</v>
      </c>
      <c r="I1508" s="462" t="s">
        <v>7789</v>
      </c>
      <c r="J1508" s="463">
        <v>38422</v>
      </c>
      <c r="K1508" s="468"/>
      <c r="L1508" s="464">
        <f t="shared" ca="1" si="23"/>
        <v>2955.5384615384614</v>
      </c>
      <c r="M1508" s="462" t="s">
        <v>109</v>
      </c>
    </row>
    <row r="1509" spans="1:13" x14ac:dyDescent="0.35">
      <c r="A1509" s="465" t="s">
        <v>7790</v>
      </c>
      <c r="B1509" s="465" t="s">
        <v>1013</v>
      </c>
      <c r="C1509" s="465" t="s">
        <v>7790</v>
      </c>
      <c r="D1509" s="465" t="s">
        <v>209</v>
      </c>
      <c r="E1509" s="465" t="s">
        <v>255</v>
      </c>
      <c r="F1509" s="466">
        <v>2011</v>
      </c>
      <c r="G1509" s="465" t="s">
        <v>5710</v>
      </c>
      <c r="H1509" s="465" t="s">
        <v>6311</v>
      </c>
      <c r="I1509" s="465" t="s">
        <v>7791</v>
      </c>
      <c r="J1509" s="466">
        <v>573019</v>
      </c>
      <c r="K1509" s="469"/>
      <c r="L1509" s="404">
        <f t="shared" ca="1" si="23"/>
        <v>44078.384615384617</v>
      </c>
      <c r="M1509" s="465" t="s">
        <v>109</v>
      </c>
    </row>
    <row r="1510" spans="1:13" x14ac:dyDescent="0.35">
      <c r="A1510" s="462" t="s">
        <v>8840</v>
      </c>
      <c r="B1510" s="462" t="s">
        <v>1076</v>
      </c>
      <c r="C1510" s="462" t="s">
        <v>8840</v>
      </c>
      <c r="D1510" s="462" t="s">
        <v>209</v>
      </c>
      <c r="E1510" s="462" t="s">
        <v>255</v>
      </c>
      <c r="F1510" s="463">
        <v>2014</v>
      </c>
      <c r="G1510" s="462" t="s">
        <v>5710</v>
      </c>
      <c r="H1510" s="462" t="s">
        <v>6095</v>
      </c>
      <c r="I1510" s="462" t="s">
        <v>8841</v>
      </c>
      <c r="J1510" s="463">
        <v>46424</v>
      </c>
      <c r="K1510" s="468"/>
      <c r="L1510" s="464">
        <f t="shared" ca="1" si="23"/>
        <v>4642.3999999999996</v>
      </c>
      <c r="M1510" s="462" t="s">
        <v>109</v>
      </c>
    </row>
    <row r="1511" spans="1:13" x14ac:dyDescent="0.35">
      <c r="A1511" s="465" t="s">
        <v>8842</v>
      </c>
      <c r="B1511" s="465" t="s">
        <v>1077</v>
      </c>
      <c r="C1511" s="465" t="s">
        <v>8842</v>
      </c>
      <c r="D1511" s="465" t="s">
        <v>209</v>
      </c>
      <c r="E1511" s="465" t="s">
        <v>255</v>
      </c>
      <c r="F1511" s="466">
        <v>2014</v>
      </c>
      <c r="G1511" s="465" t="s">
        <v>5710</v>
      </c>
      <c r="H1511" s="465" t="s">
        <v>6095</v>
      </c>
      <c r="I1511" s="465" t="s">
        <v>8843</v>
      </c>
      <c r="J1511" s="466">
        <v>381409</v>
      </c>
      <c r="K1511" s="469"/>
      <c r="L1511" s="404">
        <f t="shared" ca="1" si="23"/>
        <v>38140.9</v>
      </c>
      <c r="M1511" s="465" t="s">
        <v>109</v>
      </c>
    </row>
    <row r="1512" spans="1:13" x14ac:dyDescent="0.35">
      <c r="A1512" s="462" t="s">
        <v>8862</v>
      </c>
      <c r="B1512" s="462" t="s">
        <v>1082</v>
      </c>
      <c r="C1512" s="462" t="s">
        <v>8862</v>
      </c>
      <c r="D1512" s="462" t="s">
        <v>209</v>
      </c>
      <c r="E1512" s="462" t="s">
        <v>255</v>
      </c>
      <c r="F1512" s="463">
        <v>2014</v>
      </c>
      <c r="G1512" s="462" t="s">
        <v>5710</v>
      </c>
      <c r="H1512" s="462" t="s">
        <v>6095</v>
      </c>
      <c r="I1512" s="462" t="s">
        <v>8863</v>
      </c>
      <c r="J1512" s="463">
        <v>46646</v>
      </c>
      <c r="K1512" s="468"/>
      <c r="L1512" s="464">
        <f t="shared" ca="1" si="23"/>
        <v>4664.6000000000004</v>
      </c>
      <c r="M1512" s="462" t="s">
        <v>109</v>
      </c>
    </row>
    <row r="1513" spans="1:13" x14ac:dyDescent="0.35">
      <c r="A1513" s="465" t="s">
        <v>10943</v>
      </c>
      <c r="B1513" s="465" t="s">
        <v>1246</v>
      </c>
      <c r="C1513" s="465" t="s">
        <v>10943</v>
      </c>
      <c r="D1513" s="465" t="s">
        <v>209</v>
      </c>
      <c r="E1513" s="465" t="s">
        <v>255</v>
      </c>
      <c r="F1513" s="466">
        <v>2016</v>
      </c>
      <c r="G1513" s="465" t="s">
        <v>5710</v>
      </c>
      <c r="H1513" s="465" t="s">
        <v>9890</v>
      </c>
      <c r="I1513" s="465" t="s">
        <v>10944</v>
      </c>
      <c r="J1513" s="466">
        <v>31718</v>
      </c>
      <c r="K1513" s="469"/>
      <c r="L1513" s="404">
        <f t="shared" ca="1" si="23"/>
        <v>3964.75</v>
      </c>
      <c r="M1513" s="465" t="s">
        <v>109</v>
      </c>
    </row>
    <row r="1514" spans="1:13" x14ac:dyDescent="0.35">
      <c r="A1514" s="462" t="s">
        <v>11771</v>
      </c>
      <c r="B1514" s="462" t="s">
        <v>1334</v>
      </c>
      <c r="C1514" s="462" t="s">
        <v>11771</v>
      </c>
      <c r="D1514" s="462" t="s">
        <v>209</v>
      </c>
      <c r="E1514" s="462" t="s">
        <v>255</v>
      </c>
      <c r="F1514" s="463">
        <v>2017</v>
      </c>
      <c r="G1514" s="462" t="s">
        <v>5710</v>
      </c>
      <c r="H1514" s="462" t="s">
        <v>11044</v>
      </c>
      <c r="I1514" s="462" t="s">
        <v>11772</v>
      </c>
      <c r="J1514" s="463">
        <v>53511</v>
      </c>
      <c r="K1514" s="468"/>
      <c r="L1514" s="464">
        <f t="shared" ca="1" si="23"/>
        <v>7644.4285714285716</v>
      </c>
      <c r="M1514" s="462" t="s">
        <v>109</v>
      </c>
    </row>
    <row r="1515" spans="1:13" x14ac:dyDescent="0.35">
      <c r="A1515" s="465" t="s">
        <v>11773</v>
      </c>
      <c r="B1515" s="465" t="s">
        <v>1335</v>
      </c>
      <c r="C1515" s="465" t="s">
        <v>11773</v>
      </c>
      <c r="D1515" s="465" t="s">
        <v>209</v>
      </c>
      <c r="E1515" s="465" t="s">
        <v>255</v>
      </c>
      <c r="F1515" s="466">
        <v>2017</v>
      </c>
      <c r="G1515" s="465" t="s">
        <v>5710</v>
      </c>
      <c r="H1515" s="465" t="s">
        <v>11044</v>
      </c>
      <c r="I1515" s="465" t="s">
        <v>11774</v>
      </c>
      <c r="J1515" s="466">
        <v>35550</v>
      </c>
      <c r="K1515" s="469"/>
      <c r="L1515" s="404">
        <f t="shared" ca="1" si="23"/>
        <v>5078.5714285714284</v>
      </c>
      <c r="M1515" s="465" t="s">
        <v>109</v>
      </c>
    </row>
    <row r="1516" spans="1:13" x14ac:dyDescent="0.35">
      <c r="A1516" s="462" t="s">
        <v>12408</v>
      </c>
      <c r="B1516" s="462" t="s">
        <v>1394</v>
      </c>
      <c r="C1516" s="462" t="s">
        <v>12408</v>
      </c>
      <c r="D1516" s="462" t="s">
        <v>209</v>
      </c>
      <c r="E1516" s="462" t="s">
        <v>255</v>
      </c>
      <c r="F1516" s="463">
        <v>2018</v>
      </c>
      <c r="G1516" s="462" t="s">
        <v>5710</v>
      </c>
      <c r="H1516" s="462" t="s">
        <v>9890</v>
      </c>
      <c r="I1516" s="462" t="s">
        <v>12409</v>
      </c>
      <c r="J1516" s="463">
        <v>21741</v>
      </c>
      <c r="K1516" s="468"/>
      <c r="L1516" s="464">
        <f t="shared" ca="1" si="23"/>
        <v>3623.5</v>
      </c>
      <c r="M1516" s="462" t="s">
        <v>109</v>
      </c>
    </row>
    <row r="1517" spans="1:13" x14ac:dyDescent="0.35">
      <c r="A1517" s="465" t="s">
        <v>13436</v>
      </c>
      <c r="B1517" s="465" t="s">
        <v>1451</v>
      </c>
      <c r="C1517" s="465" t="s">
        <v>13436</v>
      </c>
      <c r="D1517" s="465" t="s">
        <v>209</v>
      </c>
      <c r="E1517" s="465" t="s">
        <v>255</v>
      </c>
      <c r="F1517" s="466">
        <v>2019</v>
      </c>
      <c r="G1517" s="465" t="s">
        <v>5710</v>
      </c>
      <c r="H1517" s="465" t="s">
        <v>11044</v>
      </c>
      <c r="I1517" s="465" t="s">
        <v>13437</v>
      </c>
      <c r="J1517" s="466">
        <v>26205</v>
      </c>
      <c r="K1517" s="469"/>
      <c r="L1517" s="404">
        <f t="shared" ca="1" si="23"/>
        <v>5241</v>
      </c>
      <c r="M1517" s="465" t="s">
        <v>109</v>
      </c>
    </row>
    <row r="1518" spans="1:13" x14ac:dyDescent="0.35">
      <c r="A1518" s="462" t="s">
        <v>13440</v>
      </c>
      <c r="B1518" s="462" t="s">
        <v>1453</v>
      </c>
      <c r="C1518" s="462" t="s">
        <v>13440</v>
      </c>
      <c r="D1518" s="462" t="s">
        <v>209</v>
      </c>
      <c r="E1518" s="462" t="s">
        <v>255</v>
      </c>
      <c r="F1518" s="463">
        <v>2019</v>
      </c>
      <c r="G1518" s="462" t="s">
        <v>5710</v>
      </c>
      <c r="H1518" s="462" t="s">
        <v>11044</v>
      </c>
      <c r="I1518" s="462" t="s">
        <v>13441</v>
      </c>
      <c r="J1518" s="463">
        <v>21411</v>
      </c>
      <c r="K1518" s="468"/>
      <c r="L1518" s="464">
        <f t="shared" ca="1" si="23"/>
        <v>4282.2</v>
      </c>
      <c r="M1518" s="462" t="s">
        <v>109</v>
      </c>
    </row>
    <row r="1519" spans="1:13" x14ac:dyDescent="0.35">
      <c r="A1519" s="465" t="s">
        <v>13434</v>
      </c>
      <c r="B1519" s="465" t="s">
        <v>1450</v>
      </c>
      <c r="C1519" s="465" t="s">
        <v>13434</v>
      </c>
      <c r="D1519" s="465" t="s">
        <v>209</v>
      </c>
      <c r="E1519" s="465" t="s">
        <v>255</v>
      </c>
      <c r="F1519" s="466">
        <v>2019</v>
      </c>
      <c r="G1519" s="465" t="s">
        <v>5710</v>
      </c>
      <c r="H1519" s="465" t="s">
        <v>11044</v>
      </c>
      <c r="I1519" s="465" t="s">
        <v>13435</v>
      </c>
      <c r="J1519" s="466">
        <v>25260</v>
      </c>
      <c r="K1519" s="469"/>
      <c r="L1519" s="404">
        <f t="shared" ca="1" si="23"/>
        <v>5052</v>
      </c>
      <c r="M1519" s="465" t="s">
        <v>109</v>
      </c>
    </row>
    <row r="1520" spans="1:13" x14ac:dyDescent="0.35">
      <c r="A1520" s="462" t="s">
        <v>17144</v>
      </c>
      <c r="B1520" s="462" t="s">
        <v>17145</v>
      </c>
      <c r="C1520" s="462" t="s">
        <v>17144</v>
      </c>
      <c r="D1520" s="462" t="s">
        <v>209</v>
      </c>
      <c r="E1520" s="462" t="s">
        <v>255</v>
      </c>
      <c r="F1520" s="463">
        <v>2022</v>
      </c>
      <c r="G1520" s="462" t="s">
        <v>5710</v>
      </c>
      <c r="H1520" s="462" t="s">
        <v>14778</v>
      </c>
      <c r="I1520" s="462" t="s">
        <v>17146</v>
      </c>
      <c r="J1520" s="463">
        <v>18</v>
      </c>
      <c r="K1520" s="468"/>
      <c r="L1520" s="464">
        <f t="shared" ca="1" si="23"/>
        <v>9</v>
      </c>
      <c r="M1520" s="462" t="s">
        <v>109</v>
      </c>
    </row>
    <row r="1521" spans="1:13" x14ac:dyDescent="0.35">
      <c r="A1521" s="465" t="s">
        <v>13438</v>
      </c>
      <c r="B1521" s="465" t="s">
        <v>1452</v>
      </c>
      <c r="C1521" s="465" t="s">
        <v>13438</v>
      </c>
      <c r="D1521" s="465" t="s">
        <v>209</v>
      </c>
      <c r="E1521" s="465" t="s">
        <v>255</v>
      </c>
      <c r="F1521" s="466">
        <v>2019</v>
      </c>
      <c r="G1521" s="465" t="s">
        <v>5710</v>
      </c>
      <c r="H1521" s="465" t="s">
        <v>11044</v>
      </c>
      <c r="I1521" s="465" t="s">
        <v>13439</v>
      </c>
      <c r="J1521" s="466">
        <v>25978</v>
      </c>
      <c r="K1521" s="469"/>
      <c r="L1521" s="404">
        <f t="shared" ca="1" si="23"/>
        <v>5195.6000000000004</v>
      </c>
      <c r="M1521" s="465" t="s">
        <v>109</v>
      </c>
    </row>
    <row r="1522" spans="1:13" x14ac:dyDescent="0.35">
      <c r="A1522" s="462" t="s">
        <v>8010</v>
      </c>
      <c r="B1522" s="462" t="s">
        <v>1036</v>
      </c>
      <c r="C1522" s="462" t="s">
        <v>8010</v>
      </c>
      <c r="D1522" s="462" t="s">
        <v>209</v>
      </c>
      <c r="E1522" s="462" t="s">
        <v>255</v>
      </c>
      <c r="F1522" s="463">
        <v>2011</v>
      </c>
      <c r="G1522" s="462" t="s">
        <v>6165</v>
      </c>
      <c r="H1522" s="462" t="s">
        <v>8009</v>
      </c>
      <c r="I1522" s="462" t="s">
        <v>8011</v>
      </c>
      <c r="J1522" s="463">
        <v>175585</v>
      </c>
      <c r="K1522" s="468">
        <v>45104</v>
      </c>
      <c r="L1522" s="464">
        <f t="shared" ca="1" si="23"/>
        <v>13506.538461538461</v>
      </c>
      <c r="M1522" s="462" t="s">
        <v>109</v>
      </c>
    </row>
    <row r="1523" spans="1:13" x14ac:dyDescent="0.35">
      <c r="A1523" s="465" t="s">
        <v>7958</v>
      </c>
      <c r="B1523" s="465" t="s">
        <v>1035</v>
      </c>
      <c r="C1523" s="465" t="s">
        <v>7958</v>
      </c>
      <c r="D1523" s="465" t="s">
        <v>209</v>
      </c>
      <c r="E1523" s="465" t="s">
        <v>255</v>
      </c>
      <c r="F1523" s="466">
        <v>2011</v>
      </c>
      <c r="G1523" s="465" t="s">
        <v>5710</v>
      </c>
      <c r="H1523" s="465" t="s">
        <v>6006</v>
      </c>
      <c r="I1523" s="465" t="s">
        <v>7959</v>
      </c>
      <c r="J1523" s="466">
        <v>193480</v>
      </c>
      <c r="K1523" s="469"/>
      <c r="L1523" s="404">
        <f t="shared" ca="1" si="23"/>
        <v>14883.076923076924</v>
      </c>
      <c r="M1523" s="465" t="s">
        <v>109</v>
      </c>
    </row>
    <row r="1524" spans="1:13" x14ac:dyDescent="0.35">
      <c r="A1524" s="462" t="s">
        <v>10112</v>
      </c>
      <c r="B1524" s="462" t="s">
        <v>1161</v>
      </c>
      <c r="C1524" s="462" t="s">
        <v>10112</v>
      </c>
      <c r="D1524" s="462" t="s">
        <v>209</v>
      </c>
      <c r="E1524" s="462" t="s">
        <v>255</v>
      </c>
      <c r="F1524" s="463">
        <v>2015</v>
      </c>
      <c r="G1524" s="462" t="s">
        <v>6165</v>
      </c>
      <c r="H1524" s="462" t="s">
        <v>8009</v>
      </c>
      <c r="I1524" s="462" t="s">
        <v>10113</v>
      </c>
      <c r="J1524" s="463">
        <v>120676</v>
      </c>
      <c r="K1524" s="468"/>
      <c r="L1524" s="464">
        <f t="shared" ca="1" si="23"/>
        <v>13408.444444444445</v>
      </c>
      <c r="M1524" s="462" t="s">
        <v>109</v>
      </c>
    </row>
    <row r="1525" spans="1:13" x14ac:dyDescent="0.35">
      <c r="A1525" s="465" t="s">
        <v>10007</v>
      </c>
      <c r="B1525" s="465" t="s">
        <v>2413</v>
      </c>
      <c r="C1525" s="465" t="s">
        <v>10007</v>
      </c>
      <c r="D1525" s="465" t="s">
        <v>209</v>
      </c>
      <c r="E1525" s="465" t="s">
        <v>255</v>
      </c>
      <c r="F1525" s="466">
        <v>2015</v>
      </c>
      <c r="G1525" s="465" t="s">
        <v>6165</v>
      </c>
      <c r="H1525" s="465" t="s">
        <v>6387</v>
      </c>
      <c r="I1525" s="465" t="s">
        <v>10008</v>
      </c>
      <c r="J1525" s="466">
        <v>51112</v>
      </c>
      <c r="K1525" s="469">
        <v>44392</v>
      </c>
      <c r="L1525" s="404">
        <f t="shared" ca="1" si="23"/>
        <v>5679.1111111111113</v>
      </c>
      <c r="M1525" s="465" t="s">
        <v>109</v>
      </c>
    </row>
    <row r="1526" spans="1:13" x14ac:dyDescent="0.35">
      <c r="A1526" s="462" t="s">
        <v>12048</v>
      </c>
      <c r="B1526" s="462" t="s">
        <v>1373</v>
      </c>
      <c r="C1526" s="462" t="s">
        <v>12048</v>
      </c>
      <c r="D1526" s="462" t="s">
        <v>209</v>
      </c>
      <c r="E1526" s="462" t="s">
        <v>255</v>
      </c>
      <c r="F1526" s="463">
        <v>2018</v>
      </c>
      <c r="G1526" s="462" t="s">
        <v>5735</v>
      </c>
      <c r="H1526" s="462" t="s">
        <v>7496</v>
      </c>
      <c r="I1526" s="462" t="s">
        <v>12049</v>
      </c>
      <c r="J1526" s="463">
        <v>70127</v>
      </c>
      <c r="K1526" s="468"/>
      <c r="L1526" s="464">
        <f t="shared" ca="1" si="23"/>
        <v>11687.833333333334</v>
      </c>
      <c r="M1526" s="462" t="s">
        <v>109</v>
      </c>
    </row>
    <row r="1527" spans="1:13" x14ac:dyDescent="0.35">
      <c r="A1527" s="465" t="s">
        <v>10777</v>
      </c>
      <c r="B1527" s="465" t="s">
        <v>1203</v>
      </c>
      <c r="C1527" s="465" t="s">
        <v>10777</v>
      </c>
      <c r="D1527" s="465" t="s">
        <v>209</v>
      </c>
      <c r="E1527" s="465" t="s">
        <v>255</v>
      </c>
      <c r="F1527" s="466">
        <v>2016</v>
      </c>
      <c r="G1527" s="465" t="s">
        <v>5710</v>
      </c>
      <c r="H1527" s="465" t="s">
        <v>6006</v>
      </c>
      <c r="I1527" s="465" t="s">
        <v>10778</v>
      </c>
      <c r="J1527" s="466">
        <v>67956</v>
      </c>
      <c r="K1527" s="469"/>
      <c r="L1527" s="404">
        <f t="shared" ca="1" si="23"/>
        <v>8494.5</v>
      </c>
      <c r="M1527" s="465" t="s">
        <v>109</v>
      </c>
    </row>
    <row r="1528" spans="1:13" x14ac:dyDescent="0.35">
      <c r="A1528" s="462" t="s">
        <v>10779</v>
      </c>
      <c r="B1528" s="462" t="s">
        <v>1204</v>
      </c>
      <c r="C1528" s="462" t="s">
        <v>10779</v>
      </c>
      <c r="D1528" s="462" t="s">
        <v>209</v>
      </c>
      <c r="E1528" s="462" t="s">
        <v>255</v>
      </c>
      <c r="F1528" s="463">
        <v>2016</v>
      </c>
      <c r="G1528" s="462" t="s">
        <v>5710</v>
      </c>
      <c r="H1528" s="462" t="s">
        <v>6006</v>
      </c>
      <c r="I1528" s="462" t="s">
        <v>10780</v>
      </c>
      <c r="J1528" s="463">
        <v>37753</v>
      </c>
      <c r="K1528" s="468"/>
      <c r="L1528" s="464">
        <f t="shared" ca="1" si="23"/>
        <v>4719.125</v>
      </c>
      <c r="M1528" s="462" t="s">
        <v>109</v>
      </c>
    </row>
    <row r="1529" spans="1:13" x14ac:dyDescent="0.35">
      <c r="A1529" s="465" t="s">
        <v>11205</v>
      </c>
      <c r="B1529" s="465" t="s">
        <v>1295</v>
      </c>
      <c r="C1529" s="465" t="s">
        <v>11205</v>
      </c>
      <c r="D1529" s="465" t="s">
        <v>209</v>
      </c>
      <c r="E1529" s="465" t="s">
        <v>255</v>
      </c>
      <c r="F1529" s="466">
        <v>2016</v>
      </c>
      <c r="G1529" s="465" t="s">
        <v>6165</v>
      </c>
      <c r="H1529" s="465" t="s">
        <v>8009</v>
      </c>
      <c r="I1529" s="465" t="s">
        <v>11206</v>
      </c>
      <c r="J1529" s="466">
        <v>67253</v>
      </c>
      <c r="K1529" s="469"/>
      <c r="L1529" s="404">
        <f t="shared" ca="1" si="23"/>
        <v>8406.625</v>
      </c>
      <c r="M1529" s="465" t="s">
        <v>109</v>
      </c>
    </row>
    <row r="1530" spans="1:13" x14ac:dyDescent="0.35">
      <c r="A1530" s="462" t="s">
        <v>11807</v>
      </c>
      <c r="B1530" s="462" t="s">
        <v>1351</v>
      </c>
      <c r="C1530" s="462" t="s">
        <v>11807</v>
      </c>
      <c r="D1530" s="462" t="s">
        <v>209</v>
      </c>
      <c r="E1530" s="462" t="s">
        <v>255</v>
      </c>
      <c r="F1530" s="463">
        <v>2017</v>
      </c>
      <c r="G1530" s="462" t="s">
        <v>6011</v>
      </c>
      <c r="H1530" s="462" t="s">
        <v>11087</v>
      </c>
      <c r="I1530" s="462" t="s">
        <v>11808</v>
      </c>
      <c r="J1530" s="463">
        <v>156313</v>
      </c>
      <c r="K1530" s="468"/>
      <c r="L1530" s="464">
        <f t="shared" ca="1" si="23"/>
        <v>22330.428571428572</v>
      </c>
      <c r="M1530" s="462" t="s">
        <v>109</v>
      </c>
    </row>
    <row r="1531" spans="1:13" x14ac:dyDescent="0.35">
      <c r="A1531" s="465" t="s">
        <v>11946</v>
      </c>
      <c r="B1531" s="465" t="s">
        <v>1365</v>
      </c>
      <c r="C1531" s="465" t="s">
        <v>11946</v>
      </c>
      <c r="D1531" s="465" t="s">
        <v>209</v>
      </c>
      <c r="E1531" s="465" t="s">
        <v>255</v>
      </c>
      <c r="F1531" s="466">
        <v>2017</v>
      </c>
      <c r="G1531" s="465" t="s">
        <v>6165</v>
      </c>
      <c r="H1531" s="465" t="s">
        <v>8009</v>
      </c>
      <c r="I1531" s="465" t="s">
        <v>11947</v>
      </c>
      <c r="J1531" s="466">
        <v>117144</v>
      </c>
      <c r="K1531" s="469"/>
      <c r="L1531" s="404">
        <f t="shared" ca="1" si="23"/>
        <v>16734.857142857141</v>
      </c>
      <c r="M1531" s="465" t="s">
        <v>109</v>
      </c>
    </row>
    <row r="1532" spans="1:13" x14ac:dyDescent="0.35">
      <c r="A1532" s="462" t="s">
        <v>11948</v>
      </c>
      <c r="B1532" s="462" t="s">
        <v>1366</v>
      </c>
      <c r="C1532" s="462" t="s">
        <v>11948</v>
      </c>
      <c r="D1532" s="462" t="s">
        <v>209</v>
      </c>
      <c r="E1532" s="462" t="s">
        <v>255</v>
      </c>
      <c r="F1532" s="463">
        <v>2017</v>
      </c>
      <c r="G1532" s="462" t="s">
        <v>6165</v>
      </c>
      <c r="H1532" s="462" t="s">
        <v>8009</v>
      </c>
      <c r="I1532" s="462" t="s">
        <v>11949</v>
      </c>
      <c r="J1532" s="463">
        <v>108005</v>
      </c>
      <c r="K1532" s="468"/>
      <c r="L1532" s="464">
        <f t="shared" ca="1" si="23"/>
        <v>15429.285714285714</v>
      </c>
      <c r="M1532" s="462" t="s">
        <v>109</v>
      </c>
    </row>
    <row r="1533" spans="1:13" x14ac:dyDescent="0.35">
      <c r="A1533" s="465" t="s">
        <v>12025</v>
      </c>
      <c r="B1533" s="465" t="s">
        <v>1371</v>
      </c>
      <c r="C1533" s="465" t="s">
        <v>12025</v>
      </c>
      <c r="D1533" s="465" t="s">
        <v>209</v>
      </c>
      <c r="E1533" s="465" t="s">
        <v>255</v>
      </c>
      <c r="F1533" s="466">
        <v>2018</v>
      </c>
      <c r="G1533" s="465" t="s">
        <v>5733</v>
      </c>
      <c r="H1533" s="465" t="s">
        <v>12026</v>
      </c>
      <c r="I1533" s="465" t="s">
        <v>12027</v>
      </c>
      <c r="J1533" s="466">
        <v>47245</v>
      </c>
      <c r="K1533" s="469"/>
      <c r="L1533" s="404">
        <f t="shared" ca="1" si="23"/>
        <v>7874.166666666667</v>
      </c>
      <c r="M1533" s="465" t="s">
        <v>109</v>
      </c>
    </row>
    <row r="1534" spans="1:13" x14ac:dyDescent="0.35">
      <c r="A1534" s="462" t="s">
        <v>12056</v>
      </c>
      <c r="B1534" s="462" t="s">
        <v>1376</v>
      </c>
      <c r="C1534" s="462" t="s">
        <v>12056</v>
      </c>
      <c r="D1534" s="462" t="s">
        <v>209</v>
      </c>
      <c r="E1534" s="462" t="s">
        <v>255</v>
      </c>
      <c r="F1534" s="463">
        <v>2018</v>
      </c>
      <c r="G1534" s="462" t="s">
        <v>5735</v>
      </c>
      <c r="H1534" s="462" t="s">
        <v>7496</v>
      </c>
      <c r="I1534" s="462" t="s">
        <v>12057</v>
      </c>
      <c r="J1534" s="463">
        <v>38189</v>
      </c>
      <c r="K1534" s="468"/>
      <c r="L1534" s="464">
        <f t="shared" ca="1" si="23"/>
        <v>6364.833333333333</v>
      </c>
      <c r="M1534" s="462" t="s">
        <v>109</v>
      </c>
    </row>
    <row r="1535" spans="1:13" x14ac:dyDescent="0.35">
      <c r="A1535" s="465" t="s">
        <v>13460</v>
      </c>
      <c r="B1535" s="465" t="s">
        <v>1460</v>
      </c>
      <c r="C1535" s="465" t="s">
        <v>13460</v>
      </c>
      <c r="D1535" s="465" t="s">
        <v>209</v>
      </c>
      <c r="E1535" s="465" t="s">
        <v>255</v>
      </c>
      <c r="F1535" s="466">
        <v>2019</v>
      </c>
      <c r="G1535" s="465" t="s">
        <v>6011</v>
      </c>
      <c r="H1535" s="465" t="s">
        <v>7452</v>
      </c>
      <c r="I1535" s="465" t="s">
        <v>13461</v>
      </c>
      <c r="J1535" s="466">
        <v>46649</v>
      </c>
      <c r="K1535" s="469"/>
      <c r="L1535" s="404">
        <f t="shared" ca="1" si="23"/>
        <v>9329.7999999999993</v>
      </c>
      <c r="M1535" s="465" t="s">
        <v>109</v>
      </c>
    </row>
    <row r="1536" spans="1:13" x14ac:dyDescent="0.35">
      <c r="A1536" s="462" t="s">
        <v>13464</v>
      </c>
      <c r="B1536" s="462" t="s">
        <v>1462</v>
      </c>
      <c r="C1536" s="462" t="s">
        <v>13464</v>
      </c>
      <c r="D1536" s="462" t="s">
        <v>209</v>
      </c>
      <c r="E1536" s="462" t="s">
        <v>255</v>
      </c>
      <c r="F1536" s="463">
        <v>2019</v>
      </c>
      <c r="G1536" s="462" t="s">
        <v>6819</v>
      </c>
      <c r="H1536" s="462" t="s">
        <v>11812</v>
      </c>
      <c r="I1536" s="462" t="s">
        <v>13465</v>
      </c>
      <c r="J1536" s="463">
        <v>16838</v>
      </c>
      <c r="K1536" s="468"/>
      <c r="L1536" s="464">
        <f t="shared" ca="1" si="23"/>
        <v>3367.6</v>
      </c>
      <c r="M1536" s="462" t="s">
        <v>109</v>
      </c>
    </row>
    <row r="1537" spans="1:13" x14ac:dyDescent="0.35">
      <c r="A1537" s="465" t="s">
        <v>13466</v>
      </c>
      <c r="B1537" s="465" t="s">
        <v>1463</v>
      </c>
      <c r="C1537" s="465" t="s">
        <v>13466</v>
      </c>
      <c r="D1537" s="465" t="s">
        <v>209</v>
      </c>
      <c r="E1537" s="465" t="s">
        <v>255</v>
      </c>
      <c r="F1537" s="466">
        <v>2019</v>
      </c>
      <c r="G1537" s="465" t="s">
        <v>6819</v>
      </c>
      <c r="H1537" s="465" t="s">
        <v>11812</v>
      </c>
      <c r="I1537" s="465" t="s">
        <v>13467</v>
      </c>
      <c r="J1537" s="466">
        <v>22241</v>
      </c>
      <c r="K1537" s="469"/>
      <c r="L1537" s="404">
        <f t="shared" ca="1" si="23"/>
        <v>4448.2</v>
      </c>
      <c r="M1537" s="465" t="s">
        <v>109</v>
      </c>
    </row>
    <row r="1538" spans="1:13" x14ac:dyDescent="0.35">
      <c r="A1538" s="462" t="s">
        <v>13714</v>
      </c>
      <c r="B1538" s="462" t="s">
        <v>13715</v>
      </c>
      <c r="C1538" s="462" t="s">
        <v>13714</v>
      </c>
      <c r="D1538" s="462" t="s">
        <v>209</v>
      </c>
      <c r="E1538" s="462" t="s">
        <v>255</v>
      </c>
      <c r="F1538" s="463">
        <v>2020</v>
      </c>
      <c r="G1538" s="462" t="s">
        <v>5733</v>
      </c>
      <c r="H1538" s="462" t="s">
        <v>12026</v>
      </c>
      <c r="I1538" s="462" t="s">
        <v>13716</v>
      </c>
      <c r="J1538" s="463">
        <v>21308</v>
      </c>
      <c r="K1538" s="468"/>
      <c r="L1538" s="464">
        <f t="shared" ref="L1538:L1601" ca="1" si="24">IFERROR(J1538/(YEAR(NOW())-F1538),"--")</f>
        <v>5327</v>
      </c>
      <c r="M1538" s="462" t="s">
        <v>109</v>
      </c>
    </row>
    <row r="1539" spans="1:13" x14ac:dyDescent="0.35">
      <c r="A1539" s="465" t="s">
        <v>13717</v>
      </c>
      <c r="B1539" s="465" t="s">
        <v>13718</v>
      </c>
      <c r="C1539" s="465" t="s">
        <v>13717</v>
      </c>
      <c r="D1539" s="465" t="s">
        <v>209</v>
      </c>
      <c r="E1539" s="465" t="s">
        <v>255</v>
      </c>
      <c r="F1539" s="466">
        <v>2020</v>
      </c>
      <c r="G1539" s="465" t="s">
        <v>5733</v>
      </c>
      <c r="H1539" s="465" t="s">
        <v>12026</v>
      </c>
      <c r="I1539" s="465" t="s">
        <v>13719</v>
      </c>
      <c r="J1539" s="466">
        <v>7179</v>
      </c>
      <c r="K1539" s="469"/>
      <c r="L1539" s="404">
        <f t="shared" ca="1" si="24"/>
        <v>1794.75</v>
      </c>
      <c r="M1539" s="465" t="s">
        <v>109</v>
      </c>
    </row>
    <row r="1540" spans="1:13" x14ac:dyDescent="0.35">
      <c r="A1540" s="462" t="s">
        <v>8349</v>
      </c>
      <c r="B1540" s="462" t="s">
        <v>16790</v>
      </c>
      <c r="C1540" s="462" t="s">
        <v>8349</v>
      </c>
      <c r="D1540" s="462" t="s">
        <v>209</v>
      </c>
      <c r="E1540" s="462" t="s">
        <v>255</v>
      </c>
      <c r="F1540" s="463">
        <v>2012</v>
      </c>
      <c r="G1540" s="462" t="s">
        <v>5710</v>
      </c>
      <c r="H1540" s="462" t="s">
        <v>6735</v>
      </c>
      <c r="I1540" s="462" t="s">
        <v>8350</v>
      </c>
      <c r="J1540" s="463">
        <v>64069</v>
      </c>
      <c r="K1540" s="468"/>
      <c r="L1540" s="464">
        <f t="shared" ca="1" si="24"/>
        <v>5339.083333333333</v>
      </c>
      <c r="M1540" s="462" t="s">
        <v>109</v>
      </c>
    </row>
    <row r="1541" spans="1:13" x14ac:dyDescent="0.35">
      <c r="A1541" s="465" t="s">
        <v>17523</v>
      </c>
      <c r="B1541" s="465" t="s">
        <v>17524</v>
      </c>
      <c r="C1541" s="465" t="s">
        <v>17523</v>
      </c>
      <c r="D1541" s="465" t="s">
        <v>209</v>
      </c>
      <c r="E1541" s="465" t="s">
        <v>255</v>
      </c>
      <c r="F1541" s="466">
        <v>2023</v>
      </c>
      <c r="G1541" s="465" t="s">
        <v>5733</v>
      </c>
      <c r="H1541" s="465" t="s">
        <v>12026</v>
      </c>
      <c r="I1541" s="465" t="s">
        <v>17525</v>
      </c>
      <c r="J1541" s="466">
        <v>4232</v>
      </c>
      <c r="K1541" s="469"/>
      <c r="L1541" s="404">
        <f t="shared" ca="1" si="24"/>
        <v>4232</v>
      </c>
      <c r="M1541" s="465" t="s">
        <v>109</v>
      </c>
    </row>
    <row r="1542" spans="1:13" x14ac:dyDescent="0.35">
      <c r="A1542" s="462" t="s">
        <v>7768</v>
      </c>
      <c r="B1542" s="462" t="s">
        <v>1004</v>
      </c>
      <c r="C1542" s="462" t="s">
        <v>7768</v>
      </c>
      <c r="D1542" s="462" t="s">
        <v>209</v>
      </c>
      <c r="E1542" s="462" t="s">
        <v>260</v>
      </c>
      <c r="F1542" s="463">
        <v>2011</v>
      </c>
      <c r="G1542" s="462" t="s">
        <v>5710</v>
      </c>
      <c r="H1542" s="462" t="s">
        <v>6311</v>
      </c>
      <c r="I1542" s="462" t="s">
        <v>7769</v>
      </c>
      <c r="J1542" s="463">
        <v>45473</v>
      </c>
      <c r="K1542" s="468"/>
      <c r="L1542" s="464">
        <f t="shared" ca="1" si="24"/>
        <v>3497.9230769230771</v>
      </c>
      <c r="M1542" s="462" t="s">
        <v>109</v>
      </c>
    </row>
    <row r="1543" spans="1:13" x14ac:dyDescent="0.35">
      <c r="A1543" s="465" t="s">
        <v>7766</v>
      </c>
      <c r="B1543" s="465" t="s">
        <v>1003</v>
      </c>
      <c r="C1543" s="465" t="s">
        <v>7766</v>
      </c>
      <c r="D1543" s="465" t="s">
        <v>209</v>
      </c>
      <c r="E1543" s="465" t="s">
        <v>260</v>
      </c>
      <c r="F1543" s="466">
        <v>2011</v>
      </c>
      <c r="G1543" s="465" t="s">
        <v>5710</v>
      </c>
      <c r="H1543" s="465" t="s">
        <v>6311</v>
      </c>
      <c r="I1543" s="465" t="s">
        <v>7767</v>
      </c>
      <c r="J1543" s="466">
        <v>58855</v>
      </c>
      <c r="K1543" s="469">
        <v>44735</v>
      </c>
      <c r="L1543" s="404">
        <f t="shared" ca="1" si="24"/>
        <v>4527.3076923076924</v>
      </c>
      <c r="M1543" s="465" t="s">
        <v>109</v>
      </c>
    </row>
    <row r="1544" spans="1:13" x14ac:dyDescent="0.35">
      <c r="A1544" s="462" t="s">
        <v>7764</v>
      </c>
      <c r="B1544" s="462" t="s">
        <v>1002</v>
      </c>
      <c r="C1544" s="462" t="s">
        <v>7764</v>
      </c>
      <c r="D1544" s="462" t="s">
        <v>209</v>
      </c>
      <c r="E1544" s="462" t="s">
        <v>260</v>
      </c>
      <c r="F1544" s="463">
        <v>2011</v>
      </c>
      <c r="G1544" s="462" t="s">
        <v>5710</v>
      </c>
      <c r="H1544" s="462" t="s">
        <v>6311</v>
      </c>
      <c r="I1544" s="462" t="s">
        <v>7765</v>
      </c>
      <c r="J1544" s="463">
        <v>32535</v>
      </c>
      <c r="K1544" s="468"/>
      <c r="L1544" s="464">
        <f t="shared" ca="1" si="24"/>
        <v>2502.6923076923076</v>
      </c>
      <c r="M1544" s="462" t="s">
        <v>109</v>
      </c>
    </row>
    <row r="1545" spans="1:13" x14ac:dyDescent="0.35">
      <c r="A1545" s="465" t="s">
        <v>7734</v>
      </c>
      <c r="B1545" s="465" t="s">
        <v>987</v>
      </c>
      <c r="C1545" s="465" t="s">
        <v>7734</v>
      </c>
      <c r="D1545" s="465" t="s">
        <v>209</v>
      </c>
      <c r="E1545" s="465" t="s">
        <v>260</v>
      </c>
      <c r="F1545" s="466">
        <v>2011</v>
      </c>
      <c r="G1545" s="465" t="s">
        <v>5710</v>
      </c>
      <c r="H1545" s="465" t="s">
        <v>6311</v>
      </c>
      <c r="I1545" s="465" t="s">
        <v>7735</v>
      </c>
      <c r="J1545" s="466">
        <v>105691</v>
      </c>
      <c r="K1545" s="469"/>
      <c r="L1545" s="404">
        <f t="shared" ca="1" si="24"/>
        <v>8130.0769230769229</v>
      </c>
      <c r="M1545" s="465" t="s">
        <v>109</v>
      </c>
    </row>
    <row r="1546" spans="1:13" x14ac:dyDescent="0.35">
      <c r="A1546" s="462" t="s">
        <v>7732</v>
      </c>
      <c r="B1546" s="462" t="s">
        <v>986</v>
      </c>
      <c r="C1546" s="462" t="s">
        <v>7732</v>
      </c>
      <c r="D1546" s="462" t="s">
        <v>209</v>
      </c>
      <c r="E1546" s="462" t="s">
        <v>260</v>
      </c>
      <c r="F1546" s="463">
        <v>2011</v>
      </c>
      <c r="G1546" s="462" t="s">
        <v>5710</v>
      </c>
      <c r="H1546" s="462" t="s">
        <v>6311</v>
      </c>
      <c r="I1546" s="462" t="s">
        <v>7733</v>
      </c>
      <c r="J1546" s="463">
        <v>65955</v>
      </c>
      <c r="K1546" s="468"/>
      <c r="L1546" s="464">
        <f t="shared" ca="1" si="24"/>
        <v>5073.4615384615381</v>
      </c>
      <c r="M1546" s="462" t="s">
        <v>109</v>
      </c>
    </row>
    <row r="1547" spans="1:13" x14ac:dyDescent="0.35">
      <c r="A1547" s="465" t="s">
        <v>6484</v>
      </c>
      <c r="B1547" s="465" t="s">
        <v>924</v>
      </c>
      <c r="C1547" s="465" t="s">
        <v>6484</v>
      </c>
      <c r="D1547" s="465" t="s">
        <v>209</v>
      </c>
      <c r="E1547" s="465" t="s">
        <v>260</v>
      </c>
      <c r="F1547" s="466">
        <v>2006</v>
      </c>
      <c r="G1547" s="465" t="s">
        <v>5710</v>
      </c>
      <c r="H1547" s="465" t="s">
        <v>6311</v>
      </c>
      <c r="I1547" s="465" t="s">
        <v>6485</v>
      </c>
      <c r="J1547" s="466">
        <v>93109</v>
      </c>
      <c r="K1547" s="469"/>
      <c r="L1547" s="404">
        <f t="shared" ca="1" si="24"/>
        <v>5172.7222222222226</v>
      </c>
      <c r="M1547" s="465" t="s">
        <v>109</v>
      </c>
    </row>
    <row r="1548" spans="1:13" x14ac:dyDescent="0.35">
      <c r="A1548" s="462" t="s">
        <v>6486</v>
      </c>
      <c r="B1548" s="462" t="s">
        <v>925</v>
      </c>
      <c r="C1548" s="462" t="s">
        <v>6486</v>
      </c>
      <c r="D1548" s="462" t="s">
        <v>209</v>
      </c>
      <c r="E1548" s="462" t="s">
        <v>260</v>
      </c>
      <c r="F1548" s="463">
        <v>2006</v>
      </c>
      <c r="G1548" s="462" t="s">
        <v>5710</v>
      </c>
      <c r="H1548" s="462" t="s">
        <v>6311</v>
      </c>
      <c r="I1548" s="462" t="s">
        <v>6487</v>
      </c>
      <c r="J1548" s="463">
        <v>98502</v>
      </c>
      <c r="K1548" s="468"/>
      <c r="L1548" s="464">
        <f t="shared" ca="1" si="24"/>
        <v>5472.333333333333</v>
      </c>
      <c r="M1548" s="462" t="s">
        <v>109</v>
      </c>
    </row>
    <row r="1549" spans="1:13" x14ac:dyDescent="0.35">
      <c r="A1549" s="465" t="s">
        <v>6490</v>
      </c>
      <c r="B1549" s="465" t="s">
        <v>928</v>
      </c>
      <c r="C1549" s="465" t="s">
        <v>6490</v>
      </c>
      <c r="D1549" s="465" t="s">
        <v>209</v>
      </c>
      <c r="E1549" s="465" t="s">
        <v>260</v>
      </c>
      <c r="F1549" s="466">
        <v>2006</v>
      </c>
      <c r="G1549" s="465" t="s">
        <v>5710</v>
      </c>
      <c r="H1549" s="465" t="s">
        <v>6311</v>
      </c>
      <c r="I1549" s="465" t="s">
        <v>6491</v>
      </c>
      <c r="J1549" s="466">
        <v>101403</v>
      </c>
      <c r="K1549" s="469">
        <v>45062</v>
      </c>
      <c r="L1549" s="404">
        <f t="shared" ca="1" si="24"/>
        <v>5633.5</v>
      </c>
      <c r="M1549" s="465" t="s">
        <v>109</v>
      </c>
    </row>
    <row r="1550" spans="1:13" x14ac:dyDescent="0.35">
      <c r="A1550" s="462" t="s">
        <v>6947</v>
      </c>
      <c r="B1550" s="462" t="s">
        <v>967</v>
      </c>
      <c r="C1550" s="462" t="s">
        <v>6947</v>
      </c>
      <c r="D1550" s="462" t="s">
        <v>209</v>
      </c>
      <c r="E1550" s="462" t="s">
        <v>260</v>
      </c>
      <c r="F1550" s="463">
        <v>2008</v>
      </c>
      <c r="G1550" s="462" t="s">
        <v>5710</v>
      </c>
      <c r="H1550" s="462" t="s">
        <v>6311</v>
      </c>
      <c r="I1550" s="462" t="s">
        <v>6948</v>
      </c>
      <c r="J1550" s="463">
        <v>64392</v>
      </c>
      <c r="K1550" s="468"/>
      <c r="L1550" s="464">
        <f t="shared" ca="1" si="24"/>
        <v>4024.5</v>
      </c>
      <c r="M1550" s="462" t="s">
        <v>109</v>
      </c>
    </row>
    <row r="1551" spans="1:13" x14ac:dyDescent="0.35">
      <c r="A1551" s="465" t="s">
        <v>6940</v>
      </c>
      <c r="B1551" s="465" t="s">
        <v>965</v>
      </c>
      <c r="C1551" s="465" t="s">
        <v>6940</v>
      </c>
      <c r="D1551" s="465" t="s">
        <v>209</v>
      </c>
      <c r="E1551" s="465" t="s">
        <v>260</v>
      </c>
      <c r="F1551" s="466">
        <v>2008</v>
      </c>
      <c r="G1551" s="465" t="s">
        <v>5710</v>
      </c>
      <c r="H1551" s="465" t="s">
        <v>6311</v>
      </c>
      <c r="I1551" s="465" t="s">
        <v>6941</v>
      </c>
      <c r="J1551" s="466">
        <v>54050</v>
      </c>
      <c r="K1551" s="469"/>
      <c r="L1551" s="404">
        <f t="shared" ca="1" si="24"/>
        <v>3378.125</v>
      </c>
      <c r="M1551" s="465" t="s">
        <v>109</v>
      </c>
    </row>
    <row r="1552" spans="1:13" x14ac:dyDescent="0.35">
      <c r="A1552" s="462" t="s">
        <v>6488</v>
      </c>
      <c r="B1552" s="462" t="s">
        <v>927</v>
      </c>
      <c r="C1552" s="462" t="s">
        <v>6488</v>
      </c>
      <c r="D1552" s="462" t="s">
        <v>209</v>
      </c>
      <c r="E1552" s="462" t="s">
        <v>260</v>
      </c>
      <c r="F1552" s="463">
        <v>2006</v>
      </c>
      <c r="G1552" s="462" t="s">
        <v>5710</v>
      </c>
      <c r="H1552" s="462" t="s">
        <v>6311</v>
      </c>
      <c r="I1552" s="462" t="s">
        <v>6489</v>
      </c>
      <c r="J1552" s="463">
        <v>73455</v>
      </c>
      <c r="K1552" s="468"/>
      <c r="L1552" s="464">
        <f t="shared" ca="1" si="24"/>
        <v>4080.8333333333335</v>
      </c>
      <c r="M1552" s="462" t="s">
        <v>109</v>
      </c>
    </row>
    <row r="1553" spans="1:13" x14ac:dyDescent="0.35">
      <c r="A1553" s="465" t="s">
        <v>11777</v>
      </c>
      <c r="B1553" s="465" t="s">
        <v>1337</v>
      </c>
      <c r="C1553" s="465" t="s">
        <v>11777</v>
      </c>
      <c r="D1553" s="465" t="s">
        <v>209</v>
      </c>
      <c r="E1553" s="465" t="s">
        <v>260</v>
      </c>
      <c r="F1553" s="466">
        <v>2017</v>
      </c>
      <c r="G1553" s="465" t="s">
        <v>5710</v>
      </c>
      <c r="H1553" s="465" t="s">
        <v>11044</v>
      </c>
      <c r="I1553" s="465" t="s">
        <v>11778</v>
      </c>
      <c r="J1553" s="466">
        <v>27811</v>
      </c>
      <c r="K1553" s="469"/>
      <c r="L1553" s="404">
        <f t="shared" ca="1" si="24"/>
        <v>3973</v>
      </c>
      <c r="M1553" s="465" t="s">
        <v>109</v>
      </c>
    </row>
    <row r="1554" spans="1:13" x14ac:dyDescent="0.35">
      <c r="A1554" s="462" t="s">
        <v>11072</v>
      </c>
      <c r="B1554" s="462" t="s">
        <v>1281</v>
      </c>
      <c r="C1554" s="462" t="s">
        <v>11072</v>
      </c>
      <c r="D1554" s="462" t="s">
        <v>209</v>
      </c>
      <c r="E1554" s="462" t="s">
        <v>260</v>
      </c>
      <c r="F1554" s="463">
        <v>2016</v>
      </c>
      <c r="G1554" s="462" t="s">
        <v>5710</v>
      </c>
      <c r="H1554" s="462" t="s">
        <v>11044</v>
      </c>
      <c r="I1554" s="462" t="s">
        <v>11073</v>
      </c>
      <c r="J1554" s="463">
        <v>37273</v>
      </c>
      <c r="K1554" s="468"/>
      <c r="L1554" s="464">
        <f t="shared" ca="1" si="24"/>
        <v>4659.125</v>
      </c>
      <c r="M1554" s="462" t="s">
        <v>109</v>
      </c>
    </row>
    <row r="1555" spans="1:13" x14ac:dyDescent="0.35">
      <c r="A1555" s="465" t="s">
        <v>11070</v>
      </c>
      <c r="B1555" s="465" t="s">
        <v>1280</v>
      </c>
      <c r="C1555" s="465" t="s">
        <v>11070</v>
      </c>
      <c r="D1555" s="465" t="s">
        <v>209</v>
      </c>
      <c r="E1555" s="465" t="s">
        <v>260</v>
      </c>
      <c r="F1555" s="466">
        <v>2016</v>
      </c>
      <c r="G1555" s="465" t="s">
        <v>5710</v>
      </c>
      <c r="H1555" s="465" t="s">
        <v>11044</v>
      </c>
      <c r="I1555" s="465" t="s">
        <v>11071</v>
      </c>
      <c r="J1555" s="466">
        <v>38806</v>
      </c>
      <c r="K1555" s="469"/>
      <c r="L1555" s="404">
        <f t="shared" ca="1" si="24"/>
        <v>4850.75</v>
      </c>
      <c r="M1555" s="465" t="s">
        <v>109</v>
      </c>
    </row>
    <row r="1556" spans="1:13" x14ac:dyDescent="0.35">
      <c r="A1556" s="462" t="s">
        <v>11068</v>
      </c>
      <c r="B1556" s="462" t="s">
        <v>1279</v>
      </c>
      <c r="C1556" s="462" t="s">
        <v>11068</v>
      </c>
      <c r="D1556" s="462" t="s">
        <v>209</v>
      </c>
      <c r="E1556" s="462" t="s">
        <v>260</v>
      </c>
      <c r="F1556" s="463">
        <v>2016</v>
      </c>
      <c r="G1556" s="462" t="s">
        <v>5710</v>
      </c>
      <c r="H1556" s="462" t="s">
        <v>11044</v>
      </c>
      <c r="I1556" s="462" t="s">
        <v>11069</v>
      </c>
      <c r="J1556" s="463">
        <v>14601</v>
      </c>
      <c r="K1556" s="468"/>
      <c r="L1556" s="464">
        <f t="shared" ca="1" si="24"/>
        <v>1825.125</v>
      </c>
      <c r="M1556" s="462" t="s">
        <v>109</v>
      </c>
    </row>
    <row r="1557" spans="1:13" x14ac:dyDescent="0.35">
      <c r="A1557" s="465" t="s">
        <v>11062</v>
      </c>
      <c r="B1557" s="465" t="s">
        <v>1276</v>
      </c>
      <c r="C1557" s="465" t="s">
        <v>11062</v>
      </c>
      <c r="D1557" s="465" t="s">
        <v>209</v>
      </c>
      <c r="E1557" s="465" t="s">
        <v>260</v>
      </c>
      <c r="F1557" s="466">
        <v>2016</v>
      </c>
      <c r="G1557" s="465" t="s">
        <v>5710</v>
      </c>
      <c r="H1557" s="465" t="s">
        <v>11044</v>
      </c>
      <c r="I1557" s="465" t="s">
        <v>11063</v>
      </c>
      <c r="J1557" s="466">
        <v>34031</v>
      </c>
      <c r="K1557" s="469"/>
      <c r="L1557" s="404">
        <f t="shared" ca="1" si="24"/>
        <v>4253.875</v>
      </c>
      <c r="M1557" s="465" t="s">
        <v>109</v>
      </c>
    </row>
    <row r="1558" spans="1:13" x14ac:dyDescent="0.35">
      <c r="A1558" s="462" t="s">
        <v>11058</v>
      </c>
      <c r="B1558" s="462" t="s">
        <v>1274</v>
      </c>
      <c r="C1558" s="462" t="s">
        <v>11058</v>
      </c>
      <c r="D1558" s="462" t="s">
        <v>209</v>
      </c>
      <c r="E1558" s="462" t="s">
        <v>260</v>
      </c>
      <c r="F1558" s="463">
        <v>2016</v>
      </c>
      <c r="G1558" s="462" t="s">
        <v>5710</v>
      </c>
      <c r="H1558" s="462" t="s">
        <v>11044</v>
      </c>
      <c r="I1558" s="462" t="s">
        <v>11059</v>
      </c>
      <c r="J1558" s="463">
        <v>46556</v>
      </c>
      <c r="K1558" s="468"/>
      <c r="L1558" s="464">
        <f t="shared" ca="1" si="24"/>
        <v>5819.5</v>
      </c>
      <c r="M1558" s="462" t="s">
        <v>109</v>
      </c>
    </row>
    <row r="1559" spans="1:13" x14ac:dyDescent="0.35">
      <c r="A1559" s="465" t="s">
        <v>11056</v>
      </c>
      <c r="B1559" s="465" t="s">
        <v>1273</v>
      </c>
      <c r="C1559" s="465" t="s">
        <v>11056</v>
      </c>
      <c r="D1559" s="465" t="s">
        <v>209</v>
      </c>
      <c r="E1559" s="465" t="s">
        <v>260</v>
      </c>
      <c r="F1559" s="466">
        <v>2016</v>
      </c>
      <c r="G1559" s="465" t="s">
        <v>5710</v>
      </c>
      <c r="H1559" s="465" t="s">
        <v>11044</v>
      </c>
      <c r="I1559" s="465" t="s">
        <v>11057</v>
      </c>
      <c r="J1559" s="466">
        <v>35447</v>
      </c>
      <c r="K1559" s="469"/>
      <c r="L1559" s="404">
        <f t="shared" ca="1" si="24"/>
        <v>4430.875</v>
      </c>
      <c r="M1559" s="465" t="s">
        <v>109</v>
      </c>
    </row>
    <row r="1560" spans="1:13" x14ac:dyDescent="0.35">
      <c r="A1560" s="462" t="s">
        <v>11054</v>
      </c>
      <c r="B1560" s="462" t="s">
        <v>1272</v>
      </c>
      <c r="C1560" s="462" t="s">
        <v>11054</v>
      </c>
      <c r="D1560" s="462" t="s">
        <v>209</v>
      </c>
      <c r="E1560" s="462" t="s">
        <v>260</v>
      </c>
      <c r="F1560" s="463">
        <v>2016</v>
      </c>
      <c r="G1560" s="462" t="s">
        <v>5710</v>
      </c>
      <c r="H1560" s="462" t="s">
        <v>11044</v>
      </c>
      <c r="I1560" s="462" t="s">
        <v>11055</v>
      </c>
      <c r="J1560" s="463">
        <v>29914</v>
      </c>
      <c r="K1560" s="468"/>
      <c r="L1560" s="464">
        <f t="shared" ca="1" si="24"/>
        <v>3739.25</v>
      </c>
      <c r="M1560" s="462" t="s">
        <v>109</v>
      </c>
    </row>
    <row r="1561" spans="1:13" x14ac:dyDescent="0.35">
      <c r="A1561" s="465" t="s">
        <v>11052</v>
      </c>
      <c r="B1561" s="465" t="s">
        <v>1271</v>
      </c>
      <c r="C1561" s="465" t="s">
        <v>11052</v>
      </c>
      <c r="D1561" s="465" t="s">
        <v>209</v>
      </c>
      <c r="E1561" s="465" t="s">
        <v>260</v>
      </c>
      <c r="F1561" s="466">
        <v>2016</v>
      </c>
      <c r="G1561" s="465" t="s">
        <v>5710</v>
      </c>
      <c r="H1561" s="465" t="s">
        <v>11044</v>
      </c>
      <c r="I1561" s="465" t="s">
        <v>11053</v>
      </c>
      <c r="J1561" s="466">
        <v>57126</v>
      </c>
      <c r="K1561" s="469"/>
      <c r="L1561" s="404">
        <f t="shared" ca="1" si="24"/>
        <v>7140.75</v>
      </c>
      <c r="M1561" s="465" t="s">
        <v>109</v>
      </c>
    </row>
    <row r="1562" spans="1:13" x14ac:dyDescent="0.35">
      <c r="A1562" s="462" t="s">
        <v>8878</v>
      </c>
      <c r="B1562" s="462" t="s">
        <v>1074</v>
      </c>
      <c r="C1562" s="462" t="s">
        <v>8878</v>
      </c>
      <c r="D1562" s="462" t="s">
        <v>209</v>
      </c>
      <c r="E1562" s="462" t="s">
        <v>260</v>
      </c>
      <c r="F1562" s="463">
        <v>2014</v>
      </c>
      <c r="G1562" s="462" t="s">
        <v>5710</v>
      </c>
      <c r="H1562" s="462" t="s">
        <v>6095</v>
      </c>
      <c r="I1562" s="462" t="s">
        <v>8879</v>
      </c>
      <c r="J1562" s="463">
        <v>70486</v>
      </c>
      <c r="K1562" s="468"/>
      <c r="L1562" s="464">
        <f t="shared" ca="1" si="24"/>
        <v>7048.6</v>
      </c>
      <c r="M1562" s="462" t="s">
        <v>109</v>
      </c>
    </row>
    <row r="1563" spans="1:13" x14ac:dyDescent="0.35">
      <c r="A1563" s="465" t="s">
        <v>8876</v>
      </c>
      <c r="B1563" s="465" t="s">
        <v>1073</v>
      </c>
      <c r="C1563" s="465" t="s">
        <v>8876</v>
      </c>
      <c r="D1563" s="465" t="s">
        <v>209</v>
      </c>
      <c r="E1563" s="465" t="s">
        <v>260</v>
      </c>
      <c r="F1563" s="466">
        <v>2014</v>
      </c>
      <c r="G1563" s="465" t="s">
        <v>5710</v>
      </c>
      <c r="H1563" s="465" t="s">
        <v>6095</v>
      </c>
      <c r="I1563" s="465" t="s">
        <v>8877</v>
      </c>
      <c r="J1563" s="466">
        <v>25789</v>
      </c>
      <c r="K1563" s="469"/>
      <c r="L1563" s="404">
        <f t="shared" ca="1" si="24"/>
        <v>2578.9</v>
      </c>
      <c r="M1563" s="465" t="s">
        <v>109</v>
      </c>
    </row>
    <row r="1564" spans="1:13" x14ac:dyDescent="0.35">
      <c r="A1564" s="462" t="s">
        <v>7819</v>
      </c>
      <c r="B1564" s="462" t="s">
        <v>1016</v>
      </c>
      <c r="C1564" s="462" t="s">
        <v>7819</v>
      </c>
      <c r="D1564" s="462" t="s">
        <v>209</v>
      </c>
      <c r="E1564" s="462" t="s">
        <v>260</v>
      </c>
      <c r="F1564" s="463">
        <v>2011</v>
      </c>
      <c r="G1564" s="462" t="s">
        <v>5710</v>
      </c>
      <c r="H1564" s="462" t="s">
        <v>6311</v>
      </c>
      <c r="I1564" s="462" t="s">
        <v>7820</v>
      </c>
      <c r="J1564" s="463">
        <v>202509</v>
      </c>
      <c r="K1564" s="468"/>
      <c r="L1564" s="464">
        <f t="shared" ca="1" si="24"/>
        <v>15577.615384615385</v>
      </c>
      <c r="M1564" s="462" t="s">
        <v>109</v>
      </c>
    </row>
    <row r="1565" spans="1:13" x14ac:dyDescent="0.35">
      <c r="A1565" s="465" t="s">
        <v>7817</v>
      </c>
      <c r="B1565" s="465" t="s">
        <v>1015</v>
      </c>
      <c r="C1565" s="465" t="s">
        <v>7817</v>
      </c>
      <c r="D1565" s="465" t="s">
        <v>209</v>
      </c>
      <c r="E1565" s="465" t="s">
        <v>260</v>
      </c>
      <c r="F1565" s="466">
        <v>2011</v>
      </c>
      <c r="G1565" s="465" t="s">
        <v>5710</v>
      </c>
      <c r="H1565" s="465" t="s">
        <v>6311</v>
      </c>
      <c r="I1565" s="465" t="s">
        <v>7818</v>
      </c>
      <c r="J1565" s="466">
        <v>388099</v>
      </c>
      <c r="K1565" s="469"/>
      <c r="L1565" s="404">
        <f t="shared" ca="1" si="24"/>
        <v>29853.76923076923</v>
      </c>
      <c r="M1565" s="465" t="s">
        <v>109</v>
      </c>
    </row>
    <row r="1566" spans="1:13" x14ac:dyDescent="0.35">
      <c r="A1566" s="462" t="s">
        <v>7814</v>
      </c>
      <c r="B1566" s="462" t="s">
        <v>7815</v>
      </c>
      <c r="C1566" s="462" t="s">
        <v>7814</v>
      </c>
      <c r="D1566" s="462" t="s">
        <v>209</v>
      </c>
      <c r="E1566" s="462" t="s">
        <v>260</v>
      </c>
      <c r="F1566" s="463">
        <v>2011</v>
      </c>
      <c r="G1566" s="462" t="s">
        <v>5710</v>
      </c>
      <c r="H1566" s="462" t="s">
        <v>6311</v>
      </c>
      <c r="I1566" s="462" t="s">
        <v>7816</v>
      </c>
      <c r="J1566" s="463">
        <v>116275</v>
      </c>
      <c r="K1566" s="468"/>
      <c r="L1566" s="464">
        <f t="shared" ca="1" si="24"/>
        <v>8944.2307692307695</v>
      </c>
      <c r="M1566" s="462" t="s">
        <v>109</v>
      </c>
    </row>
    <row r="1567" spans="1:13" x14ac:dyDescent="0.35">
      <c r="A1567" s="465" t="s">
        <v>7812</v>
      </c>
      <c r="B1567" s="465" t="s">
        <v>1014</v>
      </c>
      <c r="C1567" s="465" t="s">
        <v>7812</v>
      </c>
      <c r="D1567" s="465" t="s">
        <v>209</v>
      </c>
      <c r="E1567" s="465" t="s">
        <v>260</v>
      </c>
      <c r="F1567" s="466">
        <v>2011</v>
      </c>
      <c r="G1567" s="465" t="s">
        <v>5710</v>
      </c>
      <c r="H1567" s="465" t="s">
        <v>6311</v>
      </c>
      <c r="I1567" s="465" t="s">
        <v>7813</v>
      </c>
      <c r="J1567" s="466">
        <v>68002</v>
      </c>
      <c r="K1567" s="469"/>
      <c r="L1567" s="404">
        <f t="shared" ca="1" si="24"/>
        <v>5230.9230769230771</v>
      </c>
      <c r="M1567" s="465" t="s">
        <v>109</v>
      </c>
    </row>
    <row r="1568" spans="1:13" x14ac:dyDescent="0.35">
      <c r="A1568" s="462" t="s">
        <v>7796</v>
      </c>
      <c r="B1568" s="462" t="s">
        <v>1025</v>
      </c>
      <c r="C1568" s="462" t="s">
        <v>7796</v>
      </c>
      <c r="D1568" s="462" t="s">
        <v>209</v>
      </c>
      <c r="E1568" s="462" t="s">
        <v>260</v>
      </c>
      <c r="F1568" s="463">
        <v>2011</v>
      </c>
      <c r="G1568" s="462" t="s">
        <v>5710</v>
      </c>
      <c r="H1568" s="462" t="s">
        <v>6311</v>
      </c>
      <c r="I1568" s="462" t="s">
        <v>7797</v>
      </c>
      <c r="J1568" s="463">
        <v>94777</v>
      </c>
      <c r="K1568" s="468"/>
      <c r="L1568" s="464">
        <f t="shared" ca="1" si="24"/>
        <v>7290.5384615384619</v>
      </c>
      <c r="M1568" s="462" t="s">
        <v>109</v>
      </c>
    </row>
    <row r="1569" spans="1:13" x14ac:dyDescent="0.35">
      <c r="A1569" s="465" t="s">
        <v>7794</v>
      </c>
      <c r="B1569" s="465" t="s">
        <v>1024</v>
      </c>
      <c r="C1569" s="465" t="s">
        <v>7794</v>
      </c>
      <c r="D1569" s="465" t="s">
        <v>209</v>
      </c>
      <c r="E1569" s="465" t="s">
        <v>260</v>
      </c>
      <c r="F1569" s="466">
        <v>2011</v>
      </c>
      <c r="G1569" s="465" t="s">
        <v>5710</v>
      </c>
      <c r="H1569" s="465" t="s">
        <v>6311</v>
      </c>
      <c r="I1569" s="465" t="s">
        <v>7795</v>
      </c>
      <c r="J1569" s="466">
        <v>67913</v>
      </c>
      <c r="K1569" s="469"/>
      <c r="L1569" s="404">
        <f t="shared" ca="1" si="24"/>
        <v>5224.0769230769229</v>
      </c>
      <c r="M1569" s="465" t="s">
        <v>109</v>
      </c>
    </row>
    <row r="1570" spans="1:13" x14ac:dyDescent="0.35">
      <c r="A1570" s="462" t="s">
        <v>7778</v>
      </c>
      <c r="B1570" s="462" t="s">
        <v>1022</v>
      </c>
      <c r="C1570" s="462" t="s">
        <v>7778</v>
      </c>
      <c r="D1570" s="462" t="s">
        <v>209</v>
      </c>
      <c r="E1570" s="462" t="s">
        <v>260</v>
      </c>
      <c r="F1570" s="463">
        <v>2011</v>
      </c>
      <c r="G1570" s="462" t="s">
        <v>5710</v>
      </c>
      <c r="H1570" s="462" t="s">
        <v>6311</v>
      </c>
      <c r="I1570" s="462" t="s">
        <v>7779</v>
      </c>
      <c r="J1570" s="463">
        <v>297800</v>
      </c>
      <c r="K1570" s="468"/>
      <c r="L1570" s="464">
        <f t="shared" ca="1" si="24"/>
        <v>22907.692307692309</v>
      </c>
      <c r="M1570" s="462" t="s">
        <v>109</v>
      </c>
    </row>
    <row r="1571" spans="1:13" x14ac:dyDescent="0.35">
      <c r="A1571" s="465" t="s">
        <v>7776</v>
      </c>
      <c r="B1571" s="465" t="s">
        <v>1021</v>
      </c>
      <c r="C1571" s="465" t="s">
        <v>7776</v>
      </c>
      <c r="D1571" s="465" t="s">
        <v>209</v>
      </c>
      <c r="E1571" s="465" t="s">
        <v>260</v>
      </c>
      <c r="F1571" s="466">
        <v>2011</v>
      </c>
      <c r="G1571" s="465" t="s">
        <v>5710</v>
      </c>
      <c r="H1571" s="465" t="s">
        <v>6311</v>
      </c>
      <c r="I1571" s="465" t="s">
        <v>7777</v>
      </c>
      <c r="J1571" s="466">
        <v>273782</v>
      </c>
      <c r="K1571" s="469"/>
      <c r="L1571" s="404">
        <f t="shared" ca="1" si="24"/>
        <v>21060.153846153848</v>
      </c>
      <c r="M1571" s="465" t="s">
        <v>109</v>
      </c>
    </row>
    <row r="1572" spans="1:13" x14ac:dyDescent="0.35">
      <c r="A1572" s="462" t="s">
        <v>7792</v>
      </c>
      <c r="B1572" s="462" t="s">
        <v>1023</v>
      </c>
      <c r="C1572" s="462" t="s">
        <v>7792</v>
      </c>
      <c r="D1572" s="462" t="s">
        <v>209</v>
      </c>
      <c r="E1572" s="462" t="s">
        <v>260</v>
      </c>
      <c r="F1572" s="463">
        <v>2011</v>
      </c>
      <c r="G1572" s="462" t="s">
        <v>5710</v>
      </c>
      <c r="H1572" s="462" t="s">
        <v>6311</v>
      </c>
      <c r="I1572" s="462" t="s">
        <v>7793</v>
      </c>
      <c r="J1572" s="463">
        <v>93680</v>
      </c>
      <c r="K1572" s="468"/>
      <c r="L1572" s="464">
        <f t="shared" ca="1" si="24"/>
        <v>7206.1538461538457</v>
      </c>
      <c r="M1572" s="462" t="s">
        <v>109</v>
      </c>
    </row>
    <row r="1573" spans="1:13" x14ac:dyDescent="0.35">
      <c r="A1573" s="465" t="s">
        <v>7782</v>
      </c>
      <c r="B1573" s="465" t="s">
        <v>1009</v>
      </c>
      <c r="C1573" s="465" t="s">
        <v>7782</v>
      </c>
      <c r="D1573" s="465" t="s">
        <v>209</v>
      </c>
      <c r="E1573" s="465" t="s">
        <v>260</v>
      </c>
      <c r="F1573" s="466">
        <v>2011</v>
      </c>
      <c r="G1573" s="465" t="s">
        <v>5710</v>
      </c>
      <c r="H1573" s="465" t="s">
        <v>6311</v>
      </c>
      <c r="I1573" s="465" t="s">
        <v>7783</v>
      </c>
      <c r="J1573" s="466">
        <v>86161</v>
      </c>
      <c r="K1573" s="469"/>
      <c r="L1573" s="404">
        <f t="shared" ca="1" si="24"/>
        <v>6627.7692307692305</v>
      </c>
      <c r="M1573" s="465" t="s">
        <v>109</v>
      </c>
    </row>
    <row r="1574" spans="1:13" x14ac:dyDescent="0.35">
      <c r="A1574" s="462" t="s">
        <v>7780</v>
      </c>
      <c r="B1574" s="462" t="s">
        <v>1008</v>
      </c>
      <c r="C1574" s="462" t="s">
        <v>7780</v>
      </c>
      <c r="D1574" s="462" t="s">
        <v>209</v>
      </c>
      <c r="E1574" s="462" t="s">
        <v>260</v>
      </c>
      <c r="F1574" s="463">
        <v>2011</v>
      </c>
      <c r="G1574" s="462" t="s">
        <v>5710</v>
      </c>
      <c r="H1574" s="462" t="s">
        <v>6311</v>
      </c>
      <c r="I1574" s="462" t="s">
        <v>7781</v>
      </c>
      <c r="J1574" s="463">
        <v>48470</v>
      </c>
      <c r="K1574" s="468"/>
      <c r="L1574" s="464">
        <f t="shared" ca="1" si="24"/>
        <v>3728.4615384615386</v>
      </c>
      <c r="M1574" s="462" t="s">
        <v>109</v>
      </c>
    </row>
    <row r="1575" spans="1:13" x14ac:dyDescent="0.35">
      <c r="A1575" s="465" t="s">
        <v>7770</v>
      </c>
      <c r="B1575" s="465" t="s">
        <v>1005</v>
      </c>
      <c r="C1575" s="465" t="s">
        <v>7770</v>
      </c>
      <c r="D1575" s="465" t="s">
        <v>209</v>
      </c>
      <c r="E1575" s="465" t="s">
        <v>260</v>
      </c>
      <c r="F1575" s="466">
        <v>2011</v>
      </c>
      <c r="G1575" s="465" t="s">
        <v>5710</v>
      </c>
      <c r="H1575" s="465" t="s">
        <v>6311</v>
      </c>
      <c r="I1575" s="465" t="s">
        <v>7771</v>
      </c>
      <c r="J1575" s="466">
        <v>78392</v>
      </c>
      <c r="K1575" s="469"/>
      <c r="L1575" s="404">
        <f t="shared" ca="1" si="24"/>
        <v>6030.1538461538457</v>
      </c>
      <c r="M1575" s="465" t="s">
        <v>109</v>
      </c>
    </row>
    <row r="1576" spans="1:13" x14ac:dyDescent="0.35">
      <c r="A1576" s="462" t="s">
        <v>7548</v>
      </c>
      <c r="B1576" s="462" t="s">
        <v>7549</v>
      </c>
      <c r="C1576" s="462" t="s">
        <v>7548</v>
      </c>
      <c r="D1576" s="462" t="s">
        <v>209</v>
      </c>
      <c r="E1576" s="462" t="s">
        <v>260</v>
      </c>
      <c r="F1576" s="463">
        <v>2010</v>
      </c>
      <c r="G1576" s="462" t="s">
        <v>5710</v>
      </c>
      <c r="H1576" s="462" t="s">
        <v>6311</v>
      </c>
      <c r="I1576" s="462" t="s">
        <v>7550</v>
      </c>
      <c r="J1576" s="463">
        <v>102873</v>
      </c>
      <c r="K1576" s="468"/>
      <c r="L1576" s="464">
        <f t="shared" ca="1" si="24"/>
        <v>7348.0714285714284</v>
      </c>
      <c r="M1576" s="462" t="s">
        <v>109</v>
      </c>
    </row>
    <row r="1577" spans="1:13" x14ac:dyDescent="0.35">
      <c r="A1577" s="465" t="s">
        <v>7551</v>
      </c>
      <c r="B1577" s="465" t="s">
        <v>982</v>
      </c>
      <c r="C1577" s="465" t="s">
        <v>7551</v>
      </c>
      <c r="D1577" s="465" t="s">
        <v>209</v>
      </c>
      <c r="E1577" s="465" t="s">
        <v>260</v>
      </c>
      <c r="F1577" s="466">
        <v>2010</v>
      </c>
      <c r="G1577" s="465" t="s">
        <v>5710</v>
      </c>
      <c r="H1577" s="465" t="s">
        <v>6311</v>
      </c>
      <c r="I1577" s="465" t="s">
        <v>7552</v>
      </c>
      <c r="J1577" s="466">
        <v>109134</v>
      </c>
      <c r="K1577" s="469"/>
      <c r="L1577" s="404">
        <f t="shared" ca="1" si="24"/>
        <v>7795.2857142857147</v>
      </c>
      <c r="M1577" s="465" t="s">
        <v>109</v>
      </c>
    </row>
    <row r="1578" spans="1:13" x14ac:dyDescent="0.35">
      <c r="A1578" s="462" t="s">
        <v>12581</v>
      </c>
      <c r="B1578" s="462" t="s">
        <v>1402</v>
      </c>
      <c r="C1578" s="462" t="s">
        <v>12581</v>
      </c>
      <c r="D1578" s="462" t="s">
        <v>209</v>
      </c>
      <c r="E1578" s="462" t="s">
        <v>260</v>
      </c>
      <c r="F1578" s="463">
        <v>2018</v>
      </c>
      <c r="G1578" s="462" t="s">
        <v>1283</v>
      </c>
      <c r="H1578" s="462" t="s">
        <v>11925</v>
      </c>
      <c r="I1578" s="462" t="s">
        <v>12582</v>
      </c>
      <c r="J1578" s="463">
        <v>33549</v>
      </c>
      <c r="K1578" s="468"/>
      <c r="L1578" s="464">
        <f t="shared" ca="1" si="24"/>
        <v>5591.5</v>
      </c>
      <c r="M1578" s="462" t="s">
        <v>109</v>
      </c>
    </row>
    <row r="1579" spans="1:13" x14ac:dyDescent="0.35">
      <c r="A1579" s="465" t="s">
        <v>12579</v>
      </c>
      <c r="B1579" s="465" t="s">
        <v>1405</v>
      </c>
      <c r="C1579" s="465" t="s">
        <v>12579</v>
      </c>
      <c r="D1579" s="465" t="s">
        <v>209</v>
      </c>
      <c r="E1579" s="465" t="s">
        <v>260</v>
      </c>
      <c r="F1579" s="466">
        <v>2018</v>
      </c>
      <c r="G1579" s="465" t="s">
        <v>1283</v>
      </c>
      <c r="H1579" s="465" t="s">
        <v>11925</v>
      </c>
      <c r="I1579" s="465" t="s">
        <v>12580</v>
      </c>
      <c r="J1579" s="466">
        <v>13877</v>
      </c>
      <c r="K1579" s="469"/>
      <c r="L1579" s="404">
        <f t="shared" ca="1" si="24"/>
        <v>2312.8333333333335</v>
      </c>
      <c r="M1579" s="465" t="s">
        <v>109</v>
      </c>
    </row>
    <row r="1580" spans="1:13" x14ac:dyDescent="0.35">
      <c r="A1580" s="462" t="s">
        <v>12577</v>
      </c>
      <c r="B1580" s="462" t="s">
        <v>1404</v>
      </c>
      <c r="C1580" s="462" t="s">
        <v>12577</v>
      </c>
      <c r="D1580" s="462" t="s">
        <v>209</v>
      </c>
      <c r="E1580" s="462" t="s">
        <v>260</v>
      </c>
      <c r="F1580" s="463">
        <v>2018</v>
      </c>
      <c r="G1580" s="462" t="s">
        <v>1283</v>
      </c>
      <c r="H1580" s="462" t="s">
        <v>11925</v>
      </c>
      <c r="I1580" s="462" t="s">
        <v>12578</v>
      </c>
      <c r="J1580" s="463">
        <v>17264</v>
      </c>
      <c r="K1580" s="468"/>
      <c r="L1580" s="464">
        <f t="shared" ca="1" si="24"/>
        <v>2877.3333333333335</v>
      </c>
      <c r="M1580" s="462" t="s">
        <v>109</v>
      </c>
    </row>
    <row r="1581" spans="1:13" x14ac:dyDescent="0.35">
      <c r="A1581" s="465" t="s">
        <v>12575</v>
      </c>
      <c r="B1581" s="465" t="s">
        <v>1403</v>
      </c>
      <c r="C1581" s="465" t="s">
        <v>12575</v>
      </c>
      <c r="D1581" s="465" t="s">
        <v>209</v>
      </c>
      <c r="E1581" s="465" t="s">
        <v>260</v>
      </c>
      <c r="F1581" s="466">
        <v>2018</v>
      </c>
      <c r="G1581" s="465" t="s">
        <v>1283</v>
      </c>
      <c r="H1581" s="465" t="s">
        <v>11925</v>
      </c>
      <c r="I1581" s="465" t="s">
        <v>12576</v>
      </c>
      <c r="J1581" s="466">
        <v>20319</v>
      </c>
      <c r="K1581" s="469"/>
      <c r="L1581" s="404">
        <f t="shared" ca="1" si="24"/>
        <v>3386.5</v>
      </c>
      <c r="M1581" s="465" t="s">
        <v>109</v>
      </c>
    </row>
    <row r="1582" spans="1:13" x14ac:dyDescent="0.35">
      <c r="A1582" s="462" t="s">
        <v>11779</v>
      </c>
      <c r="B1582" s="462" t="s">
        <v>1338</v>
      </c>
      <c r="C1582" s="462" t="s">
        <v>11779</v>
      </c>
      <c r="D1582" s="462" t="s">
        <v>209</v>
      </c>
      <c r="E1582" s="462" t="s">
        <v>260</v>
      </c>
      <c r="F1582" s="463">
        <v>2017</v>
      </c>
      <c r="G1582" s="462" t="s">
        <v>5710</v>
      </c>
      <c r="H1582" s="462" t="s">
        <v>11044</v>
      </c>
      <c r="I1582" s="462" t="s">
        <v>11780</v>
      </c>
      <c r="J1582" s="463">
        <v>19470</v>
      </c>
      <c r="K1582" s="468"/>
      <c r="L1582" s="464">
        <f t="shared" ca="1" si="24"/>
        <v>2781.4285714285716</v>
      </c>
      <c r="M1582" s="462" t="s">
        <v>109</v>
      </c>
    </row>
    <row r="1583" spans="1:13" x14ac:dyDescent="0.35">
      <c r="A1583" s="465" t="s">
        <v>8105</v>
      </c>
      <c r="B1583" s="465" t="s">
        <v>1048</v>
      </c>
      <c r="C1583" s="465" t="s">
        <v>8105</v>
      </c>
      <c r="D1583" s="465" t="s">
        <v>209</v>
      </c>
      <c r="E1583" s="465" t="s">
        <v>260</v>
      </c>
      <c r="F1583" s="466">
        <v>2012</v>
      </c>
      <c r="G1583" s="465" t="s">
        <v>5710</v>
      </c>
      <c r="H1583" s="465" t="s">
        <v>6311</v>
      </c>
      <c r="I1583" s="465" t="s">
        <v>8106</v>
      </c>
      <c r="J1583" s="466">
        <v>84900</v>
      </c>
      <c r="K1583" s="469">
        <v>45028</v>
      </c>
      <c r="L1583" s="404">
        <f t="shared" ca="1" si="24"/>
        <v>7075</v>
      </c>
      <c r="M1583" s="465" t="s">
        <v>109</v>
      </c>
    </row>
    <row r="1584" spans="1:13" x14ac:dyDescent="0.35">
      <c r="A1584" s="462" t="s">
        <v>6944</v>
      </c>
      <c r="B1584" s="462" t="s">
        <v>6945</v>
      </c>
      <c r="C1584" s="462" t="s">
        <v>6944</v>
      </c>
      <c r="D1584" s="462" t="s">
        <v>209</v>
      </c>
      <c r="E1584" s="462" t="s">
        <v>260</v>
      </c>
      <c r="F1584" s="463">
        <v>2008</v>
      </c>
      <c r="G1584" s="462" t="s">
        <v>5710</v>
      </c>
      <c r="H1584" s="462" t="s">
        <v>6311</v>
      </c>
      <c r="I1584" s="462" t="s">
        <v>6946</v>
      </c>
      <c r="J1584" s="463">
        <v>130111</v>
      </c>
      <c r="K1584" s="468">
        <v>45079</v>
      </c>
      <c r="L1584" s="464">
        <f t="shared" ca="1" si="24"/>
        <v>8131.9375</v>
      </c>
      <c r="M1584" s="462" t="s">
        <v>109</v>
      </c>
    </row>
    <row r="1585" spans="1:13" x14ac:dyDescent="0.35">
      <c r="A1585" s="465" t="s">
        <v>8014</v>
      </c>
      <c r="B1585" s="465" t="s">
        <v>1038</v>
      </c>
      <c r="C1585" s="465" t="s">
        <v>8014</v>
      </c>
      <c r="D1585" s="465" t="s">
        <v>209</v>
      </c>
      <c r="E1585" s="465" t="s">
        <v>260</v>
      </c>
      <c r="F1585" s="466">
        <v>2011</v>
      </c>
      <c r="G1585" s="465" t="s">
        <v>6165</v>
      </c>
      <c r="H1585" s="465" t="s">
        <v>8009</v>
      </c>
      <c r="I1585" s="465" t="s">
        <v>8015</v>
      </c>
      <c r="J1585" s="466">
        <v>140941</v>
      </c>
      <c r="K1585" s="469"/>
      <c r="L1585" s="404">
        <f t="shared" ca="1" si="24"/>
        <v>10841.615384615385</v>
      </c>
      <c r="M1585" s="465" t="s">
        <v>109</v>
      </c>
    </row>
    <row r="1586" spans="1:13" x14ac:dyDescent="0.35">
      <c r="A1586" s="462" t="s">
        <v>8016</v>
      </c>
      <c r="B1586" s="462" t="s">
        <v>1039</v>
      </c>
      <c r="C1586" s="462" t="s">
        <v>8016</v>
      </c>
      <c r="D1586" s="462" t="s">
        <v>209</v>
      </c>
      <c r="E1586" s="462" t="s">
        <v>260</v>
      </c>
      <c r="F1586" s="463">
        <v>2011</v>
      </c>
      <c r="G1586" s="462" t="s">
        <v>6165</v>
      </c>
      <c r="H1586" s="462" t="s">
        <v>8009</v>
      </c>
      <c r="I1586" s="462" t="s">
        <v>8017</v>
      </c>
      <c r="J1586" s="463">
        <v>153888</v>
      </c>
      <c r="K1586" s="468"/>
      <c r="L1586" s="464">
        <f t="shared" ca="1" si="24"/>
        <v>11837.538461538461</v>
      </c>
      <c r="M1586" s="462" t="s">
        <v>109</v>
      </c>
    </row>
    <row r="1587" spans="1:13" x14ac:dyDescent="0.35">
      <c r="A1587" s="465" t="s">
        <v>8018</v>
      </c>
      <c r="B1587" s="465" t="s">
        <v>1040</v>
      </c>
      <c r="C1587" s="465" t="s">
        <v>8018</v>
      </c>
      <c r="D1587" s="465" t="s">
        <v>209</v>
      </c>
      <c r="E1587" s="465" t="s">
        <v>260</v>
      </c>
      <c r="F1587" s="466">
        <v>2011</v>
      </c>
      <c r="G1587" s="465" t="s">
        <v>6165</v>
      </c>
      <c r="H1587" s="465" t="s">
        <v>8009</v>
      </c>
      <c r="I1587" s="465" t="s">
        <v>8019</v>
      </c>
      <c r="J1587" s="466">
        <v>117156</v>
      </c>
      <c r="K1587" s="469"/>
      <c r="L1587" s="404">
        <f t="shared" ca="1" si="24"/>
        <v>9012</v>
      </c>
      <c r="M1587" s="465" t="s">
        <v>109</v>
      </c>
    </row>
    <row r="1588" spans="1:13" x14ac:dyDescent="0.35">
      <c r="A1588" s="462" t="s">
        <v>10076</v>
      </c>
      <c r="B1588" s="462" t="s">
        <v>1143</v>
      </c>
      <c r="C1588" s="462" t="s">
        <v>10076</v>
      </c>
      <c r="D1588" s="462" t="s">
        <v>209</v>
      </c>
      <c r="E1588" s="462" t="s">
        <v>260</v>
      </c>
      <c r="F1588" s="463">
        <v>2015</v>
      </c>
      <c r="G1588" s="462" t="s">
        <v>6165</v>
      </c>
      <c r="H1588" s="462" t="s">
        <v>8009</v>
      </c>
      <c r="I1588" s="462" t="s">
        <v>10077</v>
      </c>
      <c r="J1588" s="463">
        <v>284685</v>
      </c>
      <c r="K1588" s="468"/>
      <c r="L1588" s="464">
        <f t="shared" ca="1" si="24"/>
        <v>31631.666666666668</v>
      </c>
      <c r="M1588" s="462" t="s">
        <v>109</v>
      </c>
    </row>
    <row r="1589" spans="1:13" x14ac:dyDescent="0.35">
      <c r="A1589" s="465" t="s">
        <v>10078</v>
      </c>
      <c r="B1589" s="465" t="s">
        <v>1144</v>
      </c>
      <c r="C1589" s="465" t="s">
        <v>10078</v>
      </c>
      <c r="D1589" s="465" t="s">
        <v>209</v>
      </c>
      <c r="E1589" s="465" t="s">
        <v>260</v>
      </c>
      <c r="F1589" s="466">
        <v>2015</v>
      </c>
      <c r="G1589" s="465" t="s">
        <v>6165</v>
      </c>
      <c r="H1589" s="465" t="s">
        <v>8009</v>
      </c>
      <c r="I1589" s="465" t="s">
        <v>10079</v>
      </c>
      <c r="J1589" s="466">
        <v>163481</v>
      </c>
      <c r="K1589" s="469"/>
      <c r="L1589" s="404">
        <f t="shared" ca="1" si="24"/>
        <v>18164.555555555555</v>
      </c>
      <c r="M1589" s="465" t="s">
        <v>109</v>
      </c>
    </row>
    <row r="1590" spans="1:13" x14ac:dyDescent="0.35">
      <c r="A1590" s="462" t="s">
        <v>10080</v>
      </c>
      <c r="B1590" s="462" t="s">
        <v>1145</v>
      </c>
      <c r="C1590" s="462" t="s">
        <v>10080</v>
      </c>
      <c r="D1590" s="462" t="s">
        <v>209</v>
      </c>
      <c r="E1590" s="462" t="s">
        <v>260</v>
      </c>
      <c r="F1590" s="463">
        <v>2015</v>
      </c>
      <c r="G1590" s="462" t="s">
        <v>6165</v>
      </c>
      <c r="H1590" s="462" t="s">
        <v>8009</v>
      </c>
      <c r="I1590" s="462" t="s">
        <v>10081</v>
      </c>
      <c r="J1590" s="463">
        <v>144866</v>
      </c>
      <c r="K1590" s="468"/>
      <c r="L1590" s="464">
        <f t="shared" ca="1" si="24"/>
        <v>16096.222222222223</v>
      </c>
      <c r="M1590" s="462" t="s">
        <v>109</v>
      </c>
    </row>
    <row r="1591" spans="1:13" x14ac:dyDescent="0.35">
      <c r="A1591" s="465" t="s">
        <v>10082</v>
      </c>
      <c r="B1591" s="465" t="s">
        <v>1146</v>
      </c>
      <c r="C1591" s="465" t="s">
        <v>10082</v>
      </c>
      <c r="D1591" s="465" t="s">
        <v>209</v>
      </c>
      <c r="E1591" s="465" t="s">
        <v>260</v>
      </c>
      <c r="F1591" s="466">
        <v>2015</v>
      </c>
      <c r="G1591" s="465" t="s">
        <v>6165</v>
      </c>
      <c r="H1591" s="465" t="s">
        <v>8009</v>
      </c>
      <c r="I1591" s="465" t="s">
        <v>10083</v>
      </c>
      <c r="J1591" s="466">
        <v>93433</v>
      </c>
      <c r="K1591" s="469"/>
      <c r="L1591" s="404">
        <f t="shared" ca="1" si="24"/>
        <v>10381.444444444445</v>
      </c>
      <c r="M1591" s="465" t="s">
        <v>109</v>
      </c>
    </row>
    <row r="1592" spans="1:13" x14ac:dyDescent="0.35">
      <c r="A1592" s="462" t="s">
        <v>10084</v>
      </c>
      <c r="B1592" s="462" t="s">
        <v>1147</v>
      </c>
      <c r="C1592" s="462" t="s">
        <v>10084</v>
      </c>
      <c r="D1592" s="462" t="s">
        <v>209</v>
      </c>
      <c r="E1592" s="462" t="s">
        <v>260</v>
      </c>
      <c r="F1592" s="463">
        <v>2015</v>
      </c>
      <c r="G1592" s="462" t="s">
        <v>6165</v>
      </c>
      <c r="H1592" s="462" t="s">
        <v>8009</v>
      </c>
      <c r="I1592" s="462" t="s">
        <v>10085</v>
      </c>
      <c r="J1592" s="463">
        <v>187975</v>
      </c>
      <c r="K1592" s="468"/>
      <c r="L1592" s="464">
        <f t="shared" ca="1" si="24"/>
        <v>20886.111111111109</v>
      </c>
      <c r="M1592" s="462" t="s">
        <v>109</v>
      </c>
    </row>
    <row r="1593" spans="1:13" x14ac:dyDescent="0.35">
      <c r="A1593" s="465" t="s">
        <v>10088</v>
      </c>
      <c r="B1593" s="465" t="s">
        <v>1149</v>
      </c>
      <c r="C1593" s="465" t="s">
        <v>10088</v>
      </c>
      <c r="D1593" s="465" t="s">
        <v>209</v>
      </c>
      <c r="E1593" s="465" t="s">
        <v>260</v>
      </c>
      <c r="F1593" s="466">
        <v>2015</v>
      </c>
      <c r="G1593" s="465" t="s">
        <v>6165</v>
      </c>
      <c r="H1593" s="465" t="s">
        <v>8009</v>
      </c>
      <c r="I1593" s="465" t="s">
        <v>10089</v>
      </c>
      <c r="J1593" s="466">
        <v>109804</v>
      </c>
      <c r="K1593" s="469"/>
      <c r="L1593" s="404">
        <f t="shared" ca="1" si="24"/>
        <v>12200.444444444445</v>
      </c>
      <c r="M1593" s="465" t="s">
        <v>109</v>
      </c>
    </row>
    <row r="1594" spans="1:13" x14ac:dyDescent="0.35">
      <c r="A1594" s="462" t="s">
        <v>10090</v>
      </c>
      <c r="B1594" s="462" t="s">
        <v>1150</v>
      </c>
      <c r="C1594" s="462" t="s">
        <v>10090</v>
      </c>
      <c r="D1594" s="462" t="s">
        <v>209</v>
      </c>
      <c r="E1594" s="462" t="s">
        <v>260</v>
      </c>
      <c r="F1594" s="463">
        <v>2015</v>
      </c>
      <c r="G1594" s="462" t="s">
        <v>6165</v>
      </c>
      <c r="H1594" s="462" t="s">
        <v>8009</v>
      </c>
      <c r="I1594" s="462" t="s">
        <v>10091</v>
      </c>
      <c r="J1594" s="463">
        <v>97710</v>
      </c>
      <c r="K1594" s="468"/>
      <c r="L1594" s="464">
        <f t="shared" ca="1" si="24"/>
        <v>10856.666666666666</v>
      </c>
      <c r="M1594" s="462" t="s">
        <v>109</v>
      </c>
    </row>
    <row r="1595" spans="1:13" x14ac:dyDescent="0.35">
      <c r="A1595" s="465" t="s">
        <v>10092</v>
      </c>
      <c r="B1595" s="465" t="s">
        <v>1151</v>
      </c>
      <c r="C1595" s="465" t="s">
        <v>10092</v>
      </c>
      <c r="D1595" s="465" t="s">
        <v>209</v>
      </c>
      <c r="E1595" s="465" t="s">
        <v>260</v>
      </c>
      <c r="F1595" s="466">
        <v>2015</v>
      </c>
      <c r="G1595" s="465" t="s">
        <v>6165</v>
      </c>
      <c r="H1595" s="465" t="s">
        <v>8009</v>
      </c>
      <c r="I1595" s="465" t="s">
        <v>10093</v>
      </c>
      <c r="J1595" s="466">
        <v>116717</v>
      </c>
      <c r="K1595" s="469"/>
      <c r="L1595" s="404">
        <f t="shared" ca="1" si="24"/>
        <v>12968.555555555555</v>
      </c>
      <c r="M1595" s="465" t="s">
        <v>109</v>
      </c>
    </row>
    <row r="1596" spans="1:13" x14ac:dyDescent="0.35">
      <c r="A1596" s="462" t="s">
        <v>10094</v>
      </c>
      <c r="B1596" s="462" t="s">
        <v>1152</v>
      </c>
      <c r="C1596" s="462" t="s">
        <v>10094</v>
      </c>
      <c r="D1596" s="462" t="s">
        <v>209</v>
      </c>
      <c r="E1596" s="462" t="s">
        <v>260</v>
      </c>
      <c r="F1596" s="463">
        <v>2015</v>
      </c>
      <c r="G1596" s="462" t="s">
        <v>6165</v>
      </c>
      <c r="H1596" s="462" t="s">
        <v>8009</v>
      </c>
      <c r="I1596" s="462" t="s">
        <v>10095</v>
      </c>
      <c r="J1596" s="463">
        <v>94488</v>
      </c>
      <c r="K1596" s="468"/>
      <c r="L1596" s="464">
        <f t="shared" ca="1" si="24"/>
        <v>10498.666666666666</v>
      </c>
      <c r="M1596" s="462" t="s">
        <v>109</v>
      </c>
    </row>
    <row r="1597" spans="1:13" x14ac:dyDescent="0.35">
      <c r="A1597" s="465" t="s">
        <v>10096</v>
      </c>
      <c r="B1597" s="465" t="s">
        <v>1153</v>
      </c>
      <c r="C1597" s="465" t="s">
        <v>10096</v>
      </c>
      <c r="D1597" s="465" t="s">
        <v>209</v>
      </c>
      <c r="E1597" s="465" t="s">
        <v>260</v>
      </c>
      <c r="F1597" s="466">
        <v>2015</v>
      </c>
      <c r="G1597" s="465" t="s">
        <v>6165</v>
      </c>
      <c r="H1597" s="465" t="s">
        <v>8009</v>
      </c>
      <c r="I1597" s="465" t="s">
        <v>10097</v>
      </c>
      <c r="J1597" s="466">
        <v>135609</v>
      </c>
      <c r="K1597" s="469"/>
      <c r="L1597" s="404">
        <f t="shared" ca="1" si="24"/>
        <v>15067.666666666666</v>
      </c>
      <c r="M1597" s="465" t="s">
        <v>109</v>
      </c>
    </row>
    <row r="1598" spans="1:13" x14ac:dyDescent="0.35">
      <c r="A1598" s="462" t="s">
        <v>10098</v>
      </c>
      <c r="B1598" s="462" t="s">
        <v>1154</v>
      </c>
      <c r="C1598" s="462" t="s">
        <v>10098</v>
      </c>
      <c r="D1598" s="462" t="s">
        <v>209</v>
      </c>
      <c r="E1598" s="462" t="s">
        <v>260</v>
      </c>
      <c r="F1598" s="463">
        <v>2015</v>
      </c>
      <c r="G1598" s="462" t="s">
        <v>6165</v>
      </c>
      <c r="H1598" s="462" t="s">
        <v>8009</v>
      </c>
      <c r="I1598" s="462" t="s">
        <v>10099</v>
      </c>
      <c r="J1598" s="463">
        <v>111721</v>
      </c>
      <c r="K1598" s="468"/>
      <c r="L1598" s="464">
        <f t="shared" ca="1" si="24"/>
        <v>12413.444444444445</v>
      </c>
      <c r="M1598" s="462" t="s">
        <v>109</v>
      </c>
    </row>
    <row r="1599" spans="1:13" x14ac:dyDescent="0.35">
      <c r="A1599" s="465" t="s">
        <v>10100</v>
      </c>
      <c r="B1599" s="465" t="s">
        <v>1155</v>
      </c>
      <c r="C1599" s="465" t="s">
        <v>10100</v>
      </c>
      <c r="D1599" s="465" t="s">
        <v>209</v>
      </c>
      <c r="E1599" s="465" t="s">
        <v>260</v>
      </c>
      <c r="F1599" s="466">
        <v>2015</v>
      </c>
      <c r="G1599" s="465" t="s">
        <v>6165</v>
      </c>
      <c r="H1599" s="465" t="s">
        <v>8009</v>
      </c>
      <c r="I1599" s="465" t="s">
        <v>10101</v>
      </c>
      <c r="J1599" s="466">
        <v>151270</v>
      </c>
      <c r="K1599" s="469"/>
      <c r="L1599" s="404">
        <f t="shared" ca="1" si="24"/>
        <v>16807.777777777777</v>
      </c>
      <c r="M1599" s="465" t="s">
        <v>109</v>
      </c>
    </row>
    <row r="1600" spans="1:13" x14ac:dyDescent="0.35">
      <c r="A1600" s="462" t="s">
        <v>10102</v>
      </c>
      <c r="B1600" s="462" t="s">
        <v>1156</v>
      </c>
      <c r="C1600" s="462" t="s">
        <v>10102</v>
      </c>
      <c r="D1600" s="462" t="s">
        <v>209</v>
      </c>
      <c r="E1600" s="462" t="s">
        <v>260</v>
      </c>
      <c r="F1600" s="463">
        <v>2015</v>
      </c>
      <c r="G1600" s="462" t="s">
        <v>6165</v>
      </c>
      <c r="H1600" s="462" t="s">
        <v>8009</v>
      </c>
      <c r="I1600" s="462" t="s">
        <v>10103</v>
      </c>
      <c r="J1600" s="463">
        <v>104269</v>
      </c>
      <c r="K1600" s="468"/>
      <c r="L1600" s="464">
        <f t="shared" ca="1" si="24"/>
        <v>11585.444444444445</v>
      </c>
      <c r="M1600" s="462" t="s">
        <v>109</v>
      </c>
    </row>
    <row r="1601" spans="1:13" x14ac:dyDescent="0.35">
      <c r="A1601" s="465" t="s">
        <v>10070</v>
      </c>
      <c r="B1601" s="465" t="s">
        <v>1140</v>
      </c>
      <c r="C1601" s="465" t="s">
        <v>10070</v>
      </c>
      <c r="D1601" s="465" t="s">
        <v>209</v>
      </c>
      <c r="E1601" s="465" t="s">
        <v>260</v>
      </c>
      <c r="F1601" s="466">
        <v>2015</v>
      </c>
      <c r="G1601" s="465" t="s">
        <v>6165</v>
      </c>
      <c r="H1601" s="465" t="s">
        <v>8009</v>
      </c>
      <c r="I1601" s="465" t="s">
        <v>10071</v>
      </c>
      <c r="J1601" s="466">
        <v>112752</v>
      </c>
      <c r="K1601" s="469"/>
      <c r="L1601" s="404">
        <f t="shared" ca="1" si="24"/>
        <v>12528</v>
      </c>
      <c r="M1601" s="465" t="s">
        <v>109</v>
      </c>
    </row>
    <row r="1602" spans="1:13" x14ac:dyDescent="0.35">
      <c r="A1602" s="462" t="s">
        <v>10072</v>
      </c>
      <c r="B1602" s="462" t="s">
        <v>1141</v>
      </c>
      <c r="C1602" s="462" t="s">
        <v>10072</v>
      </c>
      <c r="D1602" s="462" t="s">
        <v>209</v>
      </c>
      <c r="E1602" s="462" t="s">
        <v>260</v>
      </c>
      <c r="F1602" s="463">
        <v>2015</v>
      </c>
      <c r="G1602" s="462" t="s">
        <v>6165</v>
      </c>
      <c r="H1602" s="462" t="s">
        <v>8009</v>
      </c>
      <c r="I1602" s="462" t="s">
        <v>10073</v>
      </c>
      <c r="J1602" s="463">
        <v>141263</v>
      </c>
      <c r="K1602" s="468"/>
      <c r="L1602" s="464">
        <f t="shared" ref="L1602:L1665" ca="1" si="25">IFERROR(J1602/(YEAR(NOW())-F1602),"--")</f>
        <v>15695.888888888889</v>
      </c>
      <c r="M1602" s="462" t="s">
        <v>109</v>
      </c>
    </row>
    <row r="1603" spans="1:13" x14ac:dyDescent="0.35">
      <c r="A1603" s="465" t="s">
        <v>10074</v>
      </c>
      <c r="B1603" s="465" t="s">
        <v>1142</v>
      </c>
      <c r="C1603" s="465" t="s">
        <v>10074</v>
      </c>
      <c r="D1603" s="465" t="s">
        <v>209</v>
      </c>
      <c r="E1603" s="465" t="s">
        <v>260</v>
      </c>
      <c r="F1603" s="466">
        <v>2015</v>
      </c>
      <c r="G1603" s="465" t="s">
        <v>6165</v>
      </c>
      <c r="H1603" s="465" t="s">
        <v>8009</v>
      </c>
      <c r="I1603" s="465" t="s">
        <v>10075</v>
      </c>
      <c r="J1603" s="466">
        <v>85891</v>
      </c>
      <c r="K1603" s="469"/>
      <c r="L1603" s="404">
        <f t="shared" ca="1" si="25"/>
        <v>9543.4444444444453</v>
      </c>
      <c r="M1603" s="465" t="s">
        <v>109</v>
      </c>
    </row>
    <row r="1604" spans="1:13" x14ac:dyDescent="0.35">
      <c r="A1604" s="462" t="s">
        <v>10052</v>
      </c>
      <c r="B1604" s="462" t="s">
        <v>1131</v>
      </c>
      <c r="C1604" s="462" t="s">
        <v>10052</v>
      </c>
      <c r="D1604" s="462" t="s">
        <v>209</v>
      </c>
      <c r="E1604" s="462" t="s">
        <v>260</v>
      </c>
      <c r="F1604" s="463">
        <v>2015</v>
      </c>
      <c r="G1604" s="462" t="s">
        <v>6165</v>
      </c>
      <c r="H1604" s="462" t="s">
        <v>8009</v>
      </c>
      <c r="I1604" s="462" t="s">
        <v>10053</v>
      </c>
      <c r="J1604" s="463">
        <v>101211</v>
      </c>
      <c r="K1604" s="468"/>
      <c r="L1604" s="464">
        <f t="shared" ca="1" si="25"/>
        <v>11245.666666666666</v>
      </c>
      <c r="M1604" s="462" t="s">
        <v>109</v>
      </c>
    </row>
    <row r="1605" spans="1:13" x14ac:dyDescent="0.35">
      <c r="A1605" s="465" t="s">
        <v>10054</v>
      </c>
      <c r="B1605" s="465" t="s">
        <v>1132</v>
      </c>
      <c r="C1605" s="465" t="s">
        <v>10054</v>
      </c>
      <c r="D1605" s="465" t="s">
        <v>209</v>
      </c>
      <c r="E1605" s="465" t="s">
        <v>260</v>
      </c>
      <c r="F1605" s="466">
        <v>2015</v>
      </c>
      <c r="G1605" s="465" t="s">
        <v>6165</v>
      </c>
      <c r="H1605" s="465" t="s">
        <v>8009</v>
      </c>
      <c r="I1605" s="465" t="s">
        <v>10055</v>
      </c>
      <c r="J1605" s="466">
        <v>99323</v>
      </c>
      <c r="K1605" s="469"/>
      <c r="L1605" s="404">
        <f t="shared" ca="1" si="25"/>
        <v>11035.888888888889</v>
      </c>
      <c r="M1605" s="465" t="s">
        <v>109</v>
      </c>
    </row>
    <row r="1606" spans="1:13" x14ac:dyDescent="0.35">
      <c r="A1606" s="462" t="s">
        <v>10044</v>
      </c>
      <c r="B1606" s="462" t="s">
        <v>1166</v>
      </c>
      <c r="C1606" s="462" t="s">
        <v>10044</v>
      </c>
      <c r="D1606" s="462" t="s">
        <v>209</v>
      </c>
      <c r="E1606" s="462" t="s">
        <v>260</v>
      </c>
      <c r="F1606" s="463">
        <v>2015</v>
      </c>
      <c r="G1606" s="462" t="s">
        <v>6165</v>
      </c>
      <c r="H1606" s="462" t="s">
        <v>8009</v>
      </c>
      <c r="I1606" s="462" t="s">
        <v>10045</v>
      </c>
      <c r="J1606" s="463">
        <v>157278</v>
      </c>
      <c r="K1606" s="468"/>
      <c r="L1606" s="464">
        <f t="shared" ca="1" si="25"/>
        <v>17475.333333333332</v>
      </c>
      <c r="M1606" s="462" t="s">
        <v>109</v>
      </c>
    </row>
    <row r="1607" spans="1:13" x14ac:dyDescent="0.35">
      <c r="A1607" s="465" t="s">
        <v>10046</v>
      </c>
      <c r="B1607" s="465" t="s">
        <v>1167</v>
      </c>
      <c r="C1607" s="465" t="s">
        <v>10046</v>
      </c>
      <c r="D1607" s="465" t="s">
        <v>209</v>
      </c>
      <c r="E1607" s="465" t="s">
        <v>260</v>
      </c>
      <c r="F1607" s="466">
        <v>2015</v>
      </c>
      <c r="G1607" s="465" t="s">
        <v>6165</v>
      </c>
      <c r="H1607" s="465" t="s">
        <v>8009</v>
      </c>
      <c r="I1607" s="465" t="s">
        <v>10047</v>
      </c>
      <c r="J1607" s="466">
        <v>54737</v>
      </c>
      <c r="K1607" s="469"/>
      <c r="L1607" s="404">
        <f t="shared" ca="1" si="25"/>
        <v>6081.8888888888887</v>
      </c>
      <c r="M1607" s="465" t="s">
        <v>109</v>
      </c>
    </row>
    <row r="1608" spans="1:13" x14ac:dyDescent="0.35">
      <c r="A1608" s="462" t="s">
        <v>9468</v>
      </c>
      <c r="B1608" s="462" t="s">
        <v>1091</v>
      </c>
      <c r="C1608" s="462" t="s">
        <v>9468</v>
      </c>
      <c r="D1608" s="462" t="s">
        <v>209</v>
      </c>
      <c r="E1608" s="462" t="s">
        <v>260</v>
      </c>
      <c r="F1608" s="463">
        <v>2014</v>
      </c>
      <c r="G1608" s="462" t="s">
        <v>6165</v>
      </c>
      <c r="H1608" s="462" t="s">
        <v>8009</v>
      </c>
      <c r="I1608" s="462" t="s">
        <v>9469</v>
      </c>
      <c r="J1608" s="463">
        <v>178876</v>
      </c>
      <c r="K1608" s="468"/>
      <c r="L1608" s="464">
        <f t="shared" ca="1" si="25"/>
        <v>17887.599999999999</v>
      </c>
      <c r="M1608" s="462" t="s">
        <v>109</v>
      </c>
    </row>
    <row r="1609" spans="1:13" x14ac:dyDescent="0.35">
      <c r="A1609" s="465" t="s">
        <v>9470</v>
      </c>
      <c r="B1609" s="465" t="s">
        <v>1092</v>
      </c>
      <c r="C1609" s="465" t="s">
        <v>9470</v>
      </c>
      <c r="D1609" s="465" t="s">
        <v>209</v>
      </c>
      <c r="E1609" s="465" t="s">
        <v>260</v>
      </c>
      <c r="F1609" s="466">
        <v>2014</v>
      </c>
      <c r="G1609" s="465" t="s">
        <v>6165</v>
      </c>
      <c r="H1609" s="465" t="s">
        <v>8009</v>
      </c>
      <c r="I1609" s="465" t="s">
        <v>9471</v>
      </c>
      <c r="J1609" s="466">
        <v>158717</v>
      </c>
      <c r="K1609" s="469"/>
      <c r="L1609" s="404">
        <f t="shared" ca="1" si="25"/>
        <v>15871.7</v>
      </c>
      <c r="M1609" s="465" t="s">
        <v>109</v>
      </c>
    </row>
    <row r="1610" spans="1:13" x14ac:dyDescent="0.35">
      <c r="A1610" s="462" t="s">
        <v>9462</v>
      </c>
      <c r="B1610" s="462" t="s">
        <v>1093</v>
      </c>
      <c r="C1610" s="462" t="s">
        <v>9462</v>
      </c>
      <c r="D1610" s="462" t="s">
        <v>209</v>
      </c>
      <c r="E1610" s="462" t="s">
        <v>260</v>
      </c>
      <c r="F1610" s="463">
        <v>2014</v>
      </c>
      <c r="G1610" s="462" t="s">
        <v>6165</v>
      </c>
      <c r="H1610" s="462" t="s">
        <v>8009</v>
      </c>
      <c r="I1610" s="462" t="s">
        <v>9463</v>
      </c>
      <c r="J1610" s="463">
        <v>88881</v>
      </c>
      <c r="K1610" s="468">
        <v>45099</v>
      </c>
      <c r="L1610" s="464">
        <f t="shared" ca="1" si="25"/>
        <v>8888.1</v>
      </c>
      <c r="M1610" s="462" t="s">
        <v>109</v>
      </c>
    </row>
    <row r="1611" spans="1:13" x14ac:dyDescent="0.35">
      <c r="A1611" s="465" t="s">
        <v>9464</v>
      </c>
      <c r="B1611" s="465" t="s">
        <v>1094</v>
      </c>
      <c r="C1611" s="465" t="s">
        <v>9464</v>
      </c>
      <c r="D1611" s="465" t="s">
        <v>209</v>
      </c>
      <c r="E1611" s="465" t="s">
        <v>260</v>
      </c>
      <c r="F1611" s="466">
        <v>2014</v>
      </c>
      <c r="G1611" s="465" t="s">
        <v>6165</v>
      </c>
      <c r="H1611" s="465" t="s">
        <v>8009</v>
      </c>
      <c r="I1611" s="465" t="s">
        <v>9465</v>
      </c>
      <c r="J1611" s="466">
        <v>105614</v>
      </c>
      <c r="K1611" s="469"/>
      <c r="L1611" s="404">
        <f t="shared" ca="1" si="25"/>
        <v>10561.4</v>
      </c>
      <c r="M1611" s="465" t="s">
        <v>109</v>
      </c>
    </row>
    <row r="1612" spans="1:13" x14ac:dyDescent="0.35">
      <c r="A1612" s="462" t="s">
        <v>9466</v>
      </c>
      <c r="B1612" s="462" t="s">
        <v>1095</v>
      </c>
      <c r="C1612" s="462" t="s">
        <v>9466</v>
      </c>
      <c r="D1612" s="462" t="s">
        <v>209</v>
      </c>
      <c r="E1612" s="462" t="s">
        <v>260</v>
      </c>
      <c r="F1612" s="463">
        <v>2014</v>
      </c>
      <c r="G1612" s="462" t="s">
        <v>6165</v>
      </c>
      <c r="H1612" s="462" t="s">
        <v>8009</v>
      </c>
      <c r="I1612" s="462" t="s">
        <v>9467</v>
      </c>
      <c r="J1612" s="463">
        <v>183549</v>
      </c>
      <c r="K1612" s="468"/>
      <c r="L1612" s="464">
        <f t="shared" ca="1" si="25"/>
        <v>18354.900000000001</v>
      </c>
      <c r="M1612" s="462" t="s">
        <v>109</v>
      </c>
    </row>
    <row r="1613" spans="1:13" x14ac:dyDescent="0.35">
      <c r="A1613" s="465" t="s">
        <v>9483</v>
      </c>
      <c r="B1613" s="465" t="s">
        <v>1097</v>
      </c>
      <c r="C1613" s="465" t="s">
        <v>9483</v>
      </c>
      <c r="D1613" s="465" t="s">
        <v>209</v>
      </c>
      <c r="E1613" s="465" t="s">
        <v>260</v>
      </c>
      <c r="F1613" s="466">
        <v>2015</v>
      </c>
      <c r="G1613" s="465" t="s">
        <v>5767</v>
      </c>
      <c r="H1613" s="465" t="s">
        <v>5967</v>
      </c>
      <c r="I1613" s="465" t="s">
        <v>9484</v>
      </c>
      <c r="J1613" s="466">
        <v>113006</v>
      </c>
      <c r="K1613" s="469"/>
      <c r="L1613" s="404">
        <f t="shared" ca="1" si="25"/>
        <v>12556.222222222223</v>
      </c>
      <c r="M1613" s="465" t="s">
        <v>109</v>
      </c>
    </row>
    <row r="1614" spans="1:13" x14ac:dyDescent="0.35">
      <c r="A1614" s="462" t="s">
        <v>12046</v>
      </c>
      <c r="B1614" s="462" t="s">
        <v>1379</v>
      </c>
      <c r="C1614" s="462" t="s">
        <v>12046</v>
      </c>
      <c r="D1614" s="462" t="s">
        <v>209</v>
      </c>
      <c r="E1614" s="462" t="s">
        <v>260</v>
      </c>
      <c r="F1614" s="463">
        <v>2018</v>
      </c>
      <c r="G1614" s="462" t="s">
        <v>5735</v>
      </c>
      <c r="H1614" s="462" t="s">
        <v>7496</v>
      </c>
      <c r="I1614" s="462" t="s">
        <v>12047</v>
      </c>
      <c r="J1614" s="463">
        <v>49386</v>
      </c>
      <c r="K1614" s="468"/>
      <c r="L1614" s="464">
        <f t="shared" ca="1" si="25"/>
        <v>8231</v>
      </c>
      <c r="M1614" s="462" t="s">
        <v>109</v>
      </c>
    </row>
    <row r="1615" spans="1:13" x14ac:dyDescent="0.35">
      <c r="A1615" s="465" t="s">
        <v>12044</v>
      </c>
      <c r="B1615" s="465" t="s">
        <v>1378</v>
      </c>
      <c r="C1615" s="465" t="s">
        <v>12044</v>
      </c>
      <c r="D1615" s="465" t="s">
        <v>209</v>
      </c>
      <c r="E1615" s="465" t="s">
        <v>260</v>
      </c>
      <c r="F1615" s="466">
        <v>2018</v>
      </c>
      <c r="G1615" s="465" t="s">
        <v>5735</v>
      </c>
      <c r="H1615" s="465" t="s">
        <v>7496</v>
      </c>
      <c r="I1615" s="465" t="s">
        <v>12045</v>
      </c>
      <c r="J1615" s="466">
        <v>67196</v>
      </c>
      <c r="K1615" s="469"/>
      <c r="L1615" s="404">
        <f t="shared" ca="1" si="25"/>
        <v>11199.333333333334</v>
      </c>
      <c r="M1615" s="465" t="s">
        <v>109</v>
      </c>
    </row>
    <row r="1616" spans="1:13" x14ac:dyDescent="0.35">
      <c r="A1616" s="462" t="s">
        <v>12052</v>
      </c>
      <c r="B1616" s="462" t="s">
        <v>1374</v>
      </c>
      <c r="C1616" s="462" t="s">
        <v>12052</v>
      </c>
      <c r="D1616" s="462" t="s">
        <v>209</v>
      </c>
      <c r="E1616" s="462" t="s">
        <v>260</v>
      </c>
      <c r="F1616" s="463">
        <v>2018</v>
      </c>
      <c r="G1616" s="462" t="s">
        <v>5735</v>
      </c>
      <c r="H1616" s="462" t="s">
        <v>7496</v>
      </c>
      <c r="I1616" s="462" t="s">
        <v>12053</v>
      </c>
      <c r="J1616" s="463">
        <v>71683</v>
      </c>
      <c r="K1616" s="468"/>
      <c r="L1616" s="464">
        <f t="shared" ca="1" si="25"/>
        <v>11947.166666666666</v>
      </c>
      <c r="M1616" s="462" t="s">
        <v>109</v>
      </c>
    </row>
    <row r="1617" spans="1:13" x14ac:dyDescent="0.35">
      <c r="A1617" s="465" t="s">
        <v>12054</v>
      </c>
      <c r="B1617" s="465" t="s">
        <v>1375</v>
      </c>
      <c r="C1617" s="465" t="s">
        <v>12054</v>
      </c>
      <c r="D1617" s="465" t="s">
        <v>209</v>
      </c>
      <c r="E1617" s="465" t="s">
        <v>260</v>
      </c>
      <c r="F1617" s="466">
        <v>2018</v>
      </c>
      <c r="G1617" s="465" t="s">
        <v>5735</v>
      </c>
      <c r="H1617" s="465" t="s">
        <v>7496</v>
      </c>
      <c r="I1617" s="465" t="s">
        <v>12055</v>
      </c>
      <c r="J1617" s="466">
        <v>74440</v>
      </c>
      <c r="K1617" s="469"/>
      <c r="L1617" s="404">
        <f t="shared" ca="1" si="25"/>
        <v>12406.666666666666</v>
      </c>
      <c r="M1617" s="465" t="s">
        <v>109</v>
      </c>
    </row>
    <row r="1618" spans="1:13" x14ac:dyDescent="0.35">
      <c r="A1618" s="462" t="s">
        <v>11934</v>
      </c>
      <c r="B1618" s="462" t="s">
        <v>1356</v>
      </c>
      <c r="C1618" s="462" t="s">
        <v>11934</v>
      </c>
      <c r="D1618" s="462" t="s">
        <v>209</v>
      </c>
      <c r="E1618" s="462" t="s">
        <v>260</v>
      </c>
      <c r="F1618" s="463">
        <v>2017</v>
      </c>
      <c r="G1618" s="462" t="s">
        <v>6165</v>
      </c>
      <c r="H1618" s="462" t="s">
        <v>8009</v>
      </c>
      <c r="I1618" s="462" t="s">
        <v>11935</v>
      </c>
      <c r="J1618" s="463">
        <v>40753</v>
      </c>
      <c r="K1618" s="468"/>
      <c r="L1618" s="464">
        <f t="shared" ca="1" si="25"/>
        <v>5821.8571428571431</v>
      </c>
      <c r="M1618" s="462" t="s">
        <v>109</v>
      </c>
    </row>
    <row r="1619" spans="1:13" x14ac:dyDescent="0.35">
      <c r="A1619" s="465" t="s">
        <v>11936</v>
      </c>
      <c r="B1619" s="465" t="s">
        <v>1357</v>
      </c>
      <c r="C1619" s="465" t="s">
        <v>11936</v>
      </c>
      <c r="D1619" s="465" t="s">
        <v>209</v>
      </c>
      <c r="E1619" s="465" t="s">
        <v>260</v>
      </c>
      <c r="F1619" s="466">
        <v>2017</v>
      </c>
      <c r="G1619" s="465" t="s">
        <v>6165</v>
      </c>
      <c r="H1619" s="465" t="s">
        <v>8009</v>
      </c>
      <c r="I1619" s="465" t="s">
        <v>11937</v>
      </c>
      <c r="J1619" s="466">
        <v>52298</v>
      </c>
      <c r="K1619" s="469"/>
      <c r="L1619" s="404">
        <f t="shared" ca="1" si="25"/>
        <v>7471.1428571428569</v>
      </c>
      <c r="M1619" s="465" t="s">
        <v>109</v>
      </c>
    </row>
    <row r="1620" spans="1:13" x14ac:dyDescent="0.35">
      <c r="A1620" s="462" t="s">
        <v>11938</v>
      </c>
      <c r="B1620" s="462" t="s">
        <v>1358</v>
      </c>
      <c r="C1620" s="462" t="s">
        <v>11938</v>
      </c>
      <c r="D1620" s="462" t="s">
        <v>209</v>
      </c>
      <c r="E1620" s="462" t="s">
        <v>260</v>
      </c>
      <c r="F1620" s="463">
        <v>2017</v>
      </c>
      <c r="G1620" s="462" t="s">
        <v>6165</v>
      </c>
      <c r="H1620" s="462" t="s">
        <v>8009</v>
      </c>
      <c r="I1620" s="462" t="s">
        <v>11939</v>
      </c>
      <c r="J1620" s="463">
        <v>83520</v>
      </c>
      <c r="K1620" s="468"/>
      <c r="L1620" s="464">
        <f t="shared" ca="1" si="25"/>
        <v>11931.428571428571</v>
      </c>
      <c r="M1620" s="462" t="s">
        <v>109</v>
      </c>
    </row>
    <row r="1621" spans="1:13" x14ac:dyDescent="0.35">
      <c r="A1621" s="465" t="s">
        <v>11942</v>
      </c>
      <c r="B1621" s="465" t="s">
        <v>1360</v>
      </c>
      <c r="C1621" s="465" t="s">
        <v>11942</v>
      </c>
      <c r="D1621" s="465" t="s">
        <v>209</v>
      </c>
      <c r="E1621" s="465" t="s">
        <v>260</v>
      </c>
      <c r="F1621" s="466">
        <v>2017</v>
      </c>
      <c r="G1621" s="465" t="s">
        <v>6165</v>
      </c>
      <c r="H1621" s="465" t="s">
        <v>8009</v>
      </c>
      <c r="I1621" s="465" t="s">
        <v>11943</v>
      </c>
      <c r="J1621" s="466">
        <v>68466</v>
      </c>
      <c r="K1621" s="469"/>
      <c r="L1621" s="404">
        <f t="shared" ca="1" si="25"/>
        <v>9780.8571428571431</v>
      </c>
      <c r="M1621" s="465" t="s">
        <v>109</v>
      </c>
    </row>
    <row r="1622" spans="1:13" x14ac:dyDescent="0.35">
      <c r="A1622" s="462" t="s">
        <v>11940</v>
      </c>
      <c r="B1622" s="462" t="s">
        <v>1359</v>
      </c>
      <c r="C1622" s="462" t="s">
        <v>11940</v>
      </c>
      <c r="D1622" s="462" t="s">
        <v>209</v>
      </c>
      <c r="E1622" s="462" t="s">
        <v>260</v>
      </c>
      <c r="F1622" s="463">
        <v>2017</v>
      </c>
      <c r="G1622" s="462" t="s">
        <v>6165</v>
      </c>
      <c r="H1622" s="462" t="s">
        <v>8009</v>
      </c>
      <c r="I1622" s="462" t="s">
        <v>11941</v>
      </c>
      <c r="J1622" s="463">
        <v>59326</v>
      </c>
      <c r="K1622" s="468"/>
      <c r="L1622" s="464">
        <f t="shared" ca="1" si="25"/>
        <v>8475.1428571428569</v>
      </c>
      <c r="M1622" s="462" t="s">
        <v>109</v>
      </c>
    </row>
    <row r="1623" spans="1:13" x14ac:dyDescent="0.35">
      <c r="A1623" s="465" t="s">
        <v>10086</v>
      </c>
      <c r="B1623" s="465" t="s">
        <v>1148</v>
      </c>
      <c r="C1623" s="465" t="s">
        <v>10086</v>
      </c>
      <c r="D1623" s="465" t="s">
        <v>209</v>
      </c>
      <c r="E1623" s="465" t="s">
        <v>260</v>
      </c>
      <c r="F1623" s="466">
        <v>2015</v>
      </c>
      <c r="G1623" s="465" t="s">
        <v>6165</v>
      </c>
      <c r="H1623" s="465" t="s">
        <v>8009</v>
      </c>
      <c r="I1623" s="465" t="s">
        <v>10087</v>
      </c>
      <c r="J1623" s="466">
        <v>98878</v>
      </c>
      <c r="K1623" s="469"/>
      <c r="L1623" s="404">
        <f t="shared" ca="1" si="25"/>
        <v>10986.444444444445</v>
      </c>
      <c r="M1623" s="465" t="s">
        <v>109</v>
      </c>
    </row>
    <row r="1624" spans="1:13" x14ac:dyDescent="0.35">
      <c r="A1624" s="462" t="s">
        <v>11442</v>
      </c>
      <c r="B1624" s="462" t="s">
        <v>1323</v>
      </c>
      <c r="C1624" s="462" t="s">
        <v>11442</v>
      </c>
      <c r="D1624" s="462" t="s">
        <v>209</v>
      </c>
      <c r="E1624" s="462" t="s">
        <v>260</v>
      </c>
      <c r="F1624" s="463">
        <v>2017</v>
      </c>
      <c r="G1624" s="462" t="s">
        <v>5710</v>
      </c>
      <c r="H1624" s="462" t="s">
        <v>368</v>
      </c>
      <c r="I1624" s="462" t="s">
        <v>11443</v>
      </c>
      <c r="J1624" s="463">
        <v>132761</v>
      </c>
      <c r="K1624" s="468"/>
      <c r="L1624" s="464">
        <f t="shared" ca="1" si="25"/>
        <v>18965.857142857141</v>
      </c>
      <c r="M1624" s="462" t="s">
        <v>109</v>
      </c>
    </row>
    <row r="1625" spans="1:13" x14ac:dyDescent="0.35">
      <c r="A1625" s="465" t="s">
        <v>11444</v>
      </c>
      <c r="B1625" s="465" t="s">
        <v>1324</v>
      </c>
      <c r="C1625" s="465" t="s">
        <v>11444</v>
      </c>
      <c r="D1625" s="465" t="s">
        <v>209</v>
      </c>
      <c r="E1625" s="465" t="s">
        <v>260</v>
      </c>
      <c r="F1625" s="466">
        <v>2017</v>
      </c>
      <c r="G1625" s="465" t="s">
        <v>5710</v>
      </c>
      <c r="H1625" s="465" t="s">
        <v>368</v>
      </c>
      <c r="I1625" s="465" t="s">
        <v>11445</v>
      </c>
      <c r="J1625" s="466">
        <v>95975</v>
      </c>
      <c r="K1625" s="469"/>
      <c r="L1625" s="404">
        <f t="shared" ca="1" si="25"/>
        <v>13710.714285714286</v>
      </c>
      <c r="M1625" s="465" t="s">
        <v>109</v>
      </c>
    </row>
    <row r="1626" spans="1:13" x14ac:dyDescent="0.35">
      <c r="A1626" s="462" t="s">
        <v>12643</v>
      </c>
      <c r="B1626" s="462" t="s">
        <v>1413</v>
      </c>
      <c r="C1626" s="462" t="s">
        <v>12643</v>
      </c>
      <c r="D1626" s="462" t="s">
        <v>209</v>
      </c>
      <c r="E1626" s="462" t="s">
        <v>260</v>
      </c>
      <c r="F1626" s="463">
        <v>2019</v>
      </c>
      <c r="G1626" s="462" t="s">
        <v>5733</v>
      </c>
      <c r="H1626" s="462" t="s">
        <v>12026</v>
      </c>
      <c r="I1626" s="462" t="s">
        <v>12644</v>
      </c>
      <c r="J1626" s="463">
        <v>28775</v>
      </c>
      <c r="K1626" s="468"/>
      <c r="L1626" s="464">
        <f t="shared" ca="1" si="25"/>
        <v>5755</v>
      </c>
      <c r="M1626" s="462" t="s">
        <v>109</v>
      </c>
    </row>
    <row r="1627" spans="1:13" x14ac:dyDescent="0.35">
      <c r="A1627" s="465" t="s">
        <v>12641</v>
      </c>
      <c r="B1627" s="465" t="s">
        <v>1412</v>
      </c>
      <c r="C1627" s="465" t="s">
        <v>12641</v>
      </c>
      <c r="D1627" s="465" t="s">
        <v>209</v>
      </c>
      <c r="E1627" s="465" t="s">
        <v>260</v>
      </c>
      <c r="F1627" s="466">
        <v>2019</v>
      </c>
      <c r="G1627" s="465" t="s">
        <v>5733</v>
      </c>
      <c r="H1627" s="465" t="s">
        <v>12026</v>
      </c>
      <c r="I1627" s="465" t="s">
        <v>12642</v>
      </c>
      <c r="J1627" s="466">
        <v>52731</v>
      </c>
      <c r="K1627" s="469"/>
      <c r="L1627" s="404">
        <f t="shared" ca="1" si="25"/>
        <v>10546.2</v>
      </c>
      <c r="M1627" s="465" t="s">
        <v>109</v>
      </c>
    </row>
    <row r="1628" spans="1:13" x14ac:dyDescent="0.35">
      <c r="A1628" s="462" t="s">
        <v>12639</v>
      </c>
      <c r="B1628" s="462" t="s">
        <v>1411</v>
      </c>
      <c r="C1628" s="462" t="s">
        <v>12639</v>
      </c>
      <c r="D1628" s="462" t="s">
        <v>209</v>
      </c>
      <c r="E1628" s="462" t="s">
        <v>260</v>
      </c>
      <c r="F1628" s="463">
        <v>2019</v>
      </c>
      <c r="G1628" s="462" t="s">
        <v>5733</v>
      </c>
      <c r="H1628" s="462" t="s">
        <v>12026</v>
      </c>
      <c r="I1628" s="462" t="s">
        <v>12640</v>
      </c>
      <c r="J1628" s="463">
        <v>52212</v>
      </c>
      <c r="K1628" s="468"/>
      <c r="L1628" s="464">
        <f t="shared" ca="1" si="25"/>
        <v>10442.4</v>
      </c>
      <c r="M1628" s="462" t="s">
        <v>109</v>
      </c>
    </row>
    <row r="1629" spans="1:13" x14ac:dyDescent="0.35">
      <c r="A1629" s="465" t="s">
        <v>12637</v>
      </c>
      <c r="B1629" s="465" t="s">
        <v>1410</v>
      </c>
      <c r="C1629" s="465" t="s">
        <v>12637</v>
      </c>
      <c r="D1629" s="465" t="s">
        <v>209</v>
      </c>
      <c r="E1629" s="465" t="s">
        <v>260</v>
      </c>
      <c r="F1629" s="466">
        <v>2019</v>
      </c>
      <c r="G1629" s="465" t="s">
        <v>5733</v>
      </c>
      <c r="H1629" s="465" t="s">
        <v>12026</v>
      </c>
      <c r="I1629" s="465" t="s">
        <v>12638</v>
      </c>
      <c r="J1629" s="466">
        <v>33613</v>
      </c>
      <c r="K1629" s="469"/>
      <c r="L1629" s="404">
        <f t="shared" ca="1" si="25"/>
        <v>6722.6</v>
      </c>
      <c r="M1629" s="465" t="s">
        <v>109</v>
      </c>
    </row>
    <row r="1630" spans="1:13" x14ac:dyDescent="0.35">
      <c r="A1630" s="462" t="s">
        <v>12651</v>
      </c>
      <c r="B1630" s="462" t="s">
        <v>1415</v>
      </c>
      <c r="C1630" s="462" t="s">
        <v>12651</v>
      </c>
      <c r="D1630" s="462" t="s">
        <v>209</v>
      </c>
      <c r="E1630" s="462" t="s">
        <v>260</v>
      </c>
      <c r="F1630" s="463">
        <v>2019</v>
      </c>
      <c r="G1630" s="462" t="s">
        <v>5735</v>
      </c>
      <c r="H1630" s="462" t="s">
        <v>7496</v>
      </c>
      <c r="I1630" s="462" t="s">
        <v>12652</v>
      </c>
      <c r="J1630" s="463">
        <v>13516</v>
      </c>
      <c r="K1630" s="468"/>
      <c r="L1630" s="464">
        <f t="shared" ca="1" si="25"/>
        <v>2703.2</v>
      </c>
      <c r="M1630" s="462" t="s">
        <v>109</v>
      </c>
    </row>
    <row r="1631" spans="1:13" x14ac:dyDescent="0.35">
      <c r="A1631" s="465" t="s">
        <v>12649</v>
      </c>
      <c r="B1631" s="465" t="s">
        <v>1414</v>
      </c>
      <c r="C1631" s="465" t="s">
        <v>12649</v>
      </c>
      <c r="D1631" s="465" t="s">
        <v>209</v>
      </c>
      <c r="E1631" s="465" t="s">
        <v>260</v>
      </c>
      <c r="F1631" s="466">
        <v>2019</v>
      </c>
      <c r="G1631" s="465" t="s">
        <v>5735</v>
      </c>
      <c r="H1631" s="465" t="s">
        <v>7496</v>
      </c>
      <c r="I1631" s="465" t="s">
        <v>12650</v>
      </c>
      <c r="J1631" s="466">
        <v>32086</v>
      </c>
      <c r="K1631" s="469"/>
      <c r="L1631" s="404">
        <f t="shared" ca="1" si="25"/>
        <v>6417.2</v>
      </c>
      <c r="M1631" s="465" t="s">
        <v>109</v>
      </c>
    </row>
    <row r="1632" spans="1:13" x14ac:dyDescent="0.35">
      <c r="A1632" s="462" t="s">
        <v>13752</v>
      </c>
      <c r="B1632" s="462" t="s">
        <v>13753</v>
      </c>
      <c r="C1632" s="462" t="s">
        <v>13752</v>
      </c>
      <c r="D1632" s="462" t="s">
        <v>209</v>
      </c>
      <c r="E1632" s="462" t="s">
        <v>260</v>
      </c>
      <c r="F1632" s="463">
        <v>2020</v>
      </c>
      <c r="G1632" s="462" t="s">
        <v>5733</v>
      </c>
      <c r="H1632" s="462" t="s">
        <v>12026</v>
      </c>
      <c r="I1632" s="462" t="s">
        <v>13754</v>
      </c>
      <c r="J1632" s="463">
        <v>28420</v>
      </c>
      <c r="K1632" s="468"/>
      <c r="L1632" s="464">
        <f t="shared" ca="1" si="25"/>
        <v>7105</v>
      </c>
      <c r="M1632" s="462" t="s">
        <v>109</v>
      </c>
    </row>
    <row r="1633" spans="1:13" x14ac:dyDescent="0.35">
      <c r="A1633" s="465" t="s">
        <v>13743</v>
      </c>
      <c r="B1633" s="465" t="s">
        <v>13744</v>
      </c>
      <c r="C1633" s="465" t="s">
        <v>13743</v>
      </c>
      <c r="D1633" s="465" t="s">
        <v>209</v>
      </c>
      <c r="E1633" s="465" t="s">
        <v>260</v>
      </c>
      <c r="F1633" s="466">
        <v>2020</v>
      </c>
      <c r="G1633" s="465" t="s">
        <v>5733</v>
      </c>
      <c r="H1633" s="465" t="s">
        <v>12026</v>
      </c>
      <c r="I1633" s="465" t="s">
        <v>13745</v>
      </c>
      <c r="J1633" s="466">
        <v>42949</v>
      </c>
      <c r="K1633" s="469"/>
      <c r="L1633" s="404">
        <f t="shared" ca="1" si="25"/>
        <v>10737.25</v>
      </c>
      <c r="M1633" s="465" t="s">
        <v>109</v>
      </c>
    </row>
    <row r="1634" spans="1:13" x14ac:dyDescent="0.35">
      <c r="A1634" s="462" t="s">
        <v>13755</v>
      </c>
      <c r="B1634" s="462" t="s">
        <v>13756</v>
      </c>
      <c r="C1634" s="462" t="s">
        <v>13755</v>
      </c>
      <c r="D1634" s="462" t="s">
        <v>209</v>
      </c>
      <c r="E1634" s="462" t="s">
        <v>260</v>
      </c>
      <c r="F1634" s="463">
        <v>2020</v>
      </c>
      <c r="G1634" s="462" t="s">
        <v>5733</v>
      </c>
      <c r="H1634" s="462" t="s">
        <v>12026</v>
      </c>
      <c r="I1634" s="462" t="s">
        <v>13757</v>
      </c>
      <c r="J1634" s="463">
        <v>39314</v>
      </c>
      <c r="K1634" s="468"/>
      <c r="L1634" s="464">
        <f t="shared" ca="1" si="25"/>
        <v>9828.5</v>
      </c>
      <c r="M1634" s="462" t="s">
        <v>109</v>
      </c>
    </row>
    <row r="1635" spans="1:13" x14ac:dyDescent="0.35">
      <c r="A1635" s="465" t="s">
        <v>13785</v>
      </c>
      <c r="B1635" s="465" t="s">
        <v>1476</v>
      </c>
      <c r="C1635" s="465" t="s">
        <v>13785</v>
      </c>
      <c r="D1635" s="465" t="s">
        <v>209</v>
      </c>
      <c r="E1635" s="465" t="s">
        <v>260</v>
      </c>
      <c r="F1635" s="466">
        <v>2020</v>
      </c>
      <c r="G1635" s="465" t="s">
        <v>5733</v>
      </c>
      <c r="H1635" s="465" t="s">
        <v>13783</v>
      </c>
      <c r="I1635" s="465" t="s">
        <v>13786</v>
      </c>
      <c r="J1635" s="466">
        <v>32676</v>
      </c>
      <c r="K1635" s="469"/>
      <c r="L1635" s="404">
        <f t="shared" ca="1" si="25"/>
        <v>8169</v>
      </c>
      <c r="M1635" s="465" t="s">
        <v>109</v>
      </c>
    </row>
    <row r="1636" spans="1:13" x14ac:dyDescent="0.35">
      <c r="A1636" s="462" t="s">
        <v>13720</v>
      </c>
      <c r="B1636" s="462" t="s">
        <v>1474</v>
      </c>
      <c r="C1636" s="462" t="s">
        <v>13720</v>
      </c>
      <c r="D1636" s="462" t="s">
        <v>209</v>
      </c>
      <c r="E1636" s="462" t="s">
        <v>260</v>
      </c>
      <c r="F1636" s="463">
        <v>2020</v>
      </c>
      <c r="G1636" s="462" t="s">
        <v>5733</v>
      </c>
      <c r="H1636" s="462" t="s">
        <v>12026</v>
      </c>
      <c r="I1636" s="462" t="s">
        <v>13721</v>
      </c>
      <c r="J1636" s="463">
        <v>18948</v>
      </c>
      <c r="K1636" s="468"/>
      <c r="L1636" s="464">
        <f t="shared" ca="1" si="25"/>
        <v>4737</v>
      </c>
      <c r="M1636" s="462" t="s">
        <v>109</v>
      </c>
    </row>
    <row r="1637" spans="1:13" x14ac:dyDescent="0.35">
      <c r="A1637" s="465" t="s">
        <v>13779</v>
      </c>
      <c r="B1637" s="465" t="s">
        <v>13780</v>
      </c>
      <c r="C1637" s="465" t="s">
        <v>13779</v>
      </c>
      <c r="D1637" s="465" t="s">
        <v>209</v>
      </c>
      <c r="E1637" s="465" t="s">
        <v>260</v>
      </c>
      <c r="F1637" s="466">
        <v>2020</v>
      </c>
      <c r="G1637" s="465" t="s">
        <v>5733</v>
      </c>
      <c r="H1637" s="465" t="s">
        <v>12026</v>
      </c>
      <c r="I1637" s="465" t="s">
        <v>13781</v>
      </c>
      <c r="J1637" s="466">
        <v>37042</v>
      </c>
      <c r="K1637" s="469"/>
      <c r="L1637" s="404">
        <f t="shared" ca="1" si="25"/>
        <v>9260.5</v>
      </c>
      <c r="M1637" s="465" t="s">
        <v>109</v>
      </c>
    </row>
    <row r="1638" spans="1:13" x14ac:dyDescent="0.35">
      <c r="A1638" s="462" t="s">
        <v>13731</v>
      </c>
      <c r="B1638" s="462" t="s">
        <v>13732</v>
      </c>
      <c r="C1638" s="462" t="s">
        <v>13731</v>
      </c>
      <c r="D1638" s="462" t="s">
        <v>209</v>
      </c>
      <c r="E1638" s="462" t="s">
        <v>260</v>
      </c>
      <c r="F1638" s="463">
        <v>2020</v>
      </c>
      <c r="G1638" s="462" t="s">
        <v>5733</v>
      </c>
      <c r="H1638" s="462" t="s">
        <v>12026</v>
      </c>
      <c r="I1638" s="462" t="s">
        <v>13733</v>
      </c>
      <c r="J1638" s="463">
        <v>25375</v>
      </c>
      <c r="K1638" s="468"/>
      <c r="L1638" s="464">
        <f t="shared" ca="1" si="25"/>
        <v>6343.75</v>
      </c>
      <c r="M1638" s="462" t="s">
        <v>109</v>
      </c>
    </row>
    <row r="1639" spans="1:13" x14ac:dyDescent="0.35">
      <c r="A1639" s="465" t="s">
        <v>13728</v>
      </c>
      <c r="B1639" s="465" t="s">
        <v>13729</v>
      </c>
      <c r="C1639" s="465" t="s">
        <v>13728</v>
      </c>
      <c r="D1639" s="465" t="s">
        <v>209</v>
      </c>
      <c r="E1639" s="465" t="s">
        <v>260</v>
      </c>
      <c r="F1639" s="466">
        <v>2020</v>
      </c>
      <c r="G1639" s="465" t="s">
        <v>5733</v>
      </c>
      <c r="H1639" s="465" t="s">
        <v>12026</v>
      </c>
      <c r="I1639" s="465" t="s">
        <v>13730</v>
      </c>
      <c r="J1639" s="466">
        <v>25644</v>
      </c>
      <c r="K1639" s="469"/>
      <c r="L1639" s="404">
        <f t="shared" ca="1" si="25"/>
        <v>6411</v>
      </c>
      <c r="M1639" s="465" t="s">
        <v>109</v>
      </c>
    </row>
    <row r="1640" spans="1:13" x14ac:dyDescent="0.35">
      <c r="A1640" s="462" t="s">
        <v>13722</v>
      </c>
      <c r="B1640" s="462" t="s">
        <v>13723</v>
      </c>
      <c r="C1640" s="462" t="s">
        <v>13722</v>
      </c>
      <c r="D1640" s="462" t="s">
        <v>209</v>
      </c>
      <c r="E1640" s="462" t="s">
        <v>260</v>
      </c>
      <c r="F1640" s="463">
        <v>2020</v>
      </c>
      <c r="G1640" s="462" t="s">
        <v>5733</v>
      </c>
      <c r="H1640" s="462" t="s">
        <v>12026</v>
      </c>
      <c r="I1640" s="462" t="s">
        <v>13724</v>
      </c>
      <c r="J1640" s="463">
        <v>21984</v>
      </c>
      <c r="K1640" s="468"/>
      <c r="L1640" s="464">
        <f t="shared" ca="1" si="25"/>
        <v>5496</v>
      </c>
      <c r="M1640" s="462" t="s">
        <v>109</v>
      </c>
    </row>
    <row r="1641" spans="1:13" x14ac:dyDescent="0.35">
      <c r="A1641" s="465" t="s">
        <v>12603</v>
      </c>
      <c r="B1641" s="465" t="s">
        <v>1406</v>
      </c>
      <c r="C1641" s="465" t="s">
        <v>12603</v>
      </c>
      <c r="D1641" s="465" t="s">
        <v>209</v>
      </c>
      <c r="E1641" s="465" t="s">
        <v>260</v>
      </c>
      <c r="F1641" s="466">
        <v>2019</v>
      </c>
      <c r="G1641" s="465" t="s">
        <v>5767</v>
      </c>
      <c r="H1641" s="465" t="s">
        <v>6025</v>
      </c>
      <c r="I1641" s="465" t="s">
        <v>12604</v>
      </c>
      <c r="J1641" s="466">
        <v>14112</v>
      </c>
      <c r="K1641" s="469"/>
      <c r="L1641" s="404">
        <f t="shared" ca="1" si="25"/>
        <v>2822.4</v>
      </c>
      <c r="M1641" s="465" t="s">
        <v>109</v>
      </c>
    </row>
    <row r="1642" spans="1:13" x14ac:dyDescent="0.35">
      <c r="A1642" s="462" t="s">
        <v>13725</v>
      </c>
      <c r="B1642" s="462" t="s">
        <v>13726</v>
      </c>
      <c r="C1642" s="462" t="s">
        <v>13725</v>
      </c>
      <c r="D1642" s="462" t="s">
        <v>209</v>
      </c>
      <c r="E1642" s="462" t="s">
        <v>260</v>
      </c>
      <c r="F1642" s="463">
        <v>2020</v>
      </c>
      <c r="G1642" s="462" t="s">
        <v>5733</v>
      </c>
      <c r="H1642" s="462" t="s">
        <v>12026</v>
      </c>
      <c r="I1642" s="462" t="s">
        <v>13727</v>
      </c>
      <c r="J1642" s="463">
        <v>29135</v>
      </c>
      <c r="K1642" s="468"/>
      <c r="L1642" s="464">
        <f t="shared" ca="1" si="25"/>
        <v>7283.75</v>
      </c>
      <c r="M1642" s="462" t="s">
        <v>109</v>
      </c>
    </row>
    <row r="1643" spans="1:13" x14ac:dyDescent="0.35">
      <c r="A1643" s="465" t="s">
        <v>13746</v>
      </c>
      <c r="B1643" s="465" t="s">
        <v>13747</v>
      </c>
      <c r="C1643" s="465" t="s">
        <v>13746</v>
      </c>
      <c r="D1643" s="465" t="s">
        <v>209</v>
      </c>
      <c r="E1643" s="465" t="s">
        <v>260</v>
      </c>
      <c r="F1643" s="466">
        <v>2020</v>
      </c>
      <c r="G1643" s="465" t="s">
        <v>5733</v>
      </c>
      <c r="H1643" s="465" t="s">
        <v>12026</v>
      </c>
      <c r="I1643" s="465" t="s">
        <v>13748</v>
      </c>
      <c r="J1643" s="466">
        <v>25566</v>
      </c>
      <c r="K1643" s="469"/>
      <c r="L1643" s="404">
        <f t="shared" ca="1" si="25"/>
        <v>6391.5</v>
      </c>
      <c r="M1643" s="465" t="s">
        <v>109</v>
      </c>
    </row>
    <row r="1644" spans="1:13" x14ac:dyDescent="0.35">
      <c r="A1644" s="462" t="s">
        <v>13749</v>
      </c>
      <c r="B1644" s="462" t="s">
        <v>13750</v>
      </c>
      <c r="C1644" s="462" t="s">
        <v>13749</v>
      </c>
      <c r="D1644" s="462" t="s">
        <v>209</v>
      </c>
      <c r="E1644" s="462" t="s">
        <v>260</v>
      </c>
      <c r="F1644" s="463">
        <v>2020</v>
      </c>
      <c r="G1644" s="462" t="s">
        <v>5733</v>
      </c>
      <c r="H1644" s="462" t="s">
        <v>12026</v>
      </c>
      <c r="I1644" s="462" t="s">
        <v>13751</v>
      </c>
      <c r="J1644" s="463">
        <v>41989</v>
      </c>
      <c r="K1644" s="468"/>
      <c r="L1644" s="464">
        <f t="shared" ca="1" si="25"/>
        <v>10497.25</v>
      </c>
      <c r="M1644" s="462" t="s">
        <v>109</v>
      </c>
    </row>
    <row r="1645" spans="1:13" x14ac:dyDescent="0.35">
      <c r="A1645" s="465" t="s">
        <v>13734</v>
      </c>
      <c r="B1645" s="465" t="s">
        <v>13735</v>
      </c>
      <c r="C1645" s="465" t="s">
        <v>13734</v>
      </c>
      <c r="D1645" s="465" t="s">
        <v>209</v>
      </c>
      <c r="E1645" s="465" t="s">
        <v>260</v>
      </c>
      <c r="F1645" s="466">
        <v>2020</v>
      </c>
      <c r="G1645" s="465" t="s">
        <v>5733</v>
      </c>
      <c r="H1645" s="465" t="s">
        <v>12026</v>
      </c>
      <c r="I1645" s="465" t="s">
        <v>13736</v>
      </c>
      <c r="J1645" s="466">
        <v>28694</v>
      </c>
      <c r="K1645" s="469"/>
      <c r="L1645" s="404">
        <f t="shared" ca="1" si="25"/>
        <v>7173.5</v>
      </c>
      <c r="M1645" s="465" t="s">
        <v>109</v>
      </c>
    </row>
    <row r="1646" spans="1:13" x14ac:dyDescent="0.35">
      <c r="A1646" s="462" t="s">
        <v>13737</v>
      </c>
      <c r="B1646" s="462" t="s">
        <v>13738</v>
      </c>
      <c r="C1646" s="462" t="s">
        <v>13737</v>
      </c>
      <c r="D1646" s="462" t="s">
        <v>209</v>
      </c>
      <c r="E1646" s="462" t="s">
        <v>260</v>
      </c>
      <c r="F1646" s="463">
        <v>2020</v>
      </c>
      <c r="G1646" s="462" t="s">
        <v>5733</v>
      </c>
      <c r="H1646" s="462" t="s">
        <v>12026</v>
      </c>
      <c r="I1646" s="462" t="s">
        <v>13739</v>
      </c>
      <c r="J1646" s="463">
        <v>40213</v>
      </c>
      <c r="K1646" s="468"/>
      <c r="L1646" s="464">
        <f t="shared" ca="1" si="25"/>
        <v>10053.25</v>
      </c>
      <c r="M1646" s="462" t="s">
        <v>109</v>
      </c>
    </row>
    <row r="1647" spans="1:13" x14ac:dyDescent="0.35">
      <c r="A1647" s="465" t="s">
        <v>13740</v>
      </c>
      <c r="B1647" s="465" t="s">
        <v>13741</v>
      </c>
      <c r="C1647" s="465" t="s">
        <v>13740</v>
      </c>
      <c r="D1647" s="465" t="s">
        <v>209</v>
      </c>
      <c r="E1647" s="465" t="s">
        <v>260</v>
      </c>
      <c r="F1647" s="466">
        <v>2020</v>
      </c>
      <c r="G1647" s="465" t="s">
        <v>5733</v>
      </c>
      <c r="H1647" s="465" t="s">
        <v>12026</v>
      </c>
      <c r="I1647" s="465" t="s">
        <v>13742</v>
      </c>
      <c r="J1647" s="466">
        <v>36700</v>
      </c>
      <c r="K1647" s="469"/>
      <c r="L1647" s="404">
        <f t="shared" ca="1" si="25"/>
        <v>9175</v>
      </c>
      <c r="M1647" s="465" t="s">
        <v>109</v>
      </c>
    </row>
    <row r="1648" spans="1:13" x14ac:dyDescent="0.35">
      <c r="A1648" s="462" t="s">
        <v>13758</v>
      </c>
      <c r="B1648" s="462" t="s">
        <v>13759</v>
      </c>
      <c r="C1648" s="462" t="s">
        <v>13758</v>
      </c>
      <c r="D1648" s="462" t="s">
        <v>209</v>
      </c>
      <c r="E1648" s="462" t="s">
        <v>260</v>
      </c>
      <c r="F1648" s="463">
        <v>2020</v>
      </c>
      <c r="G1648" s="462" t="s">
        <v>5733</v>
      </c>
      <c r="H1648" s="462" t="s">
        <v>12026</v>
      </c>
      <c r="I1648" s="462" t="s">
        <v>13760</v>
      </c>
      <c r="J1648" s="463">
        <v>23336</v>
      </c>
      <c r="K1648" s="468"/>
      <c r="L1648" s="464">
        <f t="shared" ca="1" si="25"/>
        <v>5834</v>
      </c>
      <c r="M1648" s="462" t="s">
        <v>109</v>
      </c>
    </row>
    <row r="1649" spans="1:13" x14ac:dyDescent="0.35">
      <c r="A1649" s="465" t="s">
        <v>13761</v>
      </c>
      <c r="B1649" s="465" t="s">
        <v>13762</v>
      </c>
      <c r="C1649" s="465" t="s">
        <v>13761</v>
      </c>
      <c r="D1649" s="465" t="s">
        <v>209</v>
      </c>
      <c r="E1649" s="465" t="s">
        <v>260</v>
      </c>
      <c r="F1649" s="466">
        <v>2020</v>
      </c>
      <c r="G1649" s="465" t="s">
        <v>5733</v>
      </c>
      <c r="H1649" s="465" t="s">
        <v>12026</v>
      </c>
      <c r="I1649" s="465" t="s">
        <v>13763</v>
      </c>
      <c r="J1649" s="466">
        <v>29386</v>
      </c>
      <c r="K1649" s="469"/>
      <c r="L1649" s="404">
        <f t="shared" ca="1" si="25"/>
        <v>7346.5</v>
      </c>
      <c r="M1649" s="465" t="s">
        <v>109</v>
      </c>
    </row>
    <row r="1650" spans="1:13" x14ac:dyDescent="0.35">
      <c r="A1650" s="462" t="s">
        <v>13764</v>
      </c>
      <c r="B1650" s="462" t="s">
        <v>13765</v>
      </c>
      <c r="C1650" s="462" t="s">
        <v>13764</v>
      </c>
      <c r="D1650" s="462" t="s">
        <v>209</v>
      </c>
      <c r="E1650" s="462" t="s">
        <v>260</v>
      </c>
      <c r="F1650" s="463">
        <v>2020</v>
      </c>
      <c r="G1650" s="462" t="s">
        <v>5733</v>
      </c>
      <c r="H1650" s="462" t="s">
        <v>12026</v>
      </c>
      <c r="I1650" s="462" t="s">
        <v>13766</v>
      </c>
      <c r="J1650" s="463">
        <v>29568</v>
      </c>
      <c r="K1650" s="468"/>
      <c r="L1650" s="464">
        <f t="shared" ca="1" si="25"/>
        <v>7392</v>
      </c>
      <c r="M1650" s="462" t="s">
        <v>109</v>
      </c>
    </row>
    <row r="1651" spans="1:13" x14ac:dyDescent="0.35">
      <c r="A1651" s="465" t="s">
        <v>13767</v>
      </c>
      <c r="B1651" s="465" t="s">
        <v>13768</v>
      </c>
      <c r="C1651" s="465" t="s">
        <v>13767</v>
      </c>
      <c r="D1651" s="465" t="s">
        <v>209</v>
      </c>
      <c r="E1651" s="465" t="s">
        <v>260</v>
      </c>
      <c r="F1651" s="466">
        <v>2020</v>
      </c>
      <c r="G1651" s="465" t="s">
        <v>5733</v>
      </c>
      <c r="H1651" s="465" t="s">
        <v>12026</v>
      </c>
      <c r="I1651" s="465" t="s">
        <v>13769</v>
      </c>
      <c r="J1651" s="466">
        <v>18028</v>
      </c>
      <c r="K1651" s="469"/>
      <c r="L1651" s="404">
        <f t="shared" ca="1" si="25"/>
        <v>4507</v>
      </c>
      <c r="M1651" s="465" t="s">
        <v>109</v>
      </c>
    </row>
    <row r="1652" spans="1:13" x14ac:dyDescent="0.35">
      <c r="A1652" s="462" t="s">
        <v>13770</v>
      </c>
      <c r="B1652" s="462" t="s">
        <v>13771</v>
      </c>
      <c r="C1652" s="462" t="s">
        <v>13770</v>
      </c>
      <c r="D1652" s="462" t="s">
        <v>209</v>
      </c>
      <c r="E1652" s="462" t="s">
        <v>260</v>
      </c>
      <c r="F1652" s="463">
        <v>2020</v>
      </c>
      <c r="G1652" s="462" t="s">
        <v>5733</v>
      </c>
      <c r="H1652" s="462" t="s">
        <v>12026</v>
      </c>
      <c r="I1652" s="462" t="s">
        <v>13772</v>
      </c>
      <c r="J1652" s="463">
        <v>31494</v>
      </c>
      <c r="K1652" s="468"/>
      <c r="L1652" s="464">
        <f t="shared" ca="1" si="25"/>
        <v>7873.5</v>
      </c>
      <c r="M1652" s="462" t="s">
        <v>109</v>
      </c>
    </row>
    <row r="1653" spans="1:13" x14ac:dyDescent="0.35">
      <c r="A1653" s="465" t="s">
        <v>13773</v>
      </c>
      <c r="B1653" s="465" t="s">
        <v>13774</v>
      </c>
      <c r="C1653" s="465" t="s">
        <v>13773</v>
      </c>
      <c r="D1653" s="465" t="s">
        <v>209</v>
      </c>
      <c r="E1653" s="465" t="s">
        <v>260</v>
      </c>
      <c r="F1653" s="466">
        <v>2020</v>
      </c>
      <c r="G1653" s="465" t="s">
        <v>5733</v>
      </c>
      <c r="H1653" s="465" t="s">
        <v>12026</v>
      </c>
      <c r="I1653" s="465" t="s">
        <v>13775</v>
      </c>
      <c r="J1653" s="466">
        <v>16093</v>
      </c>
      <c r="K1653" s="469"/>
      <c r="L1653" s="404">
        <f t="shared" ca="1" si="25"/>
        <v>4023.25</v>
      </c>
      <c r="M1653" s="465" t="s">
        <v>109</v>
      </c>
    </row>
    <row r="1654" spans="1:13" x14ac:dyDescent="0.35">
      <c r="A1654" s="462" t="s">
        <v>13776</v>
      </c>
      <c r="B1654" s="462" t="s">
        <v>13777</v>
      </c>
      <c r="C1654" s="462" t="s">
        <v>13776</v>
      </c>
      <c r="D1654" s="462" t="s">
        <v>209</v>
      </c>
      <c r="E1654" s="462" t="s">
        <v>260</v>
      </c>
      <c r="F1654" s="463">
        <v>2020</v>
      </c>
      <c r="G1654" s="462" t="s">
        <v>5733</v>
      </c>
      <c r="H1654" s="462" t="s">
        <v>12026</v>
      </c>
      <c r="I1654" s="462" t="s">
        <v>13778</v>
      </c>
      <c r="J1654" s="463">
        <v>35504</v>
      </c>
      <c r="K1654" s="468"/>
      <c r="L1654" s="464">
        <f t="shared" ca="1" si="25"/>
        <v>8876</v>
      </c>
      <c r="M1654" s="462" t="s">
        <v>109</v>
      </c>
    </row>
    <row r="1655" spans="1:13" x14ac:dyDescent="0.35">
      <c r="A1655" s="465" t="s">
        <v>17661</v>
      </c>
      <c r="B1655" s="465" t="s">
        <v>17662</v>
      </c>
      <c r="C1655" s="465" t="s">
        <v>17661</v>
      </c>
      <c r="D1655" s="465" t="s">
        <v>209</v>
      </c>
      <c r="E1655" s="465" t="s">
        <v>260</v>
      </c>
      <c r="F1655" s="466">
        <v>2023</v>
      </c>
      <c r="G1655" s="465" t="s">
        <v>5733</v>
      </c>
      <c r="H1655" s="465" t="s">
        <v>12026</v>
      </c>
      <c r="I1655" s="465" t="s">
        <v>17663</v>
      </c>
      <c r="J1655" s="466">
        <v>4000</v>
      </c>
      <c r="K1655" s="469"/>
      <c r="L1655" s="404">
        <f t="shared" ca="1" si="25"/>
        <v>4000</v>
      </c>
      <c r="M1655" s="465" t="s">
        <v>109</v>
      </c>
    </row>
    <row r="1656" spans="1:13" x14ac:dyDescent="0.35">
      <c r="A1656" s="462" t="s">
        <v>13627</v>
      </c>
      <c r="B1656" s="462" t="s">
        <v>1471</v>
      </c>
      <c r="C1656" s="462" t="s">
        <v>13627</v>
      </c>
      <c r="D1656" s="462" t="s">
        <v>209</v>
      </c>
      <c r="E1656" s="462" t="s">
        <v>265</v>
      </c>
      <c r="F1656" s="463">
        <v>2019</v>
      </c>
      <c r="G1656" s="462" t="s">
        <v>1283</v>
      </c>
      <c r="H1656" s="462" t="s">
        <v>11925</v>
      </c>
      <c r="I1656" s="462" t="s">
        <v>13628</v>
      </c>
      <c r="J1656" s="463">
        <v>17899</v>
      </c>
      <c r="K1656" s="468"/>
      <c r="L1656" s="464">
        <f t="shared" ca="1" si="25"/>
        <v>3579.8</v>
      </c>
      <c r="M1656" s="462" t="s">
        <v>109</v>
      </c>
    </row>
    <row r="1657" spans="1:13" x14ac:dyDescent="0.35">
      <c r="A1657" s="465" t="s">
        <v>13625</v>
      </c>
      <c r="B1657" s="465" t="s">
        <v>1470</v>
      </c>
      <c r="C1657" s="465" t="s">
        <v>13625</v>
      </c>
      <c r="D1657" s="465" t="s">
        <v>209</v>
      </c>
      <c r="E1657" s="465" t="s">
        <v>265</v>
      </c>
      <c r="F1657" s="466">
        <v>2019</v>
      </c>
      <c r="G1657" s="465" t="s">
        <v>1283</v>
      </c>
      <c r="H1657" s="465" t="s">
        <v>11925</v>
      </c>
      <c r="I1657" s="465" t="s">
        <v>13626</v>
      </c>
      <c r="J1657" s="466">
        <v>6522</v>
      </c>
      <c r="K1657" s="469"/>
      <c r="L1657" s="404">
        <f t="shared" ca="1" si="25"/>
        <v>1304.4000000000001</v>
      </c>
      <c r="M1657" s="465" t="s">
        <v>109</v>
      </c>
    </row>
    <row r="1658" spans="1:13" x14ac:dyDescent="0.35">
      <c r="A1658" s="462" t="s">
        <v>11066</v>
      </c>
      <c r="B1658" s="462" t="s">
        <v>1278</v>
      </c>
      <c r="C1658" s="462" t="s">
        <v>11066</v>
      </c>
      <c r="D1658" s="462" t="s">
        <v>209</v>
      </c>
      <c r="E1658" s="462" t="s">
        <v>265</v>
      </c>
      <c r="F1658" s="463">
        <v>2016</v>
      </c>
      <c r="G1658" s="462" t="s">
        <v>5710</v>
      </c>
      <c r="H1658" s="462" t="s">
        <v>11044</v>
      </c>
      <c r="I1658" s="462" t="s">
        <v>11067</v>
      </c>
      <c r="J1658" s="463">
        <v>19915</v>
      </c>
      <c r="K1658" s="468"/>
      <c r="L1658" s="464">
        <f t="shared" ca="1" si="25"/>
        <v>2489.375</v>
      </c>
      <c r="M1658" s="462" t="s">
        <v>109</v>
      </c>
    </row>
    <row r="1659" spans="1:13" x14ac:dyDescent="0.35">
      <c r="A1659" s="465" t="s">
        <v>11064</v>
      </c>
      <c r="B1659" s="465" t="s">
        <v>1277</v>
      </c>
      <c r="C1659" s="465" t="s">
        <v>11064</v>
      </c>
      <c r="D1659" s="465" t="s">
        <v>209</v>
      </c>
      <c r="E1659" s="465" t="s">
        <v>265</v>
      </c>
      <c r="F1659" s="466">
        <v>2016</v>
      </c>
      <c r="G1659" s="465" t="s">
        <v>5710</v>
      </c>
      <c r="H1659" s="465" t="s">
        <v>11044</v>
      </c>
      <c r="I1659" s="465" t="s">
        <v>11065</v>
      </c>
      <c r="J1659" s="466">
        <v>23433</v>
      </c>
      <c r="K1659" s="469"/>
      <c r="L1659" s="404">
        <f t="shared" ca="1" si="25"/>
        <v>2929.125</v>
      </c>
      <c r="M1659" s="465" t="s">
        <v>109</v>
      </c>
    </row>
    <row r="1660" spans="1:13" x14ac:dyDescent="0.35">
      <c r="A1660" s="462" t="s">
        <v>11060</v>
      </c>
      <c r="B1660" s="462" t="s">
        <v>1275</v>
      </c>
      <c r="C1660" s="462" t="s">
        <v>11060</v>
      </c>
      <c r="D1660" s="462" t="s">
        <v>209</v>
      </c>
      <c r="E1660" s="462" t="s">
        <v>265</v>
      </c>
      <c r="F1660" s="463">
        <v>2016</v>
      </c>
      <c r="G1660" s="462" t="s">
        <v>5710</v>
      </c>
      <c r="H1660" s="462" t="s">
        <v>11044</v>
      </c>
      <c r="I1660" s="462" t="s">
        <v>11061</v>
      </c>
      <c r="J1660" s="463">
        <v>23801</v>
      </c>
      <c r="K1660" s="468"/>
      <c r="L1660" s="464">
        <f t="shared" ca="1" si="25"/>
        <v>2975.125</v>
      </c>
      <c r="M1660" s="462" t="s">
        <v>109</v>
      </c>
    </row>
    <row r="1661" spans="1:13" x14ac:dyDescent="0.35">
      <c r="A1661" s="465" t="s">
        <v>8858</v>
      </c>
      <c r="B1661" s="465" t="s">
        <v>1085</v>
      </c>
      <c r="C1661" s="465" t="s">
        <v>8858</v>
      </c>
      <c r="D1661" s="465" t="s">
        <v>209</v>
      </c>
      <c r="E1661" s="465" t="s">
        <v>265</v>
      </c>
      <c r="F1661" s="466">
        <v>2014</v>
      </c>
      <c r="G1661" s="465" t="s">
        <v>5710</v>
      </c>
      <c r="H1661" s="465" t="s">
        <v>6095</v>
      </c>
      <c r="I1661" s="465" t="s">
        <v>8859</v>
      </c>
      <c r="J1661" s="466">
        <v>63626</v>
      </c>
      <c r="K1661" s="469"/>
      <c r="L1661" s="404">
        <f t="shared" ca="1" si="25"/>
        <v>6362.6</v>
      </c>
      <c r="M1661" s="465" t="s">
        <v>109</v>
      </c>
    </row>
    <row r="1662" spans="1:13" x14ac:dyDescent="0.35">
      <c r="A1662" s="462" t="s">
        <v>8856</v>
      </c>
      <c r="B1662" s="462" t="s">
        <v>1084</v>
      </c>
      <c r="C1662" s="462" t="s">
        <v>8856</v>
      </c>
      <c r="D1662" s="462" t="s">
        <v>209</v>
      </c>
      <c r="E1662" s="462" t="s">
        <v>265</v>
      </c>
      <c r="F1662" s="463">
        <v>2014</v>
      </c>
      <c r="G1662" s="462" t="s">
        <v>5710</v>
      </c>
      <c r="H1662" s="462" t="s">
        <v>6095</v>
      </c>
      <c r="I1662" s="462" t="s">
        <v>8857</v>
      </c>
      <c r="J1662" s="463">
        <v>62219</v>
      </c>
      <c r="K1662" s="468"/>
      <c r="L1662" s="464">
        <f t="shared" ca="1" si="25"/>
        <v>6221.9</v>
      </c>
      <c r="M1662" s="462" t="s">
        <v>109</v>
      </c>
    </row>
    <row r="1663" spans="1:13" x14ac:dyDescent="0.35">
      <c r="A1663" s="465" t="s">
        <v>8854</v>
      </c>
      <c r="B1663" s="465" t="s">
        <v>1083</v>
      </c>
      <c r="C1663" s="465" t="s">
        <v>8854</v>
      </c>
      <c r="D1663" s="465" t="s">
        <v>209</v>
      </c>
      <c r="E1663" s="465" t="s">
        <v>265</v>
      </c>
      <c r="F1663" s="466">
        <v>2014</v>
      </c>
      <c r="G1663" s="465" t="s">
        <v>5710</v>
      </c>
      <c r="H1663" s="465" t="s">
        <v>6095</v>
      </c>
      <c r="I1663" s="465" t="s">
        <v>8855</v>
      </c>
      <c r="J1663" s="466">
        <v>62223</v>
      </c>
      <c r="K1663" s="469"/>
      <c r="L1663" s="404">
        <f t="shared" ca="1" si="25"/>
        <v>6222.3</v>
      </c>
      <c r="M1663" s="465" t="s">
        <v>109</v>
      </c>
    </row>
    <row r="1664" spans="1:13" x14ac:dyDescent="0.35">
      <c r="A1664" s="462" t="s">
        <v>7821</v>
      </c>
      <c r="B1664" s="462" t="s">
        <v>1017</v>
      </c>
      <c r="C1664" s="462" t="s">
        <v>7821</v>
      </c>
      <c r="D1664" s="462" t="s">
        <v>209</v>
      </c>
      <c r="E1664" s="462" t="s">
        <v>265</v>
      </c>
      <c r="F1664" s="463">
        <v>2011</v>
      </c>
      <c r="G1664" s="462" t="s">
        <v>5710</v>
      </c>
      <c r="H1664" s="462" t="s">
        <v>6311</v>
      </c>
      <c r="I1664" s="462" t="s">
        <v>7822</v>
      </c>
      <c r="J1664" s="463">
        <v>85623</v>
      </c>
      <c r="K1664" s="468"/>
      <c r="L1664" s="464">
        <f t="shared" ca="1" si="25"/>
        <v>6586.3846153846152</v>
      </c>
      <c r="M1664" s="462" t="s">
        <v>109</v>
      </c>
    </row>
    <row r="1665" spans="1:13" x14ac:dyDescent="0.35">
      <c r="A1665" s="465" t="s">
        <v>8093</v>
      </c>
      <c r="B1665" s="465" t="s">
        <v>1054</v>
      </c>
      <c r="C1665" s="465" t="s">
        <v>8093</v>
      </c>
      <c r="D1665" s="465" t="s">
        <v>209</v>
      </c>
      <c r="E1665" s="465" t="s">
        <v>265</v>
      </c>
      <c r="F1665" s="466">
        <v>2012</v>
      </c>
      <c r="G1665" s="465" t="s">
        <v>5710</v>
      </c>
      <c r="H1665" s="465" t="s">
        <v>6311</v>
      </c>
      <c r="I1665" s="465" t="s">
        <v>8094</v>
      </c>
      <c r="J1665" s="466">
        <v>51800</v>
      </c>
      <c r="K1665" s="469"/>
      <c r="L1665" s="404">
        <f t="shared" ca="1" si="25"/>
        <v>4316.666666666667</v>
      </c>
      <c r="M1665" s="465" t="s">
        <v>109</v>
      </c>
    </row>
    <row r="1666" spans="1:13" x14ac:dyDescent="0.35">
      <c r="A1666" s="462" t="s">
        <v>6942</v>
      </c>
      <c r="B1666" s="462" t="s">
        <v>966</v>
      </c>
      <c r="C1666" s="462" t="s">
        <v>6942</v>
      </c>
      <c r="D1666" s="462" t="s">
        <v>209</v>
      </c>
      <c r="E1666" s="462" t="s">
        <v>265</v>
      </c>
      <c r="F1666" s="463">
        <v>2008</v>
      </c>
      <c r="G1666" s="462" t="s">
        <v>5710</v>
      </c>
      <c r="H1666" s="462" t="s">
        <v>6311</v>
      </c>
      <c r="I1666" s="462" t="s">
        <v>6943</v>
      </c>
      <c r="J1666" s="463">
        <v>41917</v>
      </c>
      <c r="K1666" s="468"/>
      <c r="L1666" s="464">
        <f t="shared" ref="L1666:L1729" ca="1" si="26">IFERROR(J1666/(YEAR(NOW())-F1666),"--")</f>
        <v>2619.8125</v>
      </c>
      <c r="M1666" s="462" t="s">
        <v>109</v>
      </c>
    </row>
    <row r="1667" spans="1:13" x14ac:dyDescent="0.35">
      <c r="A1667" s="465" t="s">
        <v>6606</v>
      </c>
      <c r="B1667" s="465" t="s">
        <v>934</v>
      </c>
      <c r="C1667" s="465" t="s">
        <v>6606</v>
      </c>
      <c r="D1667" s="465" t="s">
        <v>209</v>
      </c>
      <c r="E1667" s="465" t="s">
        <v>265</v>
      </c>
      <c r="F1667" s="466">
        <v>2007</v>
      </c>
      <c r="G1667" s="465" t="s">
        <v>5767</v>
      </c>
      <c r="H1667" s="465" t="s">
        <v>6426</v>
      </c>
      <c r="I1667" s="465" t="s">
        <v>6607</v>
      </c>
      <c r="J1667" s="466">
        <v>103121</v>
      </c>
      <c r="K1667" s="469">
        <v>44742</v>
      </c>
      <c r="L1667" s="404">
        <f t="shared" ca="1" si="26"/>
        <v>6065.9411764705883</v>
      </c>
      <c r="M1667" s="465" t="s">
        <v>109</v>
      </c>
    </row>
    <row r="1668" spans="1:13" x14ac:dyDescent="0.35">
      <c r="A1668" s="462" t="s">
        <v>6910</v>
      </c>
      <c r="B1668" s="462" t="s">
        <v>958</v>
      </c>
      <c r="C1668" s="462" t="s">
        <v>6910</v>
      </c>
      <c r="D1668" s="462" t="s">
        <v>209</v>
      </c>
      <c r="E1668" s="462" t="s">
        <v>265</v>
      </c>
      <c r="F1668" s="463">
        <v>2008</v>
      </c>
      <c r="G1668" s="462" t="s">
        <v>5710</v>
      </c>
      <c r="H1668" s="462" t="s">
        <v>5820</v>
      </c>
      <c r="I1668" s="462" t="s">
        <v>6911</v>
      </c>
      <c r="J1668" s="463">
        <v>72511</v>
      </c>
      <c r="K1668" s="468"/>
      <c r="L1668" s="464">
        <f t="shared" ca="1" si="26"/>
        <v>4531.9375</v>
      </c>
      <c r="M1668" s="462" t="s">
        <v>109</v>
      </c>
    </row>
    <row r="1669" spans="1:13" x14ac:dyDescent="0.35">
      <c r="A1669" s="465" t="s">
        <v>6912</v>
      </c>
      <c r="B1669" s="465" t="s">
        <v>959</v>
      </c>
      <c r="C1669" s="465" t="s">
        <v>6912</v>
      </c>
      <c r="D1669" s="465" t="s">
        <v>209</v>
      </c>
      <c r="E1669" s="465" t="s">
        <v>265</v>
      </c>
      <c r="F1669" s="466">
        <v>2008</v>
      </c>
      <c r="G1669" s="465" t="s">
        <v>5710</v>
      </c>
      <c r="H1669" s="465" t="s">
        <v>5820</v>
      </c>
      <c r="I1669" s="465" t="s">
        <v>6913</v>
      </c>
      <c r="J1669" s="466">
        <v>74010</v>
      </c>
      <c r="K1669" s="469">
        <v>44901</v>
      </c>
      <c r="L1669" s="404">
        <f t="shared" ca="1" si="26"/>
        <v>4625.625</v>
      </c>
      <c r="M1669" s="465" t="s">
        <v>109</v>
      </c>
    </row>
    <row r="1670" spans="1:13" x14ac:dyDescent="0.35">
      <c r="A1670" s="462" t="s">
        <v>6916</v>
      </c>
      <c r="B1670" s="462" t="s">
        <v>961</v>
      </c>
      <c r="C1670" s="462" t="s">
        <v>6916</v>
      </c>
      <c r="D1670" s="462" t="s">
        <v>209</v>
      </c>
      <c r="E1670" s="462" t="s">
        <v>265</v>
      </c>
      <c r="F1670" s="463">
        <v>2008</v>
      </c>
      <c r="G1670" s="462" t="s">
        <v>5710</v>
      </c>
      <c r="H1670" s="462" t="s">
        <v>5820</v>
      </c>
      <c r="I1670" s="462" t="s">
        <v>6917</v>
      </c>
      <c r="J1670" s="463">
        <v>60370</v>
      </c>
      <c r="K1670" s="468">
        <v>45105</v>
      </c>
      <c r="L1670" s="464">
        <f t="shared" ca="1" si="26"/>
        <v>3773.125</v>
      </c>
      <c r="M1670" s="462" t="s">
        <v>109</v>
      </c>
    </row>
    <row r="1671" spans="1:13" x14ac:dyDescent="0.35">
      <c r="A1671" s="465" t="s">
        <v>6659</v>
      </c>
      <c r="B1671" s="465" t="s">
        <v>945</v>
      </c>
      <c r="C1671" s="465" t="s">
        <v>6659</v>
      </c>
      <c r="D1671" s="465" t="s">
        <v>209</v>
      </c>
      <c r="E1671" s="465" t="s">
        <v>265</v>
      </c>
      <c r="F1671" s="466">
        <v>2007</v>
      </c>
      <c r="G1671" s="465" t="s">
        <v>5710</v>
      </c>
      <c r="H1671" s="465" t="s">
        <v>5820</v>
      </c>
      <c r="I1671" s="465" t="s">
        <v>6660</v>
      </c>
      <c r="J1671" s="466">
        <v>380204</v>
      </c>
      <c r="K1671" s="469"/>
      <c r="L1671" s="404">
        <f t="shared" ca="1" si="26"/>
        <v>22364.941176470587</v>
      </c>
      <c r="M1671" s="465" t="s">
        <v>109</v>
      </c>
    </row>
    <row r="1672" spans="1:13" x14ac:dyDescent="0.35">
      <c r="A1672" s="462" t="s">
        <v>7039</v>
      </c>
      <c r="B1672" s="462" t="s">
        <v>969</v>
      </c>
      <c r="C1672" s="462" t="s">
        <v>7039</v>
      </c>
      <c r="D1672" s="462" t="s">
        <v>209</v>
      </c>
      <c r="E1672" s="462" t="s">
        <v>265</v>
      </c>
      <c r="F1672" s="463">
        <v>2008</v>
      </c>
      <c r="G1672" s="462" t="s">
        <v>5710</v>
      </c>
      <c r="H1672" s="462" t="s">
        <v>898</v>
      </c>
      <c r="I1672" s="462" t="s">
        <v>7040</v>
      </c>
      <c r="J1672" s="463">
        <v>41876</v>
      </c>
      <c r="K1672" s="468"/>
      <c r="L1672" s="464">
        <f t="shared" ca="1" si="26"/>
        <v>2617.25</v>
      </c>
      <c r="M1672" s="462" t="s">
        <v>109</v>
      </c>
    </row>
    <row r="1673" spans="1:13" x14ac:dyDescent="0.35">
      <c r="A1673" s="465" t="s">
        <v>6239</v>
      </c>
      <c r="B1673" s="465" t="s">
        <v>906</v>
      </c>
      <c r="C1673" s="465" t="s">
        <v>6239</v>
      </c>
      <c r="D1673" s="465" t="s">
        <v>209</v>
      </c>
      <c r="E1673" s="465" t="s">
        <v>265</v>
      </c>
      <c r="F1673" s="466">
        <v>2005</v>
      </c>
      <c r="G1673" s="465" t="s">
        <v>5767</v>
      </c>
      <c r="H1673" s="465" t="s">
        <v>5992</v>
      </c>
      <c r="I1673" s="465" t="s">
        <v>6240</v>
      </c>
      <c r="J1673" s="466">
        <v>107491</v>
      </c>
      <c r="K1673" s="469"/>
      <c r="L1673" s="404">
        <f t="shared" ca="1" si="26"/>
        <v>5657.4210526315792</v>
      </c>
      <c r="M1673" s="465" t="s">
        <v>109</v>
      </c>
    </row>
    <row r="1674" spans="1:13" x14ac:dyDescent="0.35">
      <c r="A1674" s="462" t="s">
        <v>6461</v>
      </c>
      <c r="B1674" s="462" t="s">
        <v>922</v>
      </c>
      <c r="C1674" s="462" t="s">
        <v>6461</v>
      </c>
      <c r="D1674" s="462" t="s">
        <v>209</v>
      </c>
      <c r="E1674" s="462" t="s">
        <v>265</v>
      </c>
      <c r="F1674" s="463">
        <v>2006</v>
      </c>
      <c r="G1674" s="462" t="s">
        <v>5710</v>
      </c>
      <c r="H1674" s="462" t="s">
        <v>5820</v>
      </c>
      <c r="I1674" s="462" t="s">
        <v>6462</v>
      </c>
      <c r="J1674" s="463">
        <v>218023</v>
      </c>
      <c r="K1674" s="468"/>
      <c r="L1674" s="464">
        <f t="shared" ca="1" si="26"/>
        <v>12112.388888888889</v>
      </c>
      <c r="M1674" s="462" t="s">
        <v>109</v>
      </c>
    </row>
    <row r="1675" spans="1:13" x14ac:dyDescent="0.35">
      <c r="A1675" s="465" t="s">
        <v>6463</v>
      </c>
      <c r="B1675" s="465" t="s">
        <v>920</v>
      </c>
      <c r="C1675" s="465" t="s">
        <v>6463</v>
      </c>
      <c r="D1675" s="465" t="s">
        <v>209</v>
      </c>
      <c r="E1675" s="465" t="s">
        <v>265</v>
      </c>
      <c r="F1675" s="466">
        <v>2006</v>
      </c>
      <c r="G1675" s="465" t="s">
        <v>5710</v>
      </c>
      <c r="H1675" s="465" t="s">
        <v>5820</v>
      </c>
      <c r="I1675" s="465" t="s">
        <v>6464</v>
      </c>
      <c r="J1675" s="466">
        <v>29579</v>
      </c>
      <c r="K1675" s="469"/>
      <c r="L1675" s="404">
        <f t="shared" ca="1" si="26"/>
        <v>1643.2777777777778</v>
      </c>
      <c r="M1675" s="465" t="s">
        <v>109</v>
      </c>
    </row>
    <row r="1676" spans="1:13" x14ac:dyDescent="0.35">
      <c r="A1676" s="462" t="s">
        <v>6097</v>
      </c>
      <c r="B1676" s="462" t="s">
        <v>901</v>
      </c>
      <c r="C1676" s="462" t="s">
        <v>6097</v>
      </c>
      <c r="D1676" s="462" t="s">
        <v>209</v>
      </c>
      <c r="E1676" s="462" t="s">
        <v>265</v>
      </c>
      <c r="F1676" s="463">
        <v>2002</v>
      </c>
      <c r="G1676" s="462" t="s">
        <v>5710</v>
      </c>
      <c r="H1676" s="462" t="s">
        <v>898</v>
      </c>
      <c r="I1676" s="462" t="s">
        <v>6098</v>
      </c>
      <c r="J1676" s="463">
        <v>0</v>
      </c>
      <c r="K1676" s="468">
        <v>44742</v>
      </c>
      <c r="L1676" s="464">
        <f t="shared" ca="1" si="26"/>
        <v>0</v>
      </c>
      <c r="M1676" s="462" t="s">
        <v>109</v>
      </c>
    </row>
    <row r="1677" spans="1:13" x14ac:dyDescent="0.35">
      <c r="A1677" s="465" t="s">
        <v>7528</v>
      </c>
      <c r="B1677" s="465" t="s">
        <v>981</v>
      </c>
      <c r="C1677" s="465" t="s">
        <v>7528</v>
      </c>
      <c r="D1677" s="465" t="s">
        <v>209</v>
      </c>
      <c r="E1677" s="465" t="s">
        <v>265</v>
      </c>
      <c r="F1677" s="466">
        <v>2010</v>
      </c>
      <c r="G1677" s="465" t="s">
        <v>5710</v>
      </c>
      <c r="H1677" s="465" t="s">
        <v>5820</v>
      </c>
      <c r="I1677" s="465" t="s">
        <v>7529</v>
      </c>
      <c r="J1677" s="466">
        <v>380361</v>
      </c>
      <c r="K1677" s="469"/>
      <c r="L1677" s="404">
        <f t="shared" ca="1" si="26"/>
        <v>27168.642857142859</v>
      </c>
      <c r="M1677" s="465" t="s">
        <v>109</v>
      </c>
    </row>
    <row r="1678" spans="1:13" x14ac:dyDescent="0.35">
      <c r="A1678" s="462" t="s">
        <v>8430</v>
      </c>
      <c r="B1678" s="462" t="s">
        <v>1057</v>
      </c>
      <c r="C1678" s="462" t="s">
        <v>8430</v>
      </c>
      <c r="D1678" s="462" t="s">
        <v>209</v>
      </c>
      <c r="E1678" s="462" t="s">
        <v>265</v>
      </c>
      <c r="F1678" s="463">
        <v>2013</v>
      </c>
      <c r="G1678" s="462" t="s">
        <v>5767</v>
      </c>
      <c r="H1678" s="462" t="s">
        <v>6034</v>
      </c>
      <c r="I1678" s="462" t="s">
        <v>8431</v>
      </c>
      <c r="J1678" s="463">
        <v>34586</v>
      </c>
      <c r="K1678" s="468"/>
      <c r="L1678" s="464">
        <f t="shared" ca="1" si="26"/>
        <v>3144.181818181818</v>
      </c>
      <c r="M1678" s="462" t="s">
        <v>109</v>
      </c>
    </row>
    <row r="1679" spans="1:13" x14ac:dyDescent="0.35">
      <c r="A1679" s="465" t="s">
        <v>8432</v>
      </c>
      <c r="B1679" s="465" t="s">
        <v>1058</v>
      </c>
      <c r="C1679" s="465" t="s">
        <v>8432</v>
      </c>
      <c r="D1679" s="465" t="s">
        <v>209</v>
      </c>
      <c r="E1679" s="465" t="s">
        <v>265</v>
      </c>
      <c r="F1679" s="466">
        <v>2013</v>
      </c>
      <c r="G1679" s="465" t="s">
        <v>5767</v>
      </c>
      <c r="H1679" s="465" t="s">
        <v>6034</v>
      </c>
      <c r="I1679" s="465" t="s">
        <v>8433</v>
      </c>
      <c r="J1679" s="466">
        <v>27507</v>
      </c>
      <c r="K1679" s="469"/>
      <c r="L1679" s="404">
        <f t="shared" ca="1" si="26"/>
        <v>2500.6363636363635</v>
      </c>
      <c r="M1679" s="465" t="s">
        <v>109</v>
      </c>
    </row>
    <row r="1680" spans="1:13" x14ac:dyDescent="0.35">
      <c r="A1680" s="462" t="s">
        <v>10048</v>
      </c>
      <c r="B1680" s="462" t="s">
        <v>1168</v>
      </c>
      <c r="C1680" s="462" t="s">
        <v>10048</v>
      </c>
      <c r="D1680" s="462" t="s">
        <v>209</v>
      </c>
      <c r="E1680" s="462" t="s">
        <v>265</v>
      </c>
      <c r="F1680" s="463">
        <v>2015</v>
      </c>
      <c r="G1680" s="462" t="s">
        <v>6165</v>
      </c>
      <c r="H1680" s="462" t="s">
        <v>8009</v>
      </c>
      <c r="I1680" s="462" t="s">
        <v>10049</v>
      </c>
      <c r="J1680" s="463">
        <v>81501</v>
      </c>
      <c r="K1680" s="468"/>
      <c r="L1680" s="464">
        <f t="shared" ca="1" si="26"/>
        <v>9055.6666666666661</v>
      </c>
      <c r="M1680" s="462" t="s">
        <v>109</v>
      </c>
    </row>
    <row r="1681" spans="1:13" x14ac:dyDescent="0.35">
      <c r="A1681" s="465" t="s">
        <v>10050</v>
      </c>
      <c r="B1681" s="465" t="s">
        <v>1169</v>
      </c>
      <c r="C1681" s="465" t="s">
        <v>10050</v>
      </c>
      <c r="D1681" s="465" t="s">
        <v>209</v>
      </c>
      <c r="E1681" s="465" t="s">
        <v>265</v>
      </c>
      <c r="F1681" s="466">
        <v>2015</v>
      </c>
      <c r="G1681" s="465" t="s">
        <v>6165</v>
      </c>
      <c r="H1681" s="465" t="s">
        <v>8009</v>
      </c>
      <c r="I1681" s="465" t="s">
        <v>10051</v>
      </c>
      <c r="J1681" s="466">
        <v>86611</v>
      </c>
      <c r="K1681" s="469"/>
      <c r="L1681" s="404">
        <f t="shared" ca="1" si="26"/>
        <v>9623.4444444444453</v>
      </c>
      <c r="M1681" s="465" t="s">
        <v>109</v>
      </c>
    </row>
    <row r="1682" spans="1:13" x14ac:dyDescent="0.35">
      <c r="A1682" s="462" t="s">
        <v>10034</v>
      </c>
      <c r="B1682" s="462" t="s">
        <v>1128</v>
      </c>
      <c r="C1682" s="462" t="s">
        <v>10034</v>
      </c>
      <c r="D1682" s="462" t="s">
        <v>209</v>
      </c>
      <c r="E1682" s="462" t="s">
        <v>265</v>
      </c>
      <c r="F1682" s="463">
        <v>2015</v>
      </c>
      <c r="G1682" s="462" t="s">
        <v>6165</v>
      </c>
      <c r="H1682" s="462" t="s">
        <v>8009</v>
      </c>
      <c r="I1682" s="462" t="s">
        <v>10035</v>
      </c>
      <c r="J1682" s="463">
        <v>126993</v>
      </c>
      <c r="K1682" s="468"/>
      <c r="L1682" s="464">
        <f t="shared" ca="1" si="26"/>
        <v>14110.333333333334</v>
      </c>
      <c r="M1682" s="462" t="s">
        <v>109</v>
      </c>
    </row>
    <row r="1683" spans="1:13" x14ac:dyDescent="0.35">
      <c r="A1683" s="465" t="s">
        <v>6665</v>
      </c>
      <c r="B1683" s="465" t="s">
        <v>948</v>
      </c>
      <c r="C1683" s="465" t="s">
        <v>6665</v>
      </c>
      <c r="D1683" s="465" t="s">
        <v>209</v>
      </c>
      <c r="E1683" s="465" t="s">
        <v>265</v>
      </c>
      <c r="F1683" s="466">
        <v>2007</v>
      </c>
      <c r="G1683" s="465" t="s">
        <v>5710</v>
      </c>
      <c r="H1683" s="465" t="s">
        <v>5820</v>
      </c>
      <c r="I1683" s="465" t="s">
        <v>6666</v>
      </c>
      <c r="J1683" s="466">
        <v>135079</v>
      </c>
      <c r="K1683" s="469">
        <v>44558</v>
      </c>
      <c r="L1683" s="404">
        <f t="shared" ca="1" si="26"/>
        <v>7945.8235294117649</v>
      </c>
      <c r="M1683" s="465" t="s">
        <v>109</v>
      </c>
    </row>
    <row r="1684" spans="1:13" x14ac:dyDescent="0.35">
      <c r="A1684" s="462" t="s">
        <v>9851</v>
      </c>
      <c r="B1684" s="462" t="s">
        <v>1114</v>
      </c>
      <c r="C1684" s="462" t="s">
        <v>9851</v>
      </c>
      <c r="D1684" s="462" t="s">
        <v>209</v>
      </c>
      <c r="E1684" s="462" t="s">
        <v>265</v>
      </c>
      <c r="F1684" s="463">
        <v>2015</v>
      </c>
      <c r="G1684" s="462" t="s">
        <v>5710</v>
      </c>
      <c r="H1684" s="462" t="s">
        <v>6006</v>
      </c>
      <c r="I1684" s="462" t="s">
        <v>9852</v>
      </c>
      <c r="J1684" s="463">
        <v>113678</v>
      </c>
      <c r="K1684" s="468"/>
      <c r="L1684" s="464">
        <f t="shared" ca="1" si="26"/>
        <v>12630.888888888889</v>
      </c>
      <c r="M1684" s="462" t="s">
        <v>109</v>
      </c>
    </row>
    <row r="1685" spans="1:13" x14ac:dyDescent="0.35">
      <c r="A1685" s="465" t="s">
        <v>9509</v>
      </c>
      <c r="B1685" s="465" t="s">
        <v>1104</v>
      </c>
      <c r="C1685" s="465" t="s">
        <v>9509</v>
      </c>
      <c r="D1685" s="465" t="s">
        <v>209</v>
      </c>
      <c r="E1685" s="465" t="s">
        <v>265</v>
      </c>
      <c r="F1685" s="466">
        <v>2015</v>
      </c>
      <c r="G1685" s="465" t="s">
        <v>5767</v>
      </c>
      <c r="H1685" s="465" t="s">
        <v>6034</v>
      </c>
      <c r="I1685" s="465" t="s">
        <v>9510</v>
      </c>
      <c r="J1685" s="466">
        <v>20245</v>
      </c>
      <c r="K1685" s="469"/>
      <c r="L1685" s="404">
        <f t="shared" ca="1" si="26"/>
        <v>2249.4444444444443</v>
      </c>
      <c r="M1685" s="465" t="s">
        <v>109</v>
      </c>
    </row>
    <row r="1686" spans="1:13" x14ac:dyDescent="0.35">
      <c r="A1686" s="462" t="s">
        <v>10261</v>
      </c>
      <c r="B1686" s="462" t="s">
        <v>1180</v>
      </c>
      <c r="C1686" s="462" t="s">
        <v>10261</v>
      </c>
      <c r="D1686" s="462" t="s">
        <v>209</v>
      </c>
      <c r="E1686" s="462" t="s">
        <v>265</v>
      </c>
      <c r="F1686" s="463">
        <v>2016</v>
      </c>
      <c r="G1686" s="462" t="s">
        <v>5767</v>
      </c>
      <c r="H1686" s="462" t="s">
        <v>6034</v>
      </c>
      <c r="I1686" s="462" t="s">
        <v>10262</v>
      </c>
      <c r="J1686" s="463">
        <v>23160</v>
      </c>
      <c r="K1686" s="468"/>
      <c r="L1686" s="464">
        <f t="shared" ca="1" si="26"/>
        <v>2895</v>
      </c>
      <c r="M1686" s="462" t="s">
        <v>109</v>
      </c>
    </row>
    <row r="1687" spans="1:13" x14ac:dyDescent="0.35">
      <c r="A1687" s="465" t="s">
        <v>13212</v>
      </c>
      <c r="B1687" s="465" t="s">
        <v>1430</v>
      </c>
      <c r="C1687" s="465" t="s">
        <v>13212</v>
      </c>
      <c r="D1687" s="465" t="s">
        <v>209</v>
      </c>
      <c r="E1687" s="465" t="s">
        <v>265</v>
      </c>
      <c r="F1687" s="466">
        <v>2019</v>
      </c>
      <c r="G1687" s="465" t="s">
        <v>5710</v>
      </c>
      <c r="H1687" s="465" t="s">
        <v>9884</v>
      </c>
      <c r="I1687" s="465" t="s">
        <v>13213</v>
      </c>
      <c r="J1687" s="466">
        <v>12429</v>
      </c>
      <c r="K1687" s="469"/>
      <c r="L1687" s="404">
        <f t="shared" ca="1" si="26"/>
        <v>2485.8000000000002</v>
      </c>
      <c r="M1687" s="465" t="s">
        <v>109</v>
      </c>
    </row>
    <row r="1688" spans="1:13" x14ac:dyDescent="0.35">
      <c r="A1688" s="462" t="s">
        <v>13210</v>
      </c>
      <c r="B1688" s="462" t="s">
        <v>1429</v>
      </c>
      <c r="C1688" s="462" t="s">
        <v>13210</v>
      </c>
      <c r="D1688" s="462" t="s">
        <v>209</v>
      </c>
      <c r="E1688" s="462" t="s">
        <v>265</v>
      </c>
      <c r="F1688" s="463">
        <v>2019</v>
      </c>
      <c r="G1688" s="462" t="s">
        <v>5710</v>
      </c>
      <c r="H1688" s="462" t="s">
        <v>9884</v>
      </c>
      <c r="I1688" s="462" t="s">
        <v>13211</v>
      </c>
      <c r="J1688" s="463">
        <v>3797</v>
      </c>
      <c r="K1688" s="468"/>
      <c r="L1688" s="464">
        <f t="shared" ca="1" si="26"/>
        <v>759.4</v>
      </c>
      <c r="M1688" s="462" t="s">
        <v>109</v>
      </c>
    </row>
    <row r="1689" spans="1:13" x14ac:dyDescent="0.35">
      <c r="A1689" s="465" t="s">
        <v>13168</v>
      </c>
      <c r="B1689" s="465" t="s">
        <v>1428</v>
      </c>
      <c r="C1689" s="465" t="s">
        <v>13168</v>
      </c>
      <c r="D1689" s="465" t="s">
        <v>209</v>
      </c>
      <c r="E1689" s="465" t="s">
        <v>265</v>
      </c>
      <c r="F1689" s="466">
        <v>2019</v>
      </c>
      <c r="G1689" s="465" t="s">
        <v>5710</v>
      </c>
      <c r="H1689" s="465" t="s">
        <v>9438</v>
      </c>
      <c r="I1689" s="465" t="s">
        <v>13169</v>
      </c>
      <c r="J1689" s="466">
        <v>8737</v>
      </c>
      <c r="K1689" s="469"/>
      <c r="L1689" s="404">
        <f t="shared" ca="1" si="26"/>
        <v>1747.4</v>
      </c>
      <c r="M1689" s="465" t="s">
        <v>109</v>
      </c>
    </row>
    <row r="1690" spans="1:13" x14ac:dyDescent="0.35">
      <c r="A1690" s="462" t="s">
        <v>13478</v>
      </c>
      <c r="B1690" s="462" t="s">
        <v>1469</v>
      </c>
      <c r="C1690" s="462" t="s">
        <v>13478</v>
      </c>
      <c r="D1690" s="462" t="s">
        <v>209</v>
      </c>
      <c r="E1690" s="462" t="s">
        <v>265</v>
      </c>
      <c r="F1690" s="463">
        <v>2019</v>
      </c>
      <c r="G1690" s="462" t="s">
        <v>6819</v>
      </c>
      <c r="H1690" s="462" t="s">
        <v>11812</v>
      </c>
      <c r="I1690" s="462" t="s">
        <v>13479</v>
      </c>
      <c r="J1690" s="463">
        <v>14249</v>
      </c>
      <c r="K1690" s="468"/>
      <c r="L1690" s="464">
        <f t="shared" ca="1" si="26"/>
        <v>2849.8</v>
      </c>
      <c r="M1690" s="462" t="s">
        <v>109</v>
      </c>
    </row>
    <row r="1691" spans="1:13" x14ac:dyDescent="0.35">
      <c r="A1691" s="465" t="s">
        <v>17289</v>
      </c>
      <c r="B1691" s="465" t="s">
        <v>17290</v>
      </c>
      <c r="C1691" s="465" t="s">
        <v>17289</v>
      </c>
      <c r="D1691" s="465" t="s">
        <v>209</v>
      </c>
      <c r="E1691" s="465" t="s">
        <v>265</v>
      </c>
      <c r="F1691" s="466">
        <v>2023</v>
      </c>
      <c r="G1691" s="465" t="s">
        <v>5710</v>
      </c>
      <c r="H1691" s="465" t="s">
        <v>17281</v>
      </c>
      <c r="I1691" s="465" t="s">
        <v>17291</v>
      </c>
      <c r="J1691" s="466">
        <v>121</v>
      </c>
      <c r="K1691" s="469"/>
      <c r="L1691" s="404">
        <f t="shared" ca="1" si="26"/>
        <v>121</v>
      </c>
      <c r="M1691" s="465" t="s">
        <v>109</v>
      </c>
    </row>
    <row r="1692" spans="1:13" x14ac:dyDescent="0.35">
      <c r="A1692" s="462" t="s">
        <v>11285</v>
      </c>
      <c r="B1692" s="462" t="s">
        <v>16774</v>
      </c>
      <c r="C1692" s="462" t="s">
        <v>11285</v>
      </c>
      <c r="D1692" s="462" t="s">
        <v>209</v>
      </c>
      <c r="E1692" s="462" t="s">
        <v>265</v>
      </c>
      <c r="F1692" s="463">
        <v>2017</v>
      </c>
      <c r="G1692" s="462" t="s">
        <v>5767</v>
      </c>
      <c r="H1692" s="462" t="s">
        <v>6034</v>
      </c>
      <c r="I1692" s="462" t="s">
        <v>11286</v>
      </c>
      <c r="J1692" s="463">
        <v>14530</v>
      </c>
      <c r="K1692" s="468"/>
      <c r="L1692" s="464">
        <f t="shared" ca="1" si="26"/>
        <v>2075.7142857142858</v>
      </c>
      <c r="M1692" s="462" t="s">
        <v>109</v>
      </c>
    </row>
    <row r="1693" spans="1:13" x14ac:dyDescent="0.35">
      <c r="A1693" s="465" t="s">
        <v>12380</v>
      </c>
      <c r="B1693" s="465" t="s">
        <v>16777</v>
      </c>
      <c r="C1693" s="465" t="s">
        <v>12380</v>
      </c>
      <c r="D1693" s="465" t="s">
        <v>209</v>
      </c>
      <c r="E1693" s="465" t="s">
        <v>268</v>
      </c>
      <c r="F1693" s="466">
        <v>2018</v>
      </c>
      <c r="G1693" s="465" t="s">
        <v>5710</v>
      </c>
      <c r="H1693" s="465" t="s">
        <v>11653</v>
      </c>
      <c r="I1693" s="465" t="s">
        <v>12381</v>
      </c>
      <c r="J1693" s="466">
        <v>28314</v>
      </c>
      <c r="K1693" s="469"/>
      <c r="L1693" s="404">
        <f t="shared" ca="1" si="26"/>
        <v>4719</v>
      </c>
      <c r="M1693" s="465" t="s">
        <v>109</v>
      </c>
    </row>
    <row r="1694" spans="1:13" x14ac:dyDescent="0.35">
      <c r="A1694" s="462" t="s">
        <v>13410</v>
      </c>
      <c r="B1694" s="462" t="s">
        <v>1445</v>
      </c>
      <c r="C1694" s="462" t="s">
        <v>13410</v>
      </c>
      <c r="D1694" s="462" t="s">
        <v>209</v>
      </c>
      <c r="E1694" s="462" t="s">
        <v>268</v>
      </c>
      <c r="F1694" s="463">
        <v>2019</v>
      </c>
      <c r="G1694" s="462" t="s">
        <v>5710</v>
      </c>
      <c r="H1694" s="462" t="s">
        <v>11044</v>
      </c>
      <c r="I1694" s="462" t="s">
        <v>13411</v>
      </c>
      <c r="J1694" s="463">
        <v>37314</v>
      </c>
      <c r="K1694" s="468"/>
      <c r="L1694" s="464">
        <f t="shared" ca="1" si="26"/>
        <v>7462.8</v>
      </c>
      <c r="M1694" s="462" t="s">
        <v>109</v>
      </c>
    </row>
    <row r="1695" spans="1:13" x14ac:dyDescent="0.35">
      <c r="A1695" s="465" t="s">
        <v>13420</v>
      </c>
      <c r="B1695" s="465" t="s">
        <v>1440</v>
      </c>
      <c r="C1695" s="465" t="s">
        <v>13420</v>
      </c>
      <c r="D1695" s="465" t="s">
        <v>209</v>
      </c>
      <c r="E1695" s="465" t="s">
        <v>268</v>
      </c>
      <c r="F1695" s="466">
        <v>2019</v>
      </c>
      <c r="G1695" s="465" t="s">
        <v>5710</v>
      </c>
      <c r="H1695" s="465" t="s">
        <v>11044</v>
      </c>
      <c r="I1695" s="465" t="s">
        <v>13421</v>
      </c>
      <c r="J1695" s="466">
        <v>17514</v>
      </c>
      <c r="K1695" s="469"/>
      <c r="L1695" s="404">
        <f t="shared" ca="1" si="26"/>
        <v>3502.8</v>
      </c>
      <c r="M1695" s="465" t="s">
        <v>109</v>
      </c>
    </row>
    <row r="1696" spans="1:13" x14ac:dyDescent="0.35">
      <c r="A1696" s="462" t="s">
        <v>13418</v>
      </c>
      <c r="B1696" s="462" t="s">
        <v>1439</v>
      </c>
      <c r="C1696" s="462" t="s">
        <v>13418</v>
      </c>
      <c r="D1696" s="462" t="s">
        <v>209</v>
      </c>
      <c r="E1696" s="462" t="s">
        <v>268</v>
      </c>
      <c r="F1696" s="463">
        <v>2019</v>
      </c>
      <c r="G1696" s="462" t="s">
        <v>5710</v>
      </c>
      <c r="H1696" s="462" t="s">
        <v>11044</v>
      </c>
      <c r="I1696" s="462" t="s">
        <v>13419</v>
      </c>
      <c r="J1696" s="463">
        <v>25885</v>
      </c>
      <c r="K1696" s="468"/>
      <c r="L1696" s="464">
        <f t="shared" ca="1" si="26"/>
        <v>5177</v>
      </c>
      <c r="M1696" s="462" t="s">
        <v>109</v>
      </c>
    </row>
    <row r="1697" spans="1:13" x14ac:dyDescent="0.35">
      <c r="A1697" s="465" t="s">
        <v>13416</v>
      </c>
      <c r="B1697" s="465" t="s">
        <v>1438</v>
      </c>
      <c r="C1697" s="465" t="s">
        <v>13416</v>
      </c>
      <c r="D1697" s="465" t="s">
        <v>209</v>
      </c>
      <c r="E1697" s="465" t="s">
        <v>268</v>
      </c>
      <c r="F1697" s="466">
        <v>2019</v>
      </c>
      <c r="G1697" s="465" t="s">
        <v>5710</v>
      </c>
      <c r="H1697" s="465" t="s">
        <v>11044</v>
      </c>
      <c r="I1697" s="465" t="s">
        <v>13417</v>
      </c>
      <c r="J1697" s="466">
        <v>21427</v>
      </c>
      <c r="K1697" s="469"/>
      <c r="L1697" s="404">
        <f t="shared" ca="1" si="26"/>
        <v>4285.3999999999996</v>
      </c>
      <c r="M1697" s="465" t="s">
        <v>109</v>
      </c>
    </row>
    <row r="1698" spans="1:13" x14ac:dyDescent="0.35">
      <c r="A1698" s="462" t="s">
        <v>13414</v>
      </c>
      <c r="B1698" s="462" t="s">
        <v>1447</v>
      </c>
      <c r="C1698" s="462" t="s">
        <v>13414</v>
      </c>
      <c r="D1698" s="462" t="s">
        <v>209</v>
      </c>
      <c r="E1698" s="462" t="s">
        <v>268</v>
      </c>
      <c r="F1698" s="463">
        <v>2019</v>
      </c>
      <c r="G1698" s="462" t="s">
        <v>5710</v>
      </c>
      <c r="H1698" s="462" t="s">
        <v>11044</v>
      </c>
      <c r="I1698" s="462" t="s">
        <v>13415</v>
      </c>
      <c r="J1698" s="463">
        <v>19766</v>
      </c>
      <c r="K1698" s="468"/>
      <c r="L1698" s="464">
        <f t="shared" ca="1" si="26"/>
        <v>3953.2</v>
      </c>
      <c r="M1698" s="462" t="s">
        <v>109</v>
      </c>
    </row>
    <row r="1699" spans="1:13" x14ac:dyDescent="0.35">
      <c r="A1699" s="465" t="s">
        <v>8107</v>
      </c>
      <c r="B1699" s="465" t="s">
        <v>1049</v>
      </c>
      <c r="C1699" s="465" t="s">
        <v>8107</v>
      </c>
      <c r="D1699" s="465" t="s">
        <v>209</v>
      </c>
      <c r="E1699" s="465" t="s">
        <v>268</v>
      </c>
      <c r="F1699" s="466">
        <v>2012</v>
      </c>
      <c r="G1699" s="465" t="s">
        <v>5710</v>
      </c>
      <c r="H1699" s="465" t="s">
        <v>6311</v>
      </c>
      <c r="I1699" s="465" t="s">
        <v>8108</v>
      </c>
      <c r="J1699" s="466">
        <v>80085</v>
      </c>
      <c r="K1699" s="469"/>
      <c r="L1699" s="404">
        <f t="shared" ca="1" si="26"/>
        <v>6673.75</v>
      </c>
      <c r="M1699" s="465" t="s">
        <v>109</v>
      </c>
    </row>
    <row r="1700" spans="1:13" x14ac:dyDescent="0.35">
      <c r="A1700" s="462" t="s">
        <v>8045</v>
      </c>
      <c r="B1700" s="462" t="s">
        <v>1043</v>
      </c>
      <c r="C1700" s="462" t="s">
        <v>8045</v>
      </c>
      <c r="D1700" s="462" t="s">
        <v>209</v>
      </c>
      <c r="E1700" s="462" t="s">
        <v>268</v>
      </c>
      <c r="F1700" s="463">
        <v>2012</v>
      </c>
      <c r="G1700" s="462" t="s">
        <v>5710</v>
      </c>
      <c r="H1700" s="462" t="s">
        <v>6095</v>
      </c>
      <c r="I1700" s="462" t="s">
        <v>8046</v>
      </c>
      <c r="J1700" s="463">
        <v>85980</v>
      </c>
      <c r="K1700" s="468"/>
      <c r="L1700" s="464">
        <f t="shared" ca="1" si="26"/>
        <v>7165</v>
      </c>
      <c r="M1700" s="462" t="s">
        <v>109</v>
      </c>
    </row>
    <row r="1701" spans="1:13" x14ac:dyDescent="0.35">
      <c r="A1701" s="465" t="s">
        <v>7762</v>
      </c>
      <c r="B1701" s="465" t="s">
        <v>1001</v>
      </c>
      <c r="C1701" s="465" t="s">
        <v>7762</v>
      </c>
      <c r="D1701" s="465" t="s">
        <v>209</v>
      </c>
      <c r="E1701" s="465" t="s">
        <v>268</v>
      </c>
      <c r="F1701" s="466">
        <v>2011</v>
      </c>
      <c r="G1701" s="465" t="s">
        <v>5710</v>
      </c>
      <c r="H1701" s="465" t="s">
        <v>6311</v>
      </c>
      <c r="I1701" s="465" t="s">
        <v>7763</v>
      </c>
      <c r="J1701" s="466">
        <v>81723</v>
      </c>
      <c r="K1701" s="469"/>
      <c r="L1701" s="404">
        <f t="shared" ca="1" si="26"/>
        <v>6286.3846153846152</v>
      </c>
      <c r="M1701" s="465" t="s">
        <v>109</v>
      </c>
    </row>
    <row r="1702" spans="1:13" x14ac:dyDescent="0.35">
      <c r="A1702" s="462" t="s">
        <v>7760</v>
      </c>
      <c r="B1702" s="462" t="s">
        <v>1000</v>
      </c>
      <c r="C1702" s="462" t="s">
        <v>7760</v>
      </c>
      <c r="D1702" s="462" t="s">
        <v>209</v>
      </c>
      <c r="E1702" s="462" t="s">
        <v>268</v>
      </c>
      <c r="F1702" s="463">
        <v>2011</v>
      </c>
      <c r="G1702" s="462" t="s">
        <v>5710</v>
      </c>
      <c r="H1702" s="462" t="s">
        <v>6311</v>
      </c>
      <c r="I1702" s="462" t="s">
        <v>7761</v>
      </c>
      <c r="J1702" s="463">
        <v>85322</v>
      </c>
      <c r="K1702" s="468"/>
      <c r="L1702" s="464">
        <f t="shared" ca="1" si="26"/>
        <v>6563.2307692307695</v>
      </c>
      <c r="M1702" s="462" t="s">
        <v>109</v>
      </c>
    </row>
    <row r="1703" spans="1:13" x14ac:dyDescent="0.35">
      <c r="A1703" s="465" t="s">
        <v>7827</v>
      </c>
      <c r="B1703" s="465" t="s">
        <v>1020</v>
      </c>
      <c r="C1703" s="465" t="s">
        <v>7827</v>
      </c>
      <c r="D1703" s="465" t="s">
        <v>209</v>
      </c>
      <c r="E1703" s="465" t="s">
        <v>268</v>
      </c>
      <c r="F1703" s="466">
        <v>2011</v>
      </c>
      <c r="G1703" s="465" t="s">
        <v>5710</v>
      </c>
      <c r="H1703" s="465" t="s">
        <v>6311</v>
      </c>
      <c r="I1703" s="465" t="s">
        <v>7828</v>
      </c>
      <c r="J1703" s="466">
        <v>87289</v>
      </c>
      <c r="K1703" s="469"/>
      <c r="L1703" s="404">
        <f t="shared" ca="1" si="26"/>
        <v>6714.5384615384619</v>
      </c>
      <c r="M1703" s="465" t="s">
        <v>109</v>
      </c>
    </row>
    <row r="1704" spans="1:13" x14ac:dyDescent="0.35">
      <c r="A1704" s="462" t="s">
        <v>7746</v>
      </c>
      <c r="B1704" s="462" t="s">
        <v>993</v>
      </c>
      <c r="C1704" s="462" t="s">
        <v>7746</v>
      </c>
      <c r="D1704" s="462" t="s">
        <v>209</v>
      </c>
      <c r="E1704" s="462" t="s">
        <v>268</v>
      </c>
      <c r="F1704" s="463">
        <v>2011</v>
      </c>
      <c r="G1704" s="462" t="s">
        <v>5710</v>
      </c>
      <c r="H1704" s="462" t="s">
        <v>6311</v>
      </c>
      <c r="I1704" s="462" t="s">
        <v>7747</v>
      </c>
      <c r="J1704" s="463">
        <v>102840.8</v>
      </c>
      <c r="K1704" s="468"/>
      <c r="L1704" s="464">
        <f t="shared" ca="1" si="26"/>
        <v>7910.8307692307699</v>
      </c>
      <c r="M1704" s="462" t="s">
        <v>109</v>
      </c>
    </row>
    <row r="1705" spans="1:13" x14ac:dyDescent="0.35">
      <c r="A1705" s="465" t="s">
        <v>7744</v>
      </c>
      <c r="B1705" s="465" t="s">
        <v>992</v>
      </c>
      <c r="C1705" s="465" t="s">
        <v>7744</v>
      </c>
      <c r="D1705" s="465" t="s">
        <v>209</v>
      </c>
      <c r="E1705" s="465" t="s">
        <v>268</v>
      </c>
      <c r="F1705" s="466">
        <v>2011</v>
      </c>
      <c r="G1705" s="465" t="s">
        <v>5710</v>
      </c>
      <c r="H1705" s="465" t="s">
        <v>6311</v>
      </c>
      <c r="I1705" s="465" t="s">
        <v>7745</v>
      </c>
      <c r="J1705" s="466">
        <v>133990</v>
      </c>
      <c r="K1705" s="469"/>
      <c r="L1705" s="404">
        <f t="shared" ca="1" si="26"/>
        <v>10306.923076923076</v>
      </c>
      <c r="M1705" s="465" t="s">
        <v>109</v>
      </c>
    </row>
    <row r="1706" spans="1:13" x14ac:dyDescent="0.35">
      <c r="A1706" s="462" t="s">
        <v>7774</v>
      </c>
      <c r="B1706" s="462" t="s">
        <v>1007</v>
      </c>
      <c r="C1706" s="462" t="s">
        <v>7774</v>
      </c>
      <c r="D1706" s="462" t="s">
        <v>209</v>
      </c>
      <c r="E1706" s="462" t="s">
        <v>268</v>
      </c>
      <c r="F1706" s="463">
        <v>2011</v>
      </c>
      <c r="G1706" s="462" t="s">
        <v>5710</v>
      </c>
      <c r="H1706" s="462" t="s">
        <v>6311</v>
      </c>
      <c r="I1706" s="462" t="s">
        <v>7775</v>
      </c>
      <c r="J1706" s="463">
        <v>76340</v>
      </c>
      <c r="K1706" s="468"/>
      <c r="L1706" s="464">
        <f t="shared" ca="1" si="26"/>
        <v>5872.3076923076924</v>
      </c>
      <c r="M1706" s="462" t="s">
        <v>109</v>
      </c>
    </row>
    <row r="1707" spans="1:13" x14ac:dyDescent="0.35">
      <c r="A1707" s="465" t="s">
        <v>7772</v>
      </c>
      <c r="B1707" s="465" t="s">
        <v>1006</v>
      </c>
      <c r="C1707" s="465" t="s">
        <v>7772</v>
      </c>
      <c r="D1707" s="465" t="s">
        <v>209</v>
      </c>
      <c r="E1707" s="465" t="s">
        <v>268</v>
      </c>
      <c r="F1707" s="466">
        <v>2011</v>
      </c>
      <c r="G1707" s="465" t="s">
        <v>5710</v>
      </c>
      <c r="H1707" s="465" t="s">
        <v>6311</v>
      </c>
      <c r="I1707" s="465" t="s">
        <v>7773</v>
      </c>
      <c r="J1707" s="466">
        <v>63881</v>
      </c>
      <c r="K1707" s="469"/>
      <c r="L1707" s="404">
        <f t="shared" ca="1" si="26"/>
        <v>4913.9230769230771</v>
      </c>
      <c r="M1707" s="465" t="s">
        <v>109</v>
      </c>
    </row>
    <row r="1708" spans="1:13" x14ac:dyDescent="0.35">
      <c r="A1708" s="462" t="s">
        <v>13412</v>
      </c>
      <c r="B1708" s="462" t="s">
        <v>1446</v>
      </c>
      <c r="C1708" s="462" t="s">
        <v>13412</v>
      </c>
      <c r="D1708" s="462" t="s">
        <v>209</v>
      </c>
      <c r="E1708" s="462" t="s">
        <v>268</v>
      </c>
      <c r="F1708" s="463">
        <v>2019</v>
      </c>
      <c r="G1708" s="462" t="s">
        <v>5710</v>
      </c>
      <c r="H1708" s="462" t="s">
        <v>11044</v>
      </c>
      <c r="I1708" s="462" t="s">
        <v>13413</v>
      </c>
      <c r="J1708" s="463">
        <v>23244</v>
      </c>
      <c r="K1708" s="468"/>
      <c r="L1708" s="464">
        <f t="shared" ca="1" si="26"/>
        <v>4648.8</v>
      </c>
      <c r="M1708" s="462" t="s">
        <v>109</v>
      </c>
    </row>
    <row r="1709" spans="1:13" x14ac:dyDescent="0.35">
      <c r="A1709" s="465" t="s">
        <v>6492</v>
      </c>
      <c r="B1709" s="465" t="s">
        <v>926</v>
      </c>
      <c r="C1709" s="465" t="s">
        <v>6492</v>
      </c>
      <c r="D1709" s="465" t="s">
        <v>209</v>
      </c>
      <c r="E1709" s="465" t="s">
        <v>268</v>
      </c>
      <c r="F1709" s="466">
        <v>2006</v>
      </c>
      <c r="G1709" s="465" t="s">
        <v>5710</v>
      </c>
      <c r="H1709" s="465" t="s">
        <v>6311</v>
      </c>
      <c r="I1709" s="465" t="s">
        <v>6493</v>
      </c>
      <c r="J1709" s="466">
        <v>52163</v>
      </c>
      <c r="K1709" s="469">
        <v>45142</v>
      </c>
      <c r="L1709" s="404">
        <f t="shared" ca="1" si="26"/>
        <v>2897.9444444444443</v>
      </c>
      <c r="M1709" s="465" t="s">
        <v>109</v>
      </c>
    </row>
    <row r="1710" spans="1:13" x14ac:dyDescent="0.35">
      <c r="A1710" s="462" t="s">
        <v>10899</v>
      </c>
      <c r="B1710" s="462" t="s">
        <v>1232</v>
      </c>
      <c r="C1710" s="462" t="s">
        <v>10899</v>
      </c>
      <c r="D1710" s="462" t="s">
        <v>209</v>
      </c>
      <c r="E1710" s="462" t="s">
        <v>268</v>
      </c>
      <c r="F1710" s="463">
        <v>2016</v>
      </c>
      <c r="G1710" s="462" t="s">
        <v>5710</v>
      </c>
      <c r="H1710" s="462" t="s">
        <v>9890</v>
      </c>
      <c r="I1710" s="462" t="s">
        <v>10900</v>
      </c>
      <c r="J1710" s="463">
        <v>43528</v>
      </c>
      <c r="K1710" s="468"/>
      <c r="L1710" s="464">
        <f t="shared" ca="1" si="26"/>
        <v>5441</v>
      </c>
      <c r="M1710" s="462" t="s">
        <v>109</v>
      </c>
    </row>
    <row r="1711" spans="1:13" x14ac:dyDescent="0.35">
      <c r="A1711" s="465" t="s">
        <v>10901</v>
      </c>
      <c r="B1711" s="465" t="s">
        <v>1233</v>
      </c>
      <c r="C1711" s="465" t="s">
        <v>10901</v>
      </c>
      <c r="D1711" s="465" t="s">
        <v>209</v>
      </c>
      <c r="E1711" s="465" t="s">
        <v>268</v>
      </c>
      <c r="F1711" s="466">
        <v>2016</v>
      </c>
      <c r="G1711" s="465" t="s">
        <v>5710</v>
      </c>
      <c r="H1711" s="465" t="s">
        <v>9890</v>
      </c>
      <c r="I1711" s="465" t="s">
        <v>10902</v>
      </c>
      <c r="J1711" s="466">
        <v>56449</v>
      </c>
      <c r="K1711" s="469"/>
      <c r="L1711" s="404">
        <f t="shared" ca="1" si="26"/>
        <v>7056.125</v>
      </c>
      <c r="M1711" s="465" t="s">
        <v>109</v>
      </c>
    </row>
    <row r="1712" spans="1:13" x14ac:dyDescent="0.35">
      <c r="A1712" s="462" t="s">
        <v>10921</v>
      </c>
      <c r="B1712" s="462" t="s">
        <v>1254</v>
      </c>
      <c r="C1712" s="462" t="s">
        <v>10921</v>
      </c>
      <c r="D1712" s="462" t="s">
        <v>209</v>
      </c>
      <c r="E1712" s="462" t="s">
        <v>268</v>
      </c>
      <c r="F1712" s="463">
        <v>2016</v>
      </c>
      <c r="G1712" s="462" t="s">
        <v>5710</v>
      </c>
      <c r="H1712" s="462" t="s">
        <v>9890</v>
      </c>
      <c r="I1712" s="462" t="s">
        <v>10922</v>
      </c>
      <c r="J1712" s="463">
        <v>33543</v>
      </c>
      <c r="K1712" s="468"/>
      <c r="L1712" s="464">
        <f t="shared" ca="1" si="26"/>
        <v>4192.875</v>
      </c>
      <c r="M1712" s="462" t="s">
        <v>109</v>
      </c>
    </row>
    <row r="1713" spans="1:13" x14ac:dyDescent="0.35">
      <c r="A1713" s="465" t="s">
        <v>10917</v>
      </c>
      <c r="B1713" s="465" t="s">
        <v>1252</v>
      </c>
      <c r="C1713" s="465" t="s">
        <v>10917</v>
      </c>
      <c r="D1713" s="465" t="s">
        <v>209</v>
      </c>
      <c r="E1713" s="465" t="s">
        <v>268</v>
      </c>
      <c r="F1713" s="466">
        <v>2016</v>
      </c>
      <c r="G1713" s="465" t="s">
        <v>5710</v>
      </c>
      <c r="H1713" s="465" t="s">
        <v>9890</v>
      </c>
      <c r="I1713" s="465" t="s">
        <v>10918</v>
      </c>
      <c r="J1713" s="466">
        <v>33975</v>
      </c>
      <c r="K1713" s="469"/>
      <c r="L1713" s="404">
        <f t="shared" ca="1" si="26"/>
        <v>4246.875</v>
      </c>
      <c r="M1713" s="465" t="s">
        <v>109</v>
      </c>
    </row>
    <row r="1714" spans="1:13" x14ac:dyDescent="0.35">
      <c r="A1714" s="462" t="s">
        <v>10903</v>
      </c>
      <c r="B1714" s="462" t="s">
        <v>1234</v>
      </c>
      <c r="C1714" s="462" t="s">
        <v>10903</v>
      </c>
      <c r="D1714" s="462" t="s">
        <v>209</v>
      </c>
      <c r="E1714" s="462" t="s">
        <v>268</v>
      </c>
      <c r="F1714" s="463">
        <v>2016</v>
      </c>
      <c r="G1714" s="462" t="s">
        <v>5710</v>
      </c>
      <c r="H1714" s="462" t="s">
        <v>9890</v>
      </c>
      <c r="I1714" s="462" t="s">
        <v>10904</v>
      </c>
      <c r="J1714" s="463">
        <v>38429</v>
      </c>
      <c r="K1714" s="468"/>
      <c r="L1714" s="464">
        <f t="shared" ca="1" si="26"/>
        <v>4803.625</v>
      </c>
      <c r="M1714" s="462" t="s">
        <v>109</v>
      </c>
    </row>
    <row r="1715" spans="1:13" x14ac:dyDescent="0.35">
      <c r="A1715" s="465" t="s">
        <v>10923</v>
      </c>
      <c r="B1715" s="465" t="s">
        <v>1255</v>
      </c>
      <c r="C1715" s="465" t="s">
        <v>10923</v>
      </c>
      <c r="D1715" s="465" t="s">
        <v>209</v>
      </c>
      <c r="E1715" s="465" t="s">
        <v>268</v>
      </c>
      <c r="F1715" s="466">
        <v>2016</v>
      </c>
      <c r="G1715" s="465" t="s">
        <v>5710</v>
      </c>
      <c r="H1715" s="465" t="s">
        <v>9890</v>
      </c>
      <c r="I1715" s="465" t="s">
        <v>10924</v>
      </c>
      <c r="J1715" s="466">
        <v>999999</v>
      </c>
      <c r="K1715" s="469"/>
      <c r="L1715" s="404">
        <f t="shared" ca="1" si="26"/>
        <v>124999.875</v>
      </c>
      <c r="M1715" s="465" t="s">
        <v>109</v>
      </c>
    </row>
    <row r="1716" spans="1:13" x14ac:dyDescent="0.35">
      <c r="A1716" s="462" t="s">
        <v>10919</v>
      </c>
      <c r="B1716" s="462" t="s">
        <v>1253</v>
      </c>
      <c r="C1716" s="462" t="s">
        <v>10919</v>
      </c>
      <c r="D1716" s="462" t="s">
        <v>209</v>
      </c>
      <c r="E1716" s="462" t="s">
        <v>268</v>
      </c>
      <c r="F1716" s="463">
        <v>2016</v>
      </c>
      <c r="G1716" s="462" t="s">
        <v>5710</v>
      </c>
      <c r="H1716" s="462" t="s">
        <v>9890</v>
      </c>
      <c r="I1716" s="462" t="s">
        <v>10920</v>
      </c>
      <c r="J1716" s="463">
        <v>29818</v>
      </c>
      <c r="K1716" s="468"/>
      <c r="L1716" s="464">
        <f t="shared" ca="1" si="26"/>
        <v>3727.25</v>
      </c>
      <c r="M1716" s="462" t="s">
        <v>109</v>
      </c>
    </row>
    <row r="1717" spans="1:13" x14ac:dyDescent="0.35">
      <c r="A1717" s="465" t="s">
        <v>10913</v>
      </c>
      <c r="B1717" s="465" t="s">
        <v>1256</v>
      </c>
      <c r="C1717" s="465" t="s">
        <v>10913</v>
      </c>
      <c r="D1717" s="465" t="s">
        <v>209</v>
      </c>
      <c r="E1717" s="465" t="s">
        <v>268</v>
      </c>
      <c r="F1717" s="466">
        <v>2016</v>
      </c>
      <c r="G1717" s="465" t="s">
        <v>5710</v>
      </c>
      <c r="H1717" s="465" t="s">
        <v>9890</v>
      </c>
      <c r="I1717" s="465" t="s">
        <v>10914</v>
      </c>
      <c r="J1717" s="466">
        <v>68327</v>
      </c>
      <c r="K1717" s="469"/>
      <c r="L1717" s="404">
        <f t="shared" ca="1" si="26"/>
        <v>8540.875</v>
      </c>
      <c r="M1717" s="465" t="s">
        <v>109</v>
      </c>
    </row>
    <row r="1718" spans="1:13" x14ac:dyDescent="0.35">
      <c r="A1718" s="462" t="s">
        <v>10939</v>
      </c>
      <c r="B1718" s="462" t="s">
        <v>1244</v>
      </c>
      <c r="C1718" s="462" t="s">
        <v>10939</v>
      </c>
      <c r="D1718" s="462" t="s">
        <v>209</v>
      </c>
      <c r="E1718" s="462" t="s">
        <v>268</v>
      </c>
      <c r="F1718" s="463">
        <v>2016</v>
      </c>
      <c r="G1718" s="462" t="s">
        <v>5710</v>
      </c>
      <c r="H1718" s="462" t="s">
        <v>9890</v>
      </c>
      <c r="I1718" s="462" t="s">
        <v>10940</v>
      </c>
      <c r="J1718" s="463">
        <v>57947</v>
      </c>
      <c r="K1718" s="468"/>
      <c r="L1718" s="464">
        <f t="shared" ca="1" si="26"/>
        <v>7243.375</v>
      </c>
      <c r="M1718" s="462" t="s">
        <v>109</v>
      </c>
    </row>
    <row r="1719" spans="1:13" x14ac:dyDescent="0.35">
      <c r="A1719" s="465" t="s">
        <v>10935</v>
      </c>
      <c r="B1719" s="465" t="s">
        <v>1242</v>
      </c>
      <c r="C1719" s="465" t="s">
        <v>10935</v>
      </c>
      <c r="D1719" s="465" t="s">
        <v>209</v>
      </c>
      <c r="E1719" s="465" t="s">
        <v>268</v>
      </c>
      <c r="F1719" s="466">
        <v>2016</v>
      </c>
      <c r="G1719" s="465" t="s">
        <v>5710</v>
      </c>
      <c r="H1719" s="465" t="s">
        <v>9890</v>
      </c>
      <c r="I1719" s="465" t="s">
        <v>10936</v>
      </c>
      <c r="J1719" s="466">
        <v>113470</v>
      </c>
      <c r="K1719" s="469"/>
      <c r="L1719" s="404">
        <f t="shared" ca="1" si="26"/>
        <v>14183.75</v>
      </c>
      <c r="M1719" s="465" t="s">
        <v>109</v>
      </c>
    </row>
    <row r="1720" spans="1:13" x14ac:dyDescent="0.35">
      <c r="A1720" s="462" t="s">
        <v>10883</v>
      </c>
      <c r="B1720" s="462" t="s">
        <v>1230</v>
      </c>
      <c r="C1720" s="462" t="s">
        <v>10883</v>
      </c>
      <c r="D1720" s="462" t="s">
        <v>209</v>
      </c>
      <c r="E1720" s="462" t="s">
        <v>268</v>
      </c>
      <c r="F1720" s="463">
        <v>2016</v>
      </c>
      <c r="G1720" s="462" t="s">
        <v>5710</v>
      </c>
      <c r="H1720" s="462" t="s">
        <v>9890</v>
      </c>
      <c r="I1720" s="462" t="s">
        <v>10884</v>
      </c>
      <c r="J1720" s="463">
        <v>50931</v>
      </c>
      <c r="K1720" s="468"/>
      <c r="L1720" s="464">
        <f t="shared" ca="1" si="26"/>
        <v>6366.375</v>
      </c>
      <c r="M1720" s="462" t="s">
        <v>109</v>
      </c>
    </row>
    <row r="1721" spans="1:13" x14ac:dyDescent="0.35">
      <c r="A1721" s="465" t="s">
        <v>10909</v>
      </c>
      <c r="B1721" s="465" t="s">
        <v>1250</v>
      </c>
      <c r="C1721" s="465" t="s">
        <v>10909</v>
      </c>
      <c r="D1721" s="465" t="s">
        <v>209</v>
      </c>
      <c r="E1721" s="465" t="s">
        <v>268</v>
      </c>
      <c r="F1721" s="466">
        <v>2016</v>
      </c>
      <c r="G1721" s="465" t="s">
        <v>5710</v>
      </c>
      <c r="H1721" s="465" t="s">
        <v>9890</v>
      </c>
      <c r="I1721" s="465" t="s">
        <v>10910</v>
      </c>
      <c r="J1721" s="466">
        <v>50280</v>
      </c>
      <c r="K1721" s="469"/>
      <c r="L1721" s="404">
        <f t="shared" ca="1" si="26"/>
        <v>6285</v>
      </c>
      <c r="M1721" s="465" t="s">
        <v>109</v>
      </c>
    </row>
    <row r="1722" spans="1:13" x14ac:dyDescent="0.35">
      <c r="A1722" s="462" t="s">
        <v>8099</v>
      </c>
      <c r="B1722" s="462" t="s">
        <v>1050</v>
      </c>
      <c r="C1722" s="462" t="s">
        <v>8099</v>
      </c>
      <c r="D1722" s="462" t="s">
        <v>209</v>
      </c>
      <c r="E1722" s="462" t="s">
        <v>268</v>
      </c>
      <c r="F1722" s="463">
        <v>2012</v>
      </c>
      <c r="G1722" s="462" t="s">
        <v>5710</v>
      </c>
      <c r="H1722" s="462" t="s">
        <v>6311</v>
      </c>
      <c r="I1722" s="462" t="s">
        <v>8100</v>
      </c>
      <c r="J1722" s="463">
        <v>38927</v>
      </c>
      <c r="K1722" s="468"/>
      <c r="L1722" s="464">
        <f t="shared" ca="1" si="26"/>
        <v>3243.9166666666665</v>
      </c>
      <c r="M1722" s="462" t="s">
        <v>109</v>
      </c>
    </row>
    <row r="1723" spans="1:13" x14ac:dyDescent="0.35">
      <c r="A1723" s="465" t="s">
        <v>8101</v>
      </c>
      <c r="B1723" s="465" t="s">
        <v>1051</v>
      </c>
      <c r="C1723" s="465" t="s">
        <v>8101</v>
      </c>
      <c r="D1723" s="465" t="s">
        <v>209</v>
      </c>
      <c r="E1723" s="465" t="s">
        <v>268</v>
      </c>
      <c r="F1723" s="466">
        <v>2012</v>
      </c>
      <c r="G1723" s="465" t="s">
        <v>5710</v>
      </c>
      <c r="H1723" s="465" t="s">
        <v>6311</v>
      </c>
      <c r="I1723" s="465" t="s">
        <v>8102</v>
      </c>
      <c r="J1723" s="466">
        <v>106897</v>
      </c>
      <c r="K1723" s="469">
        <v>45127</v>
      </c>
      <c r="L1723" s="404">
        <f t="shared" ca="1" si="26"/>
        <v>8908.0833333333339</v>
      </c>
      <c r="M1723" s="465" t="s">
        <v>109</v>
      </c>
    </row>
    <row r="1724" spans="1:13" x14ac:dyDescent="0.35">
      <c r="A1724" s="462" t="s">
        <v>8103</v>
      </c>
      <c r="B1724" s="462" t="s">
        <v>1047</v>
      </c>
      <c r="C1724" s="462" t="s">
        <v>8103</v>
      </c>
      <c r="D1724" s="462" t="s">
        <v>209</v>
      </c>
      <c r="E1724" s="462" t="s">
        <v>268</v>
      </c>
      <c r="F1724" s="463">
        <v>2012</v>
      </c>
      <c r="G1724" s="462" t="s">
        <v>5710</v>
      </c>
      <c r="H1724" s="462" t="s">
        <v>6311</v>
      </c>
      <c r="I1724" s="462" t="s">
        <v>8104</v>
      </c>
      <c r="J1724" s="463">
        <v>75593</v>
      </c>
      <c r="K1724" s="468"/>
      <c r="L1724" s="464">
        <f t="shared" ca="1" si="26"/>
        <v>6299.416666666667</v>
      </c>
      <c r="M1724" s="462" t="s">
        <v>109</v>
      </c>
    </row>
    <row r="1725" spans="1:13" x14ac:dyDescent="0.35">
      <c r="A1725" s="465" t="s">
        <v>12388</v>
      </c>
      <c r="B1725" s="465" t="s">
        <v>1390</v>
      </c>
      <c r="C1725" s="465" t="s">
        <v>12388</v>
      </c>
      <c r="D1725" s="465" t="s">
        <v>209</v>
      </c>
      <c r="E1725" s="465" t="s">
        <v>268</v>
      </c>
      <c r="F1725" s="466">
        <v>2018</v>
      </c>
      <c r="G1725" s="465" t="s">
        <v>5710</v>
      </c>
      <c r="H1725" s="465" t="s">
        <v>11653</v>
      </c>
      <c r="I1725" s="465" t="s">
        <v>12389</v>
      </c>
      <c r="J1725" s="466">
        <v>134000</v>
      </c>
      <c r="K1725" s="469"/>
      <c r="L1725" s="404">
        <f t="shared" ca="1" si="26"/>
        <v>22333.333333333332</v>
      </c>
      <c r="M1725" s="465" t="s">
        <v>109</v>
      </c>
    </row>
    <row r="1726" spans="1:13" x14ac:dyDescent="0.35">
      <c r="A1726" s="462" t="s">
        <v>12386</v>
      </c>
      <c r="B1726" s="462" t="s">
        <v>1389</v>
      </c>
      <c r="C1726" s="462" t="s">
        <v>12386</v>
      </c>
      <c r="D1726" s="462" t="s">
        <v>209</v>
      </c>
      <c r="E1726" s="462" t="s">
        <v>268</v>
      </c>
      <c r="F1726" s="463">
        <v>2018</v>
      </c>
      <c r="G1726" s="462" t="s">
        <v>5710</v>
      </c>
      <c r="H1726" s="462" t="s">
        <v>11653</v>
      </c>
      <c r="I1726" s="462" t="s">
        <v>12387</v>
      </c>
      <c r="J1726" s="463">
        <v>53105</v>
      </c>
      <c r="K1726" s="468"/>
      <c r="L1726" s="464">
        <f t="shared" ca="1" si="26"/>
        <v>8850.8333333333339</v>
      </c>
      <c r="M1726" s="462" t="s">
        <v>109</v>
      </c>
    </row>
    <row r="1727" spans="1:13" x14ac:dyDescent="0.35">
      <c r="A1727" s="465" t="s">
        <v>10895</v>
      </c>
      <c r="B1727" s="465" t="s">
        <v>1236</v>
      </c>
      <c r="C1727" s="465" t="s">
        <v>10895</v>
      </c>
      <c r="D1727" s="465" t="s">
        <v>209</v>
      </c>
      <c r="E1727" s="465" t="s">
        <v>268</v>
      </c>
      <c r="F1727" s="466">
        <v>2016</v>
      </c>
      <c r="G1727" s="465" t="s">
        <v>5710</v>
      </c>
      <c r="H1727" s="465" t="s">
        <v>9890</v>
      </c>
      <c r="I1727" s="465" t="s">
        <v>10896</v>
      </c>
      <c r="J1727" s="466">
        <v>54754</v>
      </c>
      <c r="K1727" s="469"/>
      <c r="L1727" s="404">
        <f t="shared" ca="1" si="26"/>
        <v>6844.25</v>
      </c>
      <c r="M1727" s="465" t="s">
        <v>109</v>
      </c>
    </row>
    <row r="1728" spans="1:13" x14ac:dyDescent="0.35">
      <c r="A1728" s="462" t="s">
        <v>12384</v>
      </c>
      <c r="B1728" s="462" t="s">
        <v>1388</v>
      </c>
      <c r="C1728" s="462" t="s">
        <v>12384</v>
      </c>
      <c r="D1728" s="462" t="s">
        <v>209</v>
      </c>
      <c r="E1728" s="462" t="s">
        <v>268</v>
      </c>
      <c r="F1728" s="463">
        <v>2018</v>
      </c>
      <c r="G1728" s="462" t="s">
        <v>5710</v>
      </c>
      <c r="H1728" s="462" t="s">
        <v>11653</v>
      </c>
      <c r="I1728" s="462" t="s">
        <v>12385</v>
      </c>
      <c r="J1728" s="463">
        <v>52279</v>
      </c>
      <c r="K1728" s="468"/>
      <c r="L1728" s="464">
        <f t="shared" ca="1" si="26"/>
        <v>8713.1666666666661</v>
      </c>
      <c r="M1728" s="462" t="s">
        <v>109</v>
      </c>
    </row>
    <row r="1729" spans="1:13" x14ac:dyDescent="0.35">
      <c r="A1729" s="465" t="s">
        <v>12382</v>
      </c>
      <c r="B1729" s="465" t="s">
        <v>1387</v>
      </c>
      <c r="C1729" s="465" t="s">
        <v>12382</v>
      </c>
      <c r="D1729" s="465" t="s">
        <v>209</v>
      </c>
      <c r="E1729" s="465" t="s">
        <v>268</v>
      </c>
      <c r="F1729" s="466">
        <v>2018</v>
      </c>
      <c r="G1729" s="465" t="s">
        <v>5710</v>
      </c>
      <c r="H1729" s="465" t="s">
        <v>11653</v>
      </c>
      <c r="I1729" s="465" t="s">
        <v>12383</v>
      </c>
      <c r="J1729" s="466">
        <v>35845</v>
      </c>
      <c r="K1729" s="469"/>
      <c r="L1729" s="404">
        <f t="shared" ca="1" si="26"/>
        <v>5974.166666666667</v>
      </c>
      <c r="M1729" s="465" t="s">
        <v>109</v>
      </c>
    </row>
    <row r="1730" spans="1:13" x14ac:dyDescent="0.35">
      <c r="A1730" s="462" t="s">
        <v>10897</v>
      </c>
      <c r="B1730" s="462" t="s">
        <v>1231</v>
      </c>
      <c r="C1730" s="462" t="s">
        <v>10897</v>
      </c>
      <c r="D1730" s="462" t="s">
        <v>209</v>
      </c>
      <c r="E1730" s="462" t="s">
        <v>268</v>
      </c>
      <c r="F1730" s="463">
        <v>2016</v>
      </c>
      <c r="G1730" s="462" t="s">
        <v>5710</v>
      </c>
      <c r="H1730" s="462" t="s">
        <v>9890</v>
      </c>
      <c r="I1730" s="462" t="s">
        <v>10898</v>
      </c>
      <c r="J1730" s="463">
        <v>31082</v>
      </c>
      <c r="K1730" s="468"/>
      <c r="L1730" s="464">
        <f t="shared" ref="L1730:L1793" ca="1" si="27">IFERROR(J1730/(YEAR(NOW())-F1730),"--")</f>
        <v>3885.25</v>
      </c>
      <c r="M1730" s="462" t="s">
        <v>109</v>
      </c>
    </row>
    <row r="1731" spans="1:13" x14ac:dyDescent="0.35">
      <c r="A1731" s="465" t="s">
        <v>10891</v>
      </c>
      <c r="B1731" s="465" t="s">
        <v>1229</v>
      </c>
      <c r="C1731" s="465" t="s">
        <v>10891</v>
      </c>
      <c r="D1731" s="465" t="s">
        <v>209</v>
      </c>
      <c r="E1731" s="465" t="s">
        <v>268</v>
      </c>
      <c r="F1731" s="466">
        <v>2016</v>
      </c>
      <c r="G1731" s="465" t="s">
        <v>5710</v>
      </c>
      <c r="H1731" s="465" t="s">
        <v>9890</v>
      </c>
      <c r="I1731" s="465" t="s">
        <v>10892</v>
      </c>
      <c r="J1731" s="466">
        <v>49981</v>
      </c>
      <c r="K1731" s="469"/>
      <c r="L1731" s="404">
        <f t="shared" ca="1" si="27"/>
        <v>6247.625</v>
      </c>
      <c r="M1731" s="465" t="s">
        <v>109</v>
      </c>
    </row>
    <row r="1732" spans="1:13" x14ac:dyDescent="0.35">
      <c r="A1732" s="462" t="s">
        <v>10889</v>
      </c>
      <c r="B1732" s="462" t="s">
        <v>1228</v>
      </c>
      <c r="C1732" s="462" t="s">
        <v>10889</v>
      </c>
      <c r="D1732" s="462" t="s">
        <v>209</v>
      </c>
      <c r="E1732" s="462" t="s">
        <v>268</v>
      </c>
      <c r="F1732" s="463">
        <v>2016</v>
      </c>
      <c r="G1732" s="462" t="s">
        <v>5710</v>
      </c>
      <c r="H1732" s="462" t="s">
        <v>9890</v>
      </c>
      <c r="I1732" s="462" t="s">
        <v>10890</v>
      </c>
      <c r="J1732" s="463">
        <v>45423</v>
      </c>
      <c r="K1732" s="468"/>
      <c r="L1732" s="464">
        <f t="shared" ca="1" si="27"/>
        <v>5677.875</v>
      </c>
      <c r="M1732" s="462" t="s">
        <v>109</v>
      </c>
    </row>
    <row r="1733" spans="1:13" x14ac:dyDescent="0.35">
      <c r="A1733" s="465" t="s">
        <v>10104</v>
      </c>
      <c r="B1733" s="465" t="s">
        <v>1157</v>
      </c>
      <c r="C1733" s="465" t="s">
        <v>10104</v>
      </c>
      <c r="D1733" s="465" t="s">
        <v>209</v>
      </c>
      <c r="E1733" s="465" t="s">
        <v>268</v>
      </c>
      <c r="F1733" s="466">
        <v>2015</v>
      </c>
      <c r="G1733" s="465" t="s">
        <v>6165</v>
      </c>
      <c r="H1733" s="465" t="s">
        <v>8009</v>
      </c>
      <c r="I1733" s="465" t="s">
        <v>10105</v>
      </c>
      <c r="J1733" s="466">
        <v>137669</v>
      </c>
      <c r="K1733" s="469"/>
      <c r="L1733" s="404">
        <f t="shared" ca="1" si="27"/>
        <v>15296.555555555555</v>
      </c>
      <c r="M1733" s="465" t="s">
        <v>109</v>
      </c>
    </row>
    <row r="1734" spans="1:13" x14ac:dyDescent="0.35">
      <c r="A1734" s="462" t="s">
        <v>10106</v>
      </c>
      <c r="B1734" s="462" t="s">
        <v>1158</v>
      </c>
      <c r="C1734" s="462" t="s">
        <v>10106</v>
      </c>
      <c r="D1734" s="462" t="s">
        <v>209</v>
      </c>
      <c r="E1734" s="462" t="s">
        <v>268</v>
      </c>
      <c r="F1734" s="463">
        <v>2015</v>
      </c>
      <c r="G1734" s="462" t="s">
        <v>6165</v>
      </c>
      <c r="H1734" s="462" t="s">
        <v>8009</v>
      </c>
      <c r="I1734" s="462" t="s">
        <v>10107</v>
      </c>
      <c r="J1734" s="463">
        <v>203622</v>
      </c>
      <c r="K1734" s="468">
        <v>45076</v>
      </c>
      <c r="L1734" s="464">
        <f t="shared" ca="1" si="27"/>
        <v>22624.666666666668</v>
      </c>
      <c r="M1734" s="462" t="s">
        <v>109</v>
      </c>
    </row>
    <row r="1735" spans="1:13" x14ac:dyDescent="0.35">
      <c r="A1735" s="465" t="s">
        <v>10108</v>
      </c>
      <c r="B1735" s="465" t="s">
        <v>1159</v>
      </c>
      <c r="C1735" s="465" t="s">
        <v>10108</v>
      </c>
      <c r="D1735" s="465" t="s">
        <v>209</v>
      </c>
      <c r="E1735" s="465" t="s">
        <v>268</v>
      </c>
      <c r="F1735" s="466">
        <v>2015</v>
      </c>
      <c r="G1735" s="465" t="s">
        <v>6165</v>
      </c>
      <c r="H1735" s="465" t="s">
        <v>8009</v>
      </c>
      <c r="I1735" s="465" t="s">
        <v>10109</v>
      </c>
      <c r="J1735" s="466">
        <v>68629</v>
      </c>
      <c r="K1735" s="469">
        <v>44757</v>
      </c>
      <c r="L1735" s="404">
        <f t="shared" ca="1" si="27"/>
        <v>7625.4444444444443</v>
      </c>
      <c r="M1735" s="465" t="s">
        <v>109</v>
      </c>
    </row>
    <row r="1736" spans="1:13" x14ac:dyDescent="0.35">
      <c r="A1736" s="462" t="s">
        <v>10110</v>
      </c>
      <c r="B1736" s="462" t="s">
        <v>1160</v>
      </c>
      <c r="C1736" s="462" t="s">
        <v>10110</v>
      </c>
      <c r="D1736" s="462" t="s">
        <v>209</v>
      </c>
      <c r="E1736" s="462" t="s">
        <v>268</v>
      </c>
      <c r="F1736" s="463">
        <v>2015</v>
      </c>
      <c r="G1736" s="462" t="s">
        <v>6165</v>
      </c>
      <c r="H1736" s="462" t="s">
        <v>8009</v>
      </c>
      <c r="I1736" s="462" t="s">
        <v>10111</v>
      </c>
      <c r="J1736" s="463">
        <v>141556</v>
      </c>
      <c r="K1736" s="468"/>
      <c r="L1736" s="464">
        <f t="shared" ca="1" si="27"/>
        <v>15728.444444444445</v>
      </c>
      <c r="M1736" s="462" t="s">
        <v>109</v>
      </c>
    </row>
    <row r="1737" spans="1:13" x14ac:dyDescent="0.35">
      <c r="A1737" s="465" t="s">
        <v>10036</v>
      </c>
      <c r="B1737" s="465" t="s">
        <v>1129</v>
      </c>
      <c r="C1737" s="465" t="s">
        <v>10036</v>
      </c>
      <c r="D1737" s="465" t="s">
        <v>209</v>
      </c>
      <c r="E1737" s="465" t="s">
        <v>268</v>
      </c>
      <c r="F1737" s="466">
        <v>2015</v>
      </c>
      <c r="G1737" s="465" t="s">
        <v>6165</v>
      </c>
      <c r="H1737" s="465" t="s">
        <v>8009</v>
      </c>
      <c r="I1737" s="465" t="s">
        <v>10037</v>
      </c>
      <c r="J1737" s="466">
        <v>141808</v>
      </c>
      <c r="K1737" s="469"/>
      <c r="L1737" s="404">
        <f t="shared" ca="1" si="27"/>
        <v>15756.444444444445</v>
      </c>
      <c r="M1737" s="465" t="s">
        <v>109</v>
      </c>
    </row>
    <row r="1738" spans="1:13" x14ac:dyDescent="0.35">
      <c r="A1738" s="462" t="s">
        <v>10038</v>
      </c>
      <c r="B1738" s="462" t="s">
        <v>1130</v>
      </c>
      <c r="C1738" s="462" t="s">
        <v>10038</v>
      </c>
      <c r="D1738" s="462" t="s">
        <v>209</v>
      </c>
      <c r="E1738" s="462" t="s">
        <v>268</v>
      </c>
      <c r="F1738" s="463">
        <v>2015</v>
      </c>
      <c r="G1738" s="462" t="s">
        <v>6165</v>
      </c>
      <c r="H1738" s="462" t="s">
        <v>8009</v>
      </c>
      <c r="I1738" s="462" t="s">
        <v>10039</v>
      </c>
      <c r="J1738" s="463">
        <v>60737</v>
      </c>
      <c r="K1738" s="468"/>
      <c r="L1738" s="464">
        <f t="shared" ca="1" si="27"/>
        <v>6748.5555555555557</v>
      </c>
      <c r="M1738" s="462" t="s">
        <v>109</v>
      </c>
    </row>
    <row r="1739" spans="1:13" x14ac:dyDescent="0.35">
      <c r="A1739" s="465" t="s">
        <v>9853</v>
      </c>
      <c r="B1739" s="465" t="s">
        <v>1115</v>
      </c>
      <c r="C1739" s="465" t="s">
        <v>9853</v>
      </c>
      <c r="D1739" s="465" t="s">
        <v>209</v>
      </c>
      <c r="E1739" s="465" t="s">
        <v>268</v>
      </c>
      <c r="F1739" s="466">
        <v>2015</v>
      </c>
      <c r="G1739" s="465" t="s">
        <v>5710</v>
      </c>
      <c r="H1739" s="465" t="s">
        <v>6006</v>
      </c>
      <c r="I1739" s="465" t="s">
        <v>9854</v>
      </c>
      <c r="J1739" s="466">
        <v>96903</v>
      </c>
      <c r="K1739" s="469"/>
      <c r="L1739" s="404">
        <f t="shared" ca="1" si="27"/>
        <v>10767</v>
      </c>
      <c r="M1739" s="465" t="s">
        <v>109</v>
      </c>
    </row>
    <row r="1740" spans="1:13" x14ac:dyDescent="0.35">
      <c r="A1740" s="462" t="s">
        <v>9849</v>
      </c>
      <c r="B1740" s="462" t="s">
        <v>1113</v>
      </c>
      <c r="C1740" s="462" t="s">
        <v>9849</v>
      </c>
      <c r="D1740" s="462" t="s">
        <v>209</v>
      </c>
      <c r="E1740" s="462" t="s">
        <v>268</v>
      </c>
      <c r="F1740" s="463">
        <v>2015</v>
      </c>
      <c r="G1740" s="462" t="s">
        <v>5710</v>
      </c>
      <c r="H1740" s="462" t="s">
        <v>6006</v>
      </c>
      <c r="I1740" s="462" t="s">
        <v>9850</v>
      </c>
      <c r="J1740" s="463">
        <v>65954</v>
      </c>
      <c r="K1740" s="468"/>
      <c r="L1740" s="464">
        <f t="shared" ca="1" si="27"/>
        <v>7328.2222222222226</v>
      </c>
      <c r="M1740" s="462" t="s">
        <v>109</v>
      </c>
    </row>
    <row r="1741" spans="1:13" x14ac:dyDescent="0.35">
      <c r="A1741" s="465" t="s">
        <v>10763</v>
      </c>
      <c r="B1741" s="465" t="s">
        <v>1205</v>
      </c>
      <c r="C1741" s="465" t="s">
        <v>10763</v>
      </c>
      <c r="D1741" s="465" t="s">
        <v>209</v>
      </c>
      <c r="E1741" s="465" t="s">
        <v>268</v>
      </c>
      <c r="F1741" s="466">
        <v>2016</v>
      </c>
      <c r="G1741" s="465" t="s">
        <v>5710</v>
      </c>
      <c r="H1741" s="465" t="s">
        <v>6006</v>
      </c>
      <c r="I1741" s="465" t="s">
        <v>10764</v>
      </c>
      <c r="J1741" s="466">
        <v>70841</v>
      </c>
      <c r="K1741" s="469"/>
      <c r="L1741" s="404">
        <f t="shared" ca="1" si="27"/>
        <v>8855.125</v>
      </c>
      <c r="M1741" s="465" t="s">
        <v>109</v>
      </c>
    </row>
    <row r="1742" spans="1:13" x14ac:dyDescent="0.35">
      <c r="A1742" s="462" t="s">
        <v>10765</v>
      </c>
      <c r="B1742" s="462" t="s">
        <v>1206</v>
      </c>
      <c r="C1742" s="462" t="s">
        <v>10765</v>
      </c>
      <c r="D1742" s="462" t="s">
        <v>209</v>
      </c>
      <c r="E1742" s="462" t="s">
        <v>268</v>
      </c>
      <c r="F1742" s="463">
        <v>2016</v>
      </c>
      <c r="G1742" s="462" t="s">
        <v>5710</v>
      </c>
      <c r="H1742" s="462" t="s">
        <v>6006</v>
      </c>
      <c r="I1742" s="462" t="s">
        <v>10766</v>
      </c>
      <c r="J1742" s="463">
        <v>79153</v>
      </c>
      <c r="K1742" s="468"/>
      <c r="L1742" s="464">
        <f t="shared" ca="1" si="27"/>
        <v>9894.125</v>
      </c>
      <c r="M1742" s="462" t="s">
        <v>109</v>
      </c>
    </row>
    <row r="1743" spans="1:13" x14ac:dyDescent="0.35">
      <c r="A1743" s="465" t="s">
        <v>10597</v>
      </c>
      <c r="B1743" s="465" t="s">
        <v>1189</v>
      </c>
      <c r="C1743" s="465" t="s">
        <v>10597</v>
      </c>
      <c r="D1743" s="465" t="s">
        <v>209</v>
      </c>
      <c r="E1743" s="465" t="s">
        <v>268</v>
      </c>
      <c r="F1743" s="466">
        <v>2016</v>
      </c>
      <c r="G1743" s="465" t="s">
        <v>5710</v>
      </c>
      <c r="H1743" s="465" t="s">
        <v>898</v>
      </c>
      <c r="I1743" s="465" t="s">
        <v>10598</v>
      </c>
      <c r="J1743" s="466">
        <v>61532</v>
      </c>
      <c r="K1743" s="469"/>
      <c r="L1743" s="404">
        <f t="shared" ca="1" si="27"/>
        <v>7691.5</v>
      </c>
      <c r="M1743" s="465" t="s">
        <v>109</v>
      </c>
    </row>
    <row r="1744" spans="1:13" x14ac:dyDescent="0.35">
      <c r="A1744" s="462" t="s">
        <v>9481</v>
      </c>
      <c r="B1744" s="462" t="s">
        <v>1096</v>
      </c>
      <c r="C1744" s="462" t="s">
        <v>9481</v>
      </c>
      <c r="D1744" s="462" t="s">
        <v>209</v>
      </c>
      <c r="E1744" s="462" t="s">
        <v>268</v>
      </c>
      <c r="F1744" s="463">
        <v>2015</v>
      </c>
      <c r="G1744" s="462" t="s">
        <v>5767</v>
      </c>
      <c r="H1744" s="462" t="s">
        <v>5967</v>
      </c>
      <c r="I1744" s="462" t="s">
        <v>9482</v>
      </c>
      <c r="J1744" s="463">
        <v>98164</v>
      </c>
      <c r="K1744" s="468"/>
      <c r="L1744" s="464">
        <f t="shared" ca="1" si="27"/>
        <v>10907.111111111111</v>
      </c>
      <c r="M1744" s="462" t="s">
        <v>109</v>
      </c>
    </row>
    <row r="1745" spans="1:13" x14ac:dyDescent="0.35">
      <c r="A1745" s="465" t="s">
        <v>11207</v>
      </c>
      <c r="B1745" s="465" t="s">
        <v>1296</v>
      </c>
      <c r="C1745" s="465" t="s">
        <v>11207</v>
      </c>
      <c r="D1745" s="465" t="s">
        <v>209</v>
      </c>
      <c r="E1745" s="465" t="s">
        <v>268</v>
      </c>
      <c r="F1745" s="466">
        <v>2016</v>
      </c>
      <c r="G1745" s="465" t="s">
        <v>6165</v>
      </c>
      <c r="H1745" s="465" t="s">
        <v>8009</v>
      </c>
      <c r="I1745" s="465" t="s">
        <v>11208</v>
      </c>
      <c r="J1745" s="466">
        <v>52506</v>
      </c>
      <c r="K1745" s="469"/>
      <c r="L1745" s="404">
        <f t="shared" ca="1" si="27"/>
        <v>6563.25</v>
      </c>
      <c r="M1745" s="465" t="s">
        <v>109</v>
      </c>
    </row>
    <row r="1746" spans="1:13" x14ac:dyDescent="0.35">
      <c r="A1746" s="462" t="s">
        <v>11209</v>
      </c>
      <c r="B1746" s="462" t="s">
        <v>1297</v>
      </c>
      <c r="C1746" s="462" t="s">
        <v>11209</v>
      </c>
      <c r="D1746" s="462" t="s">
        <v>209</v>
      </c>
      <c r="E1746" s="462" t="s">
        <v>268</v>
      </c>
      <c r="F1746" s="463">
        <v>2016</v>
      </c>
      <c r="G1746" s="462" t="s">
        <v>6165</v>
      </c>
      <c r="H1746" s="462" t="s">
        <v>8009</v>
      </c>
      <c r="I1746" s="462" t="s">
        <v>11210</v>
      </c>
      <c r="J1746" s="463">
        <v>86031</v>
      </c>
      <c r="K1746" s="468"/>
      <c r="L1746" s="464">
        <f t="shared" ca="1" si="27"/>
        <v>10753.875</v>
      </c>
      <c r="M1746" s="462" t="s">
        <v>109</v>
      </c>
    </row>
    <row r="1747" spans="1:13" x14ac:dyDescent="0.35">
      <c r="A1747" s="465" t="s">
        <v>11211</v>
      </c>
      <c r="B1747" s="465" t="s">
        <v>1298</v>
      </c>
      <c r="C1747" s="465" t="s">
        <v>11211</v>
      </c>
      <c r="D1747" s="465" t="s">
        <v>209</v>
      </c>
      <c r="E1747" s="465" t="s">
        <v>268</v>
      </c>
      <c r="F1747" s="466">
        <v>2016</v>
      </c>
      <c r="G1747" s="465" t="s">
        <v>6165</v>
      </c>
      <c r="H1747" s="465" t="s">
        <v>8009</v>
      </c>
      <c r="I1747" s="465" t="s">
        <v>11212</v>
      </c>
      <c r="J1747" s="466">
        <v>86016</v>
      </c>
      <c r="K1747" s="469"/>
      <c r="L1747" s="404">
        <f t="shared" ca="1" si="27"/>
        <v>10752</v>
      </c>
      <c r="M1747" s="465" t="s">
        <v>109</v>
      </c>
    </row>
    <row r="1748" spans="1:13" x14ac:dyDescent="0.35">
      <c r="A1748" s="462" t="s">
        <v>11229</v>
      </c>
      <c r="B1748" s="462" t="s">
        <v>1307</v>
      </c>
      <c r="C1748" s="462" t="s">
        <v>11229</v>
      </c>
      <c r="D1748" s="462" t="s">
        <v>209</v>
      </c>
      <c r="E1748" s="462" t="s">
        <v>268</v>
      </c>
      <c r="F1748" s="463">
        <v>2016</v>
      </c>
      <c r="G1748" s="462" t="s">
        <v>6165</v>
      </c>
      <c r="H1748" s="462" t="s">
        <v>8009</v>
      </c>
      <c r="I1748" s="462" t="s">
        <v>11230</v>
      </c>
      <c r="J1748" s="463">
        <v>58718</v>
      </c>
      <c r="K1748" s="468"/>
      <c r="L1748" s="464">
        <f t="shared" ca="1" si="27"/>
        <v>7339.75</v>
      </c>
      <c r="M1748" s="462" t="s">
        <v>109</v>
      </c>
    </row>
    <row r="1749" spans="1:13" x14ac:dyDescent="0.35">
      <c r="A1749" s="465" t="s">
        <v>11231</v>
      </c>
      <c r="B1749" s="465" t="s">
        <v>1308</v>
      </c>
      <c r="C1749" s="465" t="s">
        <v>11231</v>
      </c>
      <c r="D1749" s="465" t="s">
        <v>209</v>
      </c>
      <c r="E1749" s="465" t="s">
        <v>268</v>
      </c>
      <c r="F1749" s="466">
        <v>2016</v>
      </c>
      <c r="G1749" s="465" t="s">
        <v>6165</v>
      </c>
      <c r="H1749" s="465" t="s">
        <v>8009</v>
      </c>
      <c r="I1749" s="465" t="s">
        <v>11232</v>
      </c>
      <c r="J1749" s="466">
        <v>74171</v>
      </c>
      <c r="K1749" s="469"/>
      <c r="L1749" s="404">
        <f t="shared" ca="1" si="27"/>
        <v>9271.375</v>
      </c>
      <c r="M1749" s="465" t="s">
        <v>109</v>
      </c>
    </row>
    <row r="1750" spans="1:13" x14ac:dyDescent="0.35">
      <c r="A1750" s="462" t="s">
        <v>11233</v>
      </c>
      <c r="B1750" s="462" t="s">
        <v>1309</v>
      </c>
      <c r="C1750" s="462" t="s">
        <v>11233</v>
      </c>
      <c r="D1750" s="462" t="s">
        <v>209</v>
      </c>
      <c r="E1750" s="462" t="s">
        <v>268</v>
      </c>
      <c r="F1750" s="463">
        <v>2016</v>
      </c>
      <c r="G1750" s="462" t="s">
        <v>6165</v>
      </c>
      <c r="H1750" s="462" t="s">
        <v>8009</v>
      </c>
      <c r="I1750" s="462" t="s">
        <v>11234</v>
      </c>
      <c r="J1750" s="463">
        <v>103420</v>
      </c>
      <c r="K1750" s="468"/>
      <c r="L1750" s="464">
        <f t="shared" ca="1" si="27"/>
        <v>12927.5</v>
      </c>
      <c r="M1750" s="462" t="s">
        <v>109</v>
      </c>
    </row>
    <row r="1751" spans="1:13" x14ac:dyDescent="0.35">
      <c r="A1751" s="465" t="s">
        <v>11235</v>
      </c>
      <c r="B1751" s="465" t="s">
        <v>1310</v>
      </c>
      <c r="C1751" s="465" t="s">
        <v>11235</v>
      </c>
      <c r="D1751" s="465" t="s">
        <v>209</v>
      </c>
      <c r="E1751" s="465" t="s">
        <v>268</v>
      </c>
      <c r="F1751" s="466">
        <v>2016</v>
      </c>
      <c r="G1751" s="465" t="s">
        <v>6165</v>
      </c>
      <c r="H1751" s="465" t="s">
        <v>8009</v>
      </c>
      <c r="I1751" s="465" t="s">
        <v>11236</v>
      </c>
      <c r="J1751" s="466">
        <v>148140</v>
      </c>
      <c r="K1751" s="469"/>
      <c r="L1751" s="404">
        <f t="shared" ca="1" si="27"/>
        <v>18517.5</v>
      </c>
      <c r="M1751" s="465" t="s">
        <v>109</v>
      </c>
    </row>
    <row r="1752" spans="1:13" x14ac:dyDescent="0.35">
      <c r="A1752" s="462" t="s">
        <v>11237</v>
      </c>
      <c r="B1752" s="462" t="s">
        <v>1311</v>
      </c>
      <c r="C1752" s="462" t="s">
        <v>11237</v>
      </c>
      <c r="D1752" s="462" t="s">
        <v>209</v>
      </c>
      <c r="E1752" s="462" t="s">
        <v>268</v>
      </c>
      <c r="F1752" s="463">
        <v>2016</v>
      </c>
      <c r="G1752" s="462" t="s">
        <v>6165</v>
      </c>
      <c r="H1752" s="462" t="s">
        <v>8009</v>
      </c>
      <c r="I1752" s="462" t="s">
        <v>11238</v>
      </c>
      <c r="J1752" s="463">
        <v>146720</v>
      </c>
      <c r="K1752" s="468"/>
      <c r="L1752" s="464">
        <f t="shared" ca="1" si="27"/>
        <v>18340</v>
      </c>
      <c r="M1752" s="462" t="s">
        <v>109</v>
      </c>
    </row>
    <row r="1753" spans="1:13" x14ac:dyDescent="0.35">
      <c r="A1753" s="465" t="s">
        <v>11239</v>
      </c>
      <c r="B1753" s="465" t="s">
        <v>1312</v>
      </c>
      <c r="C1753" s="465" t="s">
        <v>11239</v>
      </c>
      <c r="D1753" s="465" t="s">
        <v>209</v>
      </c>
      <c r="E1753" s="465" t="s">
        <v>268</v>
      </c>
      <c r="F1753" s="466">
        <v>2016</v>
      </c>
      <c r="G1753" s="465" t="s">
        <v>6165</v>
      </c>
      <c r="H1753" s="465" t="s">
        <v>8009</v>
      </c>
      <c r="I1753" s="465" t="s">
        <v>11240</v>
      </c>
      <c r="J1753" s="466">
        <v>81655</v>
      </c>
      <c r="K1753" s="469"/>
      <c r="L1753" s="404">
        <f t="shared" ca="1" si="27"/>
        <v>10206.875</v>
      </c>
      <c r="M1753" s="465" t="s">
        <v>109</v>
      </c>
    </row>
    <row r="1754" spans="1:13" x14ac:dyDescent="0.35">
      <c r="A1754" s="462" t="s">
        <v>11241</v>
      </c>
      <c r="B1754" s="462" t="s">
        <v>1313</v>
      </c>
      <c r="C1754" s="462" t="s">
        <v>11241</v>
      </c>
      <c r="D1754" s="462" t="s">
        <v>209</v>
      </c>
      <c r="E1754" s="462" t="s">
        <v>268</v>
      </c>
      <c r="F1754" s="463">
        <v>2016</v>
      </c>
      <c r="G1754" s="462" t="s">
        <v>6165</v>
      </c>
      <c r="H1754" s="462" t="s">
        <v>8009</v>
      </c>
      <c r="I1754" s="462" t="s">
        <v>11242</v>
      </c>
      <c r="J1754" s="463">
        <v>100389</v>
      </c>
      <c r="K1754" s="468"/>
      <c r="L1754" s="464">
        <f t="shared" ca="1" si="27"/>
        <v>12548.625</v>
      </c>
      <c r="M1754" s="462" t="s">
        <v>109</v>
      </c>
    </row>
    <row r="1755" spans="1:13" x14ac:dyDescent="0.35">
      <c r="A1755" s="465" t="s">
        <v>11243</v>
      </c>
      <c r="B1755" s="465" t="s">
        <v>1314</v>
      </c>
      <c r="C1755" s="465" t="s">
        <v>11243</v>
      </c>
      <c r="D1755" s="465" t="s">
        <v>209</v>
      </c>
      <c r="E1755" s="465" t="s">
        <v>268</v>
      </c>
      <c r="F1755" s="466">
        <v>2016</v>
      </c>
      <c r="G1755" s="465" t="s">
        <v>6165</v>
      </c>
      <c r="H1755" s="465" t="s">
        <v>8009</v>
      </c>
      <c r="I1755" s="465" t="s">
        <v>11244</v>
      </c>
      <c r="J1755" s="466">
        <v>101069</v>
      </c>
      <c r="K1755" s="469"/>
      <c r="L1755" s="404">
        <f t="shared" ca="1" si="27"/>
        <v>12633.625</v>
      </c>
      <c r="M1755" s="465" t="s">
        <v>109</v>
      </c>
    </row>
    <row r="1756" spans="1:13" x14ac:dyDescent="0.35">
      <c r="A1756" s="462" t="s">
        <v>11245</v>
      </c>
      <c r="B1756" s="462" t="s">
        <v>1315</v>
      </c>
      <c r="C1756" s="462" t="s">
        <v>11245</v>
      </c>
      <c r="D1756" s="462" t="s">
        <v>209</v>
      </c>
      <c r="E1756" s="462" t="s">
        <v>268</v>
      </c>
      <c r="F1756" s="463">
        <v>2016</v>
      </c>
      <c r="G1756" s="462" t="s">
        <v>6165</v>
      </c>
      <c r="H1756" s="462" t="s">
        <v>8009</v>
      </c>
      <c r="I1756" s="462" t="s">
        <v>11246</v>
      </c>
      <c r="J1756" s="463">
        <v>83448</v>
      </c>
      <c r="K1756" s="468"/>
      <c r="L1756" s="464">
        <f t="shared" ca="1" si="27"/>
        <v>10431</v>
      </c>
      <c r="M1756" s="462" t="s">
        <v>109</v>
      </c>
    </row>
    <row r="1757" spans="1:13" x14ac:dyDescent="0.35">
      <c r="A1757" s="465" t="s">
        <v>11247</v>
      </c>
      <c r="B1757" s="465" t="s">
        <v>1316</v>
      </c>
      <c r="C1757" s="465" t="s">
        <v>11247</v>
      </c>
      <c r="D1757" s="465" t="s">
        <v>209</v>
      </c>
      <c r="E1757" s="465" t="s">
        <v>268</v>
      </c>
      <c r="F1757" s="466">
        <v>2016</v>
      </c>
      <c r="G1757" s="465" t="s">
        <v>6165</v>
      </c>
      <c r="H1757" s="465" t="s">
        <v>8009</v>
      </c>
      <c r="I1757" s="465" t="s">
        <v>11248</v>
      </c>
      <c r="J1757" s="466">
        <v>46874</v>
      </c>
      <c r="K1757" s="469"/>
      <c r="L1757" s="404">
        <f t="shared" ca="1" si="27"/>
        <v>5859.25</v>
      </c>
      <c r="M1757" s="465" t="s">
        <v>109</v>
      </c>
    </row>
    <row r="1758" spans="1:13" x14ac:dyDescent="0.35">
      <c r="A1758" s="462" t="s">
        <v>11249</v>
      </c>
      <c r="B1758" s="462" t="s">
        <v>1317</v>
      </c>
      <c r="C1758" s="462" t="s">
        <v>11249</v>
      </c>
      <c r="D1758" s="462" t="s">
        <v>209</v>
      </c>
      <c r="E1758" s="462" t="s">
        <v>268</v>
      </c>
      <c r="F1758" s="463">
        <v>2016</v>
      </c>
      <c r="G1758" s="462" t="s">
        <v>6165</v>
      </c>
      <c r="H1758" s="462" t="s">
        <v>8009</v>
      </c>
      <c r="I1758" s="462" t="s">
        <v>11250</v>
      </c>
      <c r="J1758" s="463">
        <v>105083</v>
      </c>
      <c r="K1758" s="468"/>
      <c r="L1758" s="464">
        <f t="shared" ca="1" si="27"/>
        <v>13135.375</v>
      </c>
      <c r="M1758" s="462" t="s">
        <v>109</v>
      </c>
    </row>
    <row r="1759" spans="1:13" x14ac:dyDescent="0.35">
      <c r="A1759" s="465" t="s">
        <v>10759</v>
      </c>
      <c r="B1759" s="465" t="s">
        <v>1196</v>
      </c>
      <c r="C1759" s="465" t="s">
        <v>10759</v>
      </c>
      <c r="D1759" s="465" t="s">
        <v>209</v>
      </c>
      <c r="E1759" s="465" t="s">
        <v>268</v>
      </c>
      <c r="F1759" s="466">
        <v>2016</v>
      </c>
      <c r="G1759" s="465" t="s">
        <v>5710</v>
      </c>
      <c r="H1759" s="465" t="s">
        <v>6006</v>
      </c>
      <c r="I1759" s="465" t="s">
        <v>10760</v>
      </c>
      <c r="J1759" s="466">
        <v>53512</v>
      </c>
      <c r="K1759" s="469"/>
      <c r="L1759" s="404">
        <f t="shared" ca="1" si="27"/>
        <v>6689</v>
      </c>
      <c r="M1759" s="465" t="s">
        <v>109</v>
      </c>
    </row>
    <row r="1760" spans="1:13" x14ac:dyDescent="0.35">
      <c r="A1760" s="462" t="s">
        <v>10761</v>
      </c>
      <c r="B1760" s="462" t="s">
        <v>1197</v>
      </c>
      <c r="C1760" s="462" t="s">
        <v>10761</v>
      </c>
      <c r="D1760" s="462" t="s">
        <v>209</v>
      </c>
      <c r="E1760" s="462" t="s">
        <v>268</v>
      </c>
      <c r="F1760" s="463">
        <v>2016</v>
      </c>
      <c r="G1760" s="462" t="s">
        <v>5710</v>
      </c>
      <c r="H1760" s="462" t="s">
        <v>6006</v>
      </c>
      <c r="I1760" s="462" t="s">
        <v>10762</v>
      </c>
      <c r="J1760" s="463">
        <v>51172</v>
      </c>
      <c r="K1760" s="468"/>
      <c r="L1760" s="464">
        <f t="shared" ca="1" si="27"/>
        <v>6396.5</v>
      </c>
      <c r="M1760" s="462" t="s">
        <v>109</v>
      </c>
    </row>
    <row r="1761" spans="1:13" x14ac:dyDescent="0.35">
      <c r="A1761" s="465" t="s">
        <v>10757</v>
      </c>
      <c r="B1761" s="465" t="s">
        <v>1195</v>
      </c>
      <c r="C1761" s="465" t="s">
        <v>10757</v>
      </c>
      <c r="D1761" s="465" t="s">
        <v>209</v>
      </c>
      <c r="E1761" s="465" t="s">
        <v>268</v>
      </c>
      <c r="F1761" s="466">
        <v>2016</v>
      </c>
      <c r="G1761" s="465" t="s">
        <v>5710</v>
      </c>
      <c r="H1761" s="465" t="s">
        <v>6006</v>
      </c>
      <c r="I1761" s="465" t="s">
        <v>10758</v>
      </c>
      <c r="J1761" s="466">
        <v>33240</v>
      </c>
      <c r="K1761" s="469"/>
      <c r="L1761" s="404">
        <f t="shared" ca="1" si="27"/>
        <v>4155</v>
      </c>
      <c r="M1761" s="465" t="s">
        <v>109</v>
      </c>
    </row>
    <row r="1762" spans="1:13" x14ac:dyDescent="0.35">
      <c r="A1762" s="462" t="s">
        <v>17427</v>
      </c>
      <c r="B1762" s="462" t="s">
        <v>17428</v>
      </c>
      <c r="C1762" s="462" t="s">
        <v>17427</v>
      </c>
      <c r="D1762" s="462" t="s">
        <v>209</v>
      </c>
      <c r="E1762" s="462" t="s">
        <v>268</v>
      </c>
      <c r="F1762" s="463">
        <v>2023</v>
      </c>
      <c r="G1762" s="462" t="s">
        <v>6819</v>
      </c>
      <c r="H1762" s="462" t="s">
        <v>17429</v>
      </c>
      <c r="I1762" s="462" t="s">
        <v>17430</v>
      </c>
      <c r="J1762" s="463">
        <v>80</v>
      </c>
      <c r="K1762" s="468"/>
      <c r="L1762" s="464">
        <f t="shared" ca="1" si="27"/>
        <v>80</v>
      </c>
      <c r="M1762" s="462" t="s">
        <v>109</v>
      </c>
    </row>
    <row r="1763" spans="1:13" x14ac:dyDescent="0.35">
      <c r="A1763" s="465" t="s">
        <v>17431</v>
      </c>
      <c r="B1763" s="465" t="s">
        <v>17432</v>
      </c>
      <c r="C1763" s="465" t="s">
        <v>17431</v>
      </c>
      <c r="D1763" s="465" t="s">
        <v>209</v>
      </c>
      <c r="E1763" s="465" t="s">
        <v>268</v>
      </c>
      <c r="F1763" s="466">
        <v>2023</v>
      </c>
      <c r="G1763" s="465" t="s">
        <v>6819</v>
      </c>
      <c r="H1763" s="465" t="s">
        <v>17429</v>
      </c>
      <c r="I1763" s="465" t="s">
        <v>17433</v>
      </c>
      <c r="J1763" s="466">
        <v>187</v>
      </c>
      <c r="K1763" s="469"/>
      <c r="L1763" s="404">
        <f t="shared" ca="1" si="27"/>
        <v>187</v>
      </c>
      <c r="M1763" s="465" t="s">
        <v>109</v>
      </c>
    </row>
    <row r="1764" spans="1:13" x14ac:dyDescent="0.35">
      <c r="A1764" s="462" t="s">
        <v>12390</v>
      </c>
      <c r="B1764" s="462" t="s">
        <v>1391</v>
      </c>
      <c r="C1764" s="462" t="s">
        <v>12390</v>
      </c>
      <c r="D1764" s="462" t="s">
        <v>209</v>
      </c>
      <c r="E1764" s="462" t="s">
        <v>271</v>
      </c>
      <c r="F1764" s="463">
        <v>2018</v>
      </c>
      <c r="G1764" s="462" t="s">
        <v>5710</v>
      </c>
      <c r="H1764" s="462" t="s">
        <v>11653</v>
      </c>
      <c r="I1764" s="462" t="s">
        <v>12391</v>
      </c>
      <c r="J1764" s="463">
        <v>60709</v>
      </c>
      <c r="K1764" s="468"/>
      <c r="L1764" s="464">
        <f t="shared" ca="1" si="27"/>
        <v>10118.166666666666</v>
      </c>
      <c r="M1764" s="462" t="s">
        <v>109</v>
      </c>
    </row>
    <row r="1765" spans="1:13" x14ac:dyDescent="0.35">
      <c r="A1765" s="465" t="s">
        <v>11046</v>
      </c>
      <c r="B1765" s="465" t="s">
        <v>1268</v>
      </c>
      <c r="C1765" s="465" t="s">
        <v>11046</v>
      </c>
      <c r="D1765" s="465" t="s">
        <v>209</v>
      </c>
      <c r="E1765" s="465" t="s">
        <v>271</v>
      </c>
      <c r="F1765" s="466">
        <v>2016</v>
      </c>
      <c r="G1765" s="465" t="s">
        <v>5710</v>
      </c>
      <c r="H1765" s="465" t="s">
        <v>11044</v>
      </c>
      <c r="I1765" s="465" t="s">
        <v>11047</v>
      </c>
      <c r="J1765" s="466">
        <v>59739</v>
      </c>
      <c r="K1765" s="469"/>
      <c r="L1765" s="404">
        <f t="shared" ca="1" si="27"/>
        <v>7467.375</v>
      </c>
      <c r="M1765" s="465" t="s">
        <v>109</v>
      </c>
    </row>
    <row r="1766" spans="1:13" x14ac:dyDescent="0.35">
      <c r="A1766" s="462" t="s">
        <v>11043</v>
      </c>
      <c r="B1766" s="462" t="s">
        <v>1267</v>
      </c>
      <c r="C1766" s="462" t="s">
        <v>11043</v>
      </c>
      <c r="D1766" s="462" t="s">
        <v>209</v>
      </c>
      <c r="E1766" s="462" t="s">
        <v>271</v>
      </c>
      <c r="F1766" s="463">
        <v>2016</v>
      </c>
      <c r="G1766" s="462" t="s">
        <v>5710</v>
      </c>
      <c r="H1766" s="462" t="s">
        <v>11044</v>
      </c>
      <c r="I1766" s="462" t="s">
        <v>11045</v>
      </c>
      <c r="J1766" s="463">
        <v>60267</v>
      </c>
      <c r="K1766" s="468"/>
      <c r="L1766" s="464">
        <f t="shared" ca="1" si="27"/>
        <v>7533.375</v>
      </c>
      <c r="M1766" s="462" t="s">
        <v>109</v>
      </c>
    </row>
    <row r="1767" spans="1:13" x14ac:dyDescent="0.35">
      <c r="A1767" s="465" t="s">
        <v>11048</v>
      </c>
      <c r="B1767" s="465" t="s">
        <v>1269</v>
      </c>
      <c r="C1767" s="465" t="s">
        <v>11048</v>
      </c>
      <c r="D1767" s="465" t="s">
        <v>209</v>
      </c>
      <c r="E1767" s="465" t="s">
        <v>271</v>
      </c>
      <c r="F1767" s="466">
        <v>2016</v>
      </c>
      <c r="G1767" s="465" t="s">
        <v>5710</v>
      </c>
      <c r="H1767" s="465" t="s">
        <v>11044</v>
      </c>
      <c r="I1767" s="465" t="s">
        <v>11049</v>
      </c>
      <c r="J1767" s="466">
        <v>60367</v>
      </c>
      <c r="K1767" s="469"/>
      <c r="L1767" s="404">
        <f t="shared" ca="1" si="27"/>
        <v>7545.875</v>
      </c>
      <c r="M1767" s="465" t="s">
        <v>109</v>
      </c>
    </row>
    <row r="1768" spans="1:13" x14ac:dyDescent="0.35">
      <c r="A1768" s="462" t="s">
        <v>11050</v>
      </c>
      <c r="B1768" s="462" t="s">
        <v>1270</v>
      </c>
      <c r="C1768" s="462" t="s">
        <v>11050</v>
      </c>
      <c r="D1768" s="462" t="s">
        <v>209</v>
      </c>
      <c r="E1768" s="462" t="s">
        <v>271</v>
      </c>
      <c r="F1768" s="463">
        <v>2016</v>
      </c>
      <c r="G1768" s="462" t="s">
        <v>5710</v>
      </c>
      <c r="H1768" s="462" t="s">
        <v>11044</v>
      </c>
      <c r="I1768" s="462" t="s">
        <v>11051</v>
      </c>
      <c r="J1768" s="463">
        <v>51233</v>
      </c>
      <c r="K1768" s="468"/>
      <c r="L1768" s="464">
        <f t="shared" ca="1" si="27"/>
        <v>6404.125</v>
      </c>
      <c r="M1768" s="462" t="s">
        <v>109</v>
      </c>
    </row>
    <row r="1769" spans="1:13" x14ac:dyDescent="0.35">
      <c r="A1769" s="465" t="s">
        <v>8111</v>
      </c>
      <c r="B1769" s="465" t="s">
        <v>1053</v>
      </c>
      <c r="C1769" s="465" t="s">
        <v>8111</v>
      </c>
      <c r="D1769" s="465" t="s">
        <v>209</v>
      </c>
      <c r="E1769" s="465" t="s">
        <v>271</v>
      </c>
      <c r="F1769" s="466">
        <v>2012</v>
      </c>
      <c r="G1769" s="465" t="s">
        <v>5710</v>
      </c>
      <c r="H1769" s="465" t="s">
        <v>6311</v>
      </c>
      <c r="I1769" s="465" t="s">
        <v>8112</v>
      </c>
      <c r="J1769" s="466">
        <v>50108</v>
      </c>
      <c r="K1769" s="469"/>
      <c r="L1769" s="404">
        <f t="shared" ca="1" si="27"/>
        <v>4175.666666666667</v>
      </c>
      <c r="M1769" s="465" t="s">
        <v>109</v>
      </c>
    </row>
    <row r="1770" spans="1:13" x14ac:dyDescent="0.35">
      <c r="A1770" s="462" t="s">
        <v>8109</v>
      </c>
      <c r="B1770" s="462" t="s">
        <v>1052</v>
      </c>
      <c r="C1770" s="462" t="s">
        <v>8109</v>
      </c>
      <c r="D1770" s="462" t="s">
        <v>209</v>
      </c>
      <c r="E1770" s="462" t="s">
        <v>271</v>
      </c>
      <c r="F1770" s="463">
        <v>2012</v>
      </c>
      <c r="G1770" s="462" t="s">
        <v>5710</v>
      </c>
      <c r="H1770" s="462" t="s">
        <v>6311</v>
      </c>
      <c r="I1770" s="462" t="s">
        <v>8110</v>
      </c>
      <c r="J1770" s="463">
        <v>51985</v>
      </c>
      <c r="K1770" s="468"/>
      <c r="L1770" s="464">
        <f t="shared" ca="1" si="27"/>
        <v>4332.083333333333</v>
      </c>
      <c r="M1770" s="462" t="s">
        <v>109</v>
      </c>
    </row>
    <row r="1771" spans="1:13" x14ac:dyDescent="0.35">
      <c r="A1771" s="465" t="s">
        <v>6690</v>
      </c>
      <c r="B1771" s="465" t="s">
        <v>953</v>
      </c>
      <c r="C1771" s="465" t="s">
        <v>6690</v>
      </c>
      <c r="D1771" s="465" t="s">
        <v>209</v>
      </c>
      <c r="E1771" s="465" t="s">
        <v>271</v>
      </c>
      <c r="F1771" s="466">
        <v>2007</v>
      </c>
      <c r="G1771" s="465" t="s">
        <v>5710</v>
      </c>
      <c r="H1771" s="465" t="s">
        <v>6311</v>
      </c>
      <c r="I1771" s="465" t="s">
        <v>6691</v>
      </c>
      <c r="J1771" s="466">
        <v>51572</v>
      </c>
      <c r="K1771" s="469"/>
      <c r="L1771" s="404">
        <f t="shared" ca="1" si="27"/>
        <v>3033.6470588235293</v>
      </c>
      <c r="M1771" s="465" t="s">
        <v>109</v>
      </c>
    </row>
    <row r="1772" spans="1:13" x14ac:dyDescent="0.35">
      <c r="A1772" s="462" t="s">
        <v>7752</v>
      </c>
      <c r="B1772" s="462" t="s">
        <v>996</v>
      </c>
      <c r="C1772" s="462" t="s">
        <v>7752</v>
      </c>
      <c r="D1772" s="462" t="s">
        <v>209</v>
      </c>
      <c r="E1772" s="462" t="s">
        <v>271</v>
      </c>
      <c r="F1772" s="463">
        <v>2011</v>
      </c>
      <c r="G1772" s="462" t="s">
        <v>5710</v>
      </c>
      <c r="H1772" s="462" t="s">
        <v>6311</v>
      </c>
      <c r="I1772" s="462" t="s">
        <v>7753</v>
      </c>
      <c r="J1772" s="463">
        <v>337548</v>
      </c>
      <c r="K1772" s="468"/>
      <c r="L1772" s="464">
        <f t="shared" ca="1" si="27"/>
        <v>25965.23076923077</v>
      </c>
      <c r="M1772" s="462" t="s">
        <v>109</v>
      </c>
    </row>
    <row r="1773" spans="1:13" x14ac:dyDescent="0.35">
      <c r="A1773" s="465" t="s">
        <v>7786</v>
      </c>
      <c r="B1773" s="465" t="s">
        <v>1011</v>
      </c>
      <c r="C1773" s="465" t="s">
        <v>7786</v>
      </c>
      <c r="D1773" s="465" t="s">
        <v>209</v>
      </c>
      <c r="E1773" s="465" t="s">
        <v>271</v>
      </c>
      <c r="F1773" s="466">
        <v>2011</v>
      </c>
      <c r="G1773" s="465" t="s">
        <v>5710</v>
      </c>
      <c r="H1773" s="465" t="s">
        <v>6311</v>
      </c>
      <c r="I1773" s="465" t="s">
        <v>7787</v>
      </c>
      <c r="J1773" s="466">
        <v>35371</v>
      </c>
      <c r="K1773" s="469"/>
      <c r="L1773" s="404">
        <f t="shared" ca="1" si="27"/>
        <v>2720.8461538461538</v>
      </c>
      <c r="M1773" s="465" t="s">
        <v>109</v>
      </c>
    </row>
    <row r="1774" spans="1:13" x14ac:dyDescent="0.35">
      <c r="A1774" s="462" t="s">
        <v>7784</v>
      </c>
      <c r="B1774" s="462" t="s">
        <v>1010</v>
      </c>
      <c r="C1774" s="462" t="s">
        <v>7784</v>
      </c>
      <c r="D1774" s="462" t="s">
        <v>209</v>
      </c>
      <c r="E1774" s="462" t="s">
        <v>271</v>
      </c>
      <c r="F1774" s="463">
        <v>2011</v>
      </c>
      <c r="G1774" s="462" t="s">
        <v>5710</v>
      </c>
      <c r="H1774" s="462" t="s">
        <v>6311</v>
      </c>
      <c r="I1774" s="462" t="s">
        <v>7785</v>
      </c>
      <c r="J1774" s="463">
        <v>335511</v>
      </c>
      <c r="K1774" s="468"/>
      <c r="L1774" s="464">
        <f t="shared" ca="1" si="27"/>
        <v>25808.538461538461</v>
      </c>
      <c r="M1774" s="462" t="s">
        <v>109</v>
      </c>
    </row>
    <row r="1775" spans="1:13" x14ac:dyDescent="0.35">
      <c r="A1775" s="465" t="s">
        <v>6688</v>
      </c>
      <c r="B1775" s="465" t="s">
        <v>950</v>
      </c>
      <c r="C1775" s="465" t="s">
        <v>6688</v>
      </c>
      <c r="D1775" s="465" t="s">
        <v>209</v>
      </c>
      <c r="E1775" s="465" t="s">
        <v>271</v>
      </c>
      <c r="F1775" s="466">
        <v>2007</v>
      </c>
      <c r="G1775" s="465" t="s">
        <v>5710</v>
      </c>
      <c r="H1775" s="465" t="s">
        <v>6311</v>
      </c>
      <c r="I1775" s="465" t="s">
        <v>6689</v>
      </c>
      <c r="J1775" s="466">
        <v>102869</v>
      </c>
      <c r="K1775" s="469">
        <v>45015</v>
      </c>
      <c r="L1775" s="404">
        <f t="shared" ca="1" si="27"/>
        <v>6051.1176470588234</v>
      </c>
      <c r="M1775" s="465" t="s">
        <v>109</v>
      </c>
    </row>
    <row r="1776" spans="1:13" x14ac:dyDescent="0.35">
      <c r="A1776" s="462" t="s">
        <v>16672</v>
      </c>
      <c r="B1776" s="462" t="s">
        <v>16673</v>
      </c>
      <c r="C1776" s="462" t="s">
        <v>16672</v>
      </c>
      <c r="D1776" s="462" t="s">
        <v>209</v>
      </c>
      <c r="E1776" s="462" t="s">
        <v>271</v>
      </c>
      <c r="F1776" s="463">
        <v>2006</v>
      </c>
      <c r="G1776" s="462" t="s">
        <v>5710</v>
      </c>
      <c r="H1776" s="462" t="s">
        <v>913</v>
      </c>
      <c r="I1776" s="462" t="s">
        <v>16674</v>
      </c>
      <c r="J1776" s="463">
        <v>41422</v>
      </c>
      <c r="K1776" s="468"/>
      <c r="L1776" s="464">
        <f t="shared" ca="1" si="27"/>
        <v>2301.2222222222222</v>
      </c>
      <c r="M1776" s="462" t="s">
        <v>109</v>
      </c>
    </row>
    <row r="1777" spans="1:13" x14ac:dyDescent="0.35">
      <c r="A1777" s="465" t="s">
        <v>6525</v>
      </c>
      <c r="B1777" s="465" t="s">
        <v>929</v>
      </c>
      <c r="C1777" s="465" t="s">
        <v>6525</v>
      </c>
      <c r="D1777" s="465" t="s">
        <v>209</v>
      </c>
      <c r="E1777" s="465" t="s">
        <v>271</v>
      </c>
      <c r="F1777" s="466">
        <v>2006</v>
      </c>
      <c r="G1777" s="465" t="s">
        <v>5710</v>
      </c>
      <c r="H1777" s="465" t="s">
        <v>913</v>
      </c>
      <c r="I1777" s="465" t="s">
        <v>6526</v>
      </c>
      <c r="J1777" s="466">
        <v>23938</v>
      </c>
      <c r="K1777" s="469"/>
      <c r="L1777" s="404">
        <f t="shared" ca="1" si="27"/>
        <v>1329.8888888888889</v>
      </c>
      <c r="M1777" s="465" t="s">
        <v>109</v>
      </c>
    </row>
    <row r="1778" spans="1:13" x14ac:dyDescent="0.35">
      <c r="A1778" s="462" t="s">
        <v>6661</v>
      </c>
      <c r="B1778" s="462" t="s">
        <v>946</v>
      </c>
      <c r="C1778" s="462" t="s">
        <v>6661</v>
      </c>
      <c r="D1778" s="462" t="s">
        <v>209</v>
      </c>
      <c r="E1778" s="462" t="s">
        <v>271</v>
      </c>
      <c r="F1778" s="463">
        <v>2007</v>
      </c>
      <c r="G1778" s="462" t="s">
        <v>5710</v>
      </c>
      <c r="H1778" s="462" t="s">
        <v>5820</v>
      </c>
      <c r="I1778" s="462" t="s">
        <v>6662</v>
      </c>
      <c r="J1778" s="463">
        <v>777133</v>
      </c>
      <c r="K1778" s="468"/>
      <c r="L1778" s="464">
        <f t="shared" ca="1" si="27"/>
        <v>45713.705882352944</v>
      </c>
      <c r="M1778" s="462" t="s">
        <v>109</v>
      </c>
    </row>
    <row r="1779" spans="1:13" x14ac:dyDescent="0.35">
      <c r="A1779" s="465" t="s">
        <v>6541</v>
      </c>
      <c r="B1779" s="465" t="s">
        <v>931</v>
      </c>
      <c r="C1779" s="465" t="s">
        <v>6541</v>
      </c>
      <c r="D1779" s="465" t="s">
        <v>209</v>
      </c>
      <c r="E1779" s="465" t="s">
        <v>271</v>
      </c>
      <c r="F1779" s="466">
        <v>2006</v>
      </c>
      <c r="G1779" s="465" t="s">
        <v>5710</v>
      </c>
      <c r="H1779" s="465" t="s">
        <v>6352</v>
      </c>
      <c r="I1779" s="465" t="s">
        <v>6542</v>
      </c>
      <c r="J1779" s="466">
        <v>177995</v>
      </c>
      <c r="K1779" s="469"/>
      <c r="L1779" s="404">
        <f t="shared" ca="1" si="27"/>
        <v>9888.6111111111113</v>
      </c>
      <c r="M1779" s="465" t="s">
        <v>109</v>
      </c>
    </row>
    <row r="1780" spans="1:13" x14ac:dyDescent="0.35">
      <c r="A1780" s="462" t="s">
        <v>6908</v>
      </c>
      <c r="B1780" s="462" t="s">
        <v>960</v>
      </c>
      <c r="C1780" s="462" t="s">
        <v>6908</v>
      </c>
      <c r="D1780" s="462" t="s">
        <v>209</v>
      </c>
      <c r="E1780" s="462" t="s">
        <v>271</v>
      </c>
      <c r="F1780" s="463">
        <v>2008</v>
      </c>
      <c r="G1780" s="462" t="s">
        <v>5710</v>
      </c>
      <c r="H1780" s="462" t="s">
        <v>5820</v>
      </c>
      <c r="I1780" s="462" t="s">
        <v>6909</v>
      </c>
      <c r="J1780" s="463">
        <v>754393</v>
      </c>
      <c r="K1780" s="468"/>
      <c r="L1780" s="464">
        <f t="shared" ca="1" si="27"/>
        <v>47149.5625</v>
      </c>
      <c r="M1780" s="462" t="s">
        <v>109</v>
      </c>
    </row>
    <row r="1781" spans="1:13" x14ac:dyDescent="0.35">
      <c r="A1781" s="465" t="s">
        <v>7041</v>
      </c>
      <c r="B1781" s="465" t="s">
        <v>970</v>
      </c>
      <c r="C1781" s="465" t="s">
        <v>7041</v>
      </c>
      <c r="D1781" s="465" t="s">
        <v>209</v>
      </c>
      <c r="E1781" s="465" t="s">
        <v>271</v>
      </c>
      <c r="F1781" s="466">
        <v>2008</v>
      </c>
      <c r="G1781" s="465" t="s">
        <v>5710</v>
      </c>
      <c r="H1781" s="465" t="s">
        <v>898</v>
      </c>
      <c r="I1781" s="465" t="s">
        <v>7042</v>
      </c>
      <c r="J1781" s="466">
        <v>46788</v>
      </c>
      <c r="K1781" s="469"/>
      <c r="L1781" s="404">
        <f t="shared" ca="1" si="27"/>
        <v>2924.25</v>
      </c>
      <c r="M1781" s="465" t="s">
        <v>109</v>
      </c>
    </row>
    <row r="1782" spans="1:13" x14ac:dyDescent="0.35">
      <c r="A1782" s="462" t="s">
        <v>7043</v>
      </c>
      <c r="B1782" s="462" t="s">
        <v>971</v>
      </c>
      <c r="C1782" s="462" t="s">
        <v>7043</v>
      </c>
      <c r="D1782" s="462" t="s">
        <v>209</v>
      </c>
      <c r="E1782" s="462" t="s">
        <v>271</v>
      </c>
      <c r="F1782" s="463">
        <v>2008</v>
      </c>
      <c r="G1782" s="462" t="s">
        <v>5710</v>
      </c>
      <c r="H1782" s="462" t="s">
        <v>898</v>
      </c>
      <c r="I1782" s="462" t="s">
        <v>7044</v>
      </c>
      <c r="J1782" s="463">
        <v>47353</v>
      </c>
      <c r="K1782" s="468"/>
      <c r="L1782" s="464">
        <f t="shared" ca="1" si="27"/>
        <v>2959.5625</v>
      </c>
      <c r="M1782" s="462" t="s">
        <v>109</v>
      </c>
    </row>
    <row r="1783" spans="1:13" x14ac:dyDescent="0.35">
      <c r="A1783" s="465" t="s">
        <v>6890</v>
      </c>
      <c r="B1783" s="465" t="s">
        <v>956</v>
      </c>
      <c r="C1783" s="465" t="s">
        <v>6890</v>
      </c>
      <c r="D1783" s="465" t="s">
        <v>209</v>
      </c>
      <c r="E1783" s="465" t="s">
        <v>271</v>
      </c>
      <c r="F1783" s="466">
        <v>2008</v>
      </c>
      <c r="G1783" s="465" t="s">
        <v>5710</v>
      </c>
      <c r="H1783" s="465" t="s">
        <v>5954</v>
      </c>
      <c r="I1783" s="465" t="s">
        <v>6891</v>
      </c>
      <c r="J1783" s="466">
        <v>146519</v>
      </c>
      <c r="K1783" s="469"/>
      <c r="L1783" s="404">
        <f t="shared" ca="1" si="27"/>
        <v>9157.4375</v>
      </c>
      <c r="M1783" s="465" t="s">
        <v>109</v>
      </c>
    </row>
    <row r="1784" spans="1:13" x14ac:dyDescent="0.35">
      <c r="A1784" s="462" t="s">
        <v>6906</v>
      </c>
      <c r="B1784" s="462" t="s">
        <v>963</v>
      </c>
      <c r="C1784" s="462" t="s">
        <v>6906</v>
      </c>
      <c r="D1784" s="462" t="s">
        <v>209</v>
      </c>
      <c r="E1784" s="462" t="s">
        <v>271</v>
      </c>
      <c r="F1784" s="463">
        <v>2008</v>
      </c>
      <c r="G1784" s="462" t="s">
        <v>5710</v>
      </c>
      <c r="H1784" s="462" t="s">
        <v>5820</v>
      </c>
      <c r="I1784" s="462" t="s">
        <v>6907</v>
      </c>
      <c r="J1784" s="463">
        <v>31164</v>
      </c>
      <c r="K1784" s="468"/>
      <c r="L1784" s="464">
        <f t="shared" ca="1" si="27"/>
        <v>1947.75</v>
      </c>
      <c r="M1784" s="462" t="s">
        <v>109</v>
      </c>
    </row>
    <row r="1785" spans="1:13" x14ac:dyDescent="0.35">
      <c r="A1785" s="465" t="s">
        <v>6892</v>
      </c>
      <c r="B1785" s="465" t="s">
        <v>955</v>
      </c>
      <c r="C1785" s="465" t="s">
        <v>6892</v>
      </c>
      <c r="D1785" s="465" t="s">
        <v>209</v>
      </c>
      <c r="E1785" s="465" t="s">
        <v>271</v>
      </c>
      <c r="F1785" s="466">
        <v>2008</v>
      </c>
      <c r="G1785" s="465" t="s">
        <v>5710</v>
      </c>
      <c r="H1785" s="465" t="s">
        <v>5954</v>
      </c>
      <c r="I1785" s="465" t="s">
        <v>6893</v>
      </c>
      <c r="J1785" s="466">
        <v>37220</v>
      </c>
      <c r="K1785" s="469"/>
      <c r="L1785" s="404">
        <f t="shared" ca="1" si="27"/>
        <v>2326.25</v>
      </c>
      <c r="M1785" s="465" t="s">
        <v>109</v>
      </c>
    </row>
    <row r="1786" spans="1:13" x14ac:dyDescent="0.35">
      <c r="A1786" s="462" t="s">
        <v>6904</v>
      </c>
      <c r="B1786" s="462" t="s">
        <v>964</v>
      </c>
      <c r="C1786" s="462" t="s">
        <v>6904</v>
      </c>
      <c r="D1786" s="462" t="s">
        <v>209</v>
      </c>
      <c r="E1786" s="462" t="s">
        <v>271</v>
      </c>
      <c r="F1786" s="463">
        <v>2008</v>
      </c>
      <c r="G1786" s="462" t="s">
        <v>5710</v>
      </c>
      <c r="H1786" s="462" t="s">
        <v>5820</v>
      </c>
      <c r="I1786" s="462" t="s">
        <v>6905</v>
      </c>
      <c r="J1786" s="463">
        <v>44910</v>
      </c>
      <c r="K1786" s="468"/>
      <c r="L1786" s="464">
        <f t="shared" ca="1" si="27"/>
        <v>2806.875</v>
      </c>
      <c r="M1786" s="462" t="s">
        <v>109</v>
      </c>
    </row>
    <row r="1787" spans="1:13" x14ac:dyDescent="0.35">
      <c r="A1787" s="465" t="s">
        <v>6303</v>
      </c>
      <c r="B1787" s="465" t="s">
        <v>910</v>
      </c>
      <c r="C1787" s="465" t="s">
        <v>6303</v>
      </c>
      <c r="D1787" s="465" t="s">
        <v>209</v>
      </c>
      <c r="E1787" s="465" t="s">
        <v>271</v>
      </c>
      <c r="F1787" s="466">
        <v>2005</v>
      </c>
      <c r="G1787" s="465" t="s">
        <v>5710</v>
      </c>
      <c r="H1787" s="465" t="s">
        <v>5820</v>
      </c>
      <c r="I1787" s="465" t="s">
        <v>6304</v>
      </c>
      <c r="J1787" s="466">
        <v>53982</v>
      </c>
      <c r="K1787" s="469"/>
      <c r="L1787" s="404">
        <f t="shared" ca="1" si="27"/>
        <v>2841.1578947368421</v>
      </c>
      <c r="M1787" s="465" t="s">
        <v>109</v>
      </c>
    </row>
    <row r="1788" spans="1:13" x14ac:dyDescent="0.35">
      <c r="A1788" s="462" t="s">
        <v>6028</v>
      </c>
      <c r="B1788" s="462" t="s">
        <v>899</v>
      </c>
      <c r="C1788" s="462" t="s">
        <v>6028</v>
      </c>
      <c r="D1788" s="462" t="s">
        <v>209</v>
      </c>
      <c r="E1788" s="462" t="s">
        <v>271</v>
      </c>
      <c r="F1788" s="463">
        <v>2001</v>
      </c>
      <c r="G1788" s="462" t="s">
        <v>5767</v>
      </c>
      <c r="H1788" s="462" t="s">
        <v>5927</v>
      </c>
      <c r="I1788" s="462" t="s">
        <v>6029</v>
      </c>
      <c r="J1788" s="463">
        <v>116853</v>
      </c>
      <c r="K1788" s="468"/>
      <c r="L1788" s="464">
        <f t="shared" ca="1" si="27"/>
        <v>5080.565217391304</v>
      </c>
      <c r="M1788" s="462" t="s">
        <v>109</v>
      </c>
    </row>
    <row r="1789" spans="1:13" x14ac:dyDescent="0.35">
      <c r="A1789" s="465" t="s">
        <v>6140</v>
      </c>
      <c r="B1789" s="465" t="s">
        <v>904</v>
      </c>
      <c r="C1789" s="465" t="s">
        <v>6140</v>
      </c>
      <c r="D1789" s="465" t="s">
        <v>209</v>
      </c>
      <c r="E1789" s="465" t="s">
        <v>271</v>
      </c>
      <c r="F1789" s="466">
        <v>2003</v>
      </c>
      <c r="G1789" s="465" t="s">
        <v>5710</v>
      </c>
      <c r="H1789" s="465" t="s">
        <v>898</v>
      </c>
      <c r="I1789" s="465" t="s">
        <v>6141</v>
      </c>
      <c r="J1789" s="466">
        <v>37867</v>
      </c>
      <c r="K1789" s="469"/>
      <c r="L1789" s="404">
        <f t="shared" ca="1" si="27"/>
        <v>1803.1904761904761</v>
      </c>
      <c r="M1789" s="465" t="s">
        <v>109</v>
      </c>
    </row>
    <row r="1790" spans="1:13" x14ac:dyDescent="0.35">
      <c r="A1790" s="462" t="s">
        <v>6255</v>
      </c>
      <c r="B1790" s="462" t="s">
        <v>907</v>
      </c>
      <c r="C1790" s="462" t="s">
        <v>6255</v>
      </c>
      <c r="D1790" s="462" t="s">
        <v>209</v>
      </c>
      <c r="E1790" s="462" t="s">
        <v>271</v>
      </c>
      <c r="F1790" s="463">
        <v>2005</v>
      </c>
      <c r="G1790" s="462" t="s">
        <v>5767</v>
      </c>
      <c r="H1790" s="462" t="s">
        <v>6252</v>
      </c>
      <c r="I1790" s="462" t="s">
        <v>6256</v>
      </c>
      <c r="J1790" s="463">
        <v>123104</v>
      </c>
      <c r="K1790" s="468"/>
      <c r="L1790" s="464">
        <f t="shared" ca="1" si="27"/>
        <v>6479.1578947368425</v>
      </c>
      <c r="M1790" s="462" t="s">
        <v>109</v>
      </c>
    </row>
    <row r="1791" spans="1:13" x14ac:dyDescent="0.35">
      <c r="A1791" s="465" t="s">
        <v>6446</v>
      </c>
      <c r="B1791" s="465" t="s">
        <v>917</v>
      </c>
      <c r="C1791" s="465" t="s">
        <v>6446</v>
      </c>
      <c r="D1791" s="465" t="s">
        <v>209</v>
      </c>
      <c r="E1791" s="465" t="s">
        <v>271</v>
      </c>
      <c r="F1791" s="466">
        <v>2006</v>
      </c>
      <c r="G1791" s="465" t="s">
        <v>5710</v>
      </c>
      <c r="H1791" s="465" t="s">
        <v>5954</v>
      </c>
      <c r="I1791" s="465" t="s">
        <v>6447</v>
      </c>
      <c r="J1791" s="466">
        <v>57451</v>
      </c>
      <c r="K1791" s="469"/>
      <c r="L1791" s="404">
        <f t="shared" ca="1" si="27"/>
        <v>3191.7222222222222</v>
      </c>
      <c r="M1791" s="465" t="s">
        <v>109</v>
      </c>
    </row>
    <row r="1792" spans="1:13" x14ac:dyDescent="0.35">
      <c r="A1792" s="462" t="s">
        <v>6075</v>
      </c>
      <c r="B1792" s="462" t="s">
        <v>900</v>
      </c>
      <c r="C1792" s="462" t="s">
        <v>6075</v>
      </c>
      <c r="D1792" s="462" t="s">
        <v>209</v>
      </c>
      <c r="E1792" s="462" t="s">
        <v>271</v>
      </c>
      <c r="F1792" s="463">
        <v>2001</v>
      </c>
      <c r="G1792" s="462" t="s">
        <v>5710</v>
      </c>
      <c r="H1792" s="462" t="s">
        <v>5917</v>
      </c>
      <c r="I1792" s="462" t="s">
        <v>6076</v>
      </c>
      <c r="J1792" s="463">
        <v>120169</v>
      </c>
      <c r="K1792" s="468"/>
      <c r="L1792" s="464">
        <f t="shared" ca="1" si="27"/>
        <v>5224.739130434783</v>
      </c>
      <c r="M1792" s="462" t="s">
        <v>109</v>
      </c>
    </row>
    <row r="1793" spans="1:13" x14ac:dyDescent="0.35">
      <c r="A1793" s="465" t="s">
        <v>6377</v>
      </c>
      <c r="B1793" s="465" t="s">
        <v>916</v>
      </c>
      <c r="C1793" s="465" t="s">
        <v>6377</v>
      </c>
      <c r="D1793" s="465" t="s">
        <v>209</v>
      </c>
      <c r="E1793" s="465" t="s">
        <v>271</v>
      </c>
      <c r="F1793" s="466">
        <v>2005</v>
      </c>
      <c r="G1793" s="465" t="s">
        <v>5741</v>
      </c>
      <c r="H1793" s="465" t="s">
        <v>5734</v>
      </c>
      <c r="I1793" s="465" t="s">
        <v>6378</v>
      </c>
      <c r="J1793" s="466">
        <v>31402</v>
      </c>
      <c r="K1793" s="469"/>
      <c r="L1793" s="404">
        <f t="shared" ca="1" si="27"/>
        <v>1652.7368421052631</v>
      </c>
      <c r="M1793" s="465" t="s">
        <v>109</v>
      </c>
    </row>
    <row r="1794" spans="1:13" x14ac:dyDescent="0.35">
      <c r="A1794" s="462" t="s">
        <v>7888</v>
      </c>
      <c r="B1794" s="462" t="s">
        <v>1033</v>
      </c>
      <c r="C1794" s="462" t="s">
        <v>7888</v>
      </c>
      <c r="D1794" s="462" t="s">
        <v>209</v>
      </c>
      <c r="E1794" s="462" t="s">
        <v>271</v>
      </c>
      <c r="F1794" s="463">
        <v>2011</v>
      </c>
      <c r="G1794" s="462" t="s">
        <v>5710</v>
      </c>
      <c r="H1794" s="462" t="s">
        <v>898</v>
      </c>
      <c r="I1794" s="462" t="s">
        <v>7889</v>
      </c>
      <c r="J1794" s="463">
        <v>302301</v>
      </c>
      <c r="K1794" s="468"/>
      <c r="L1794" s="464">
        <f t="shared" ref="L1794:L1857" ca="1" si="28">IFERROR(J1794/(YEAR(NOW())-F1794),"--")</f>
        <v>23253.923076923078</v>
      </c>
      <c r="M1794" s="462" t="s">
        <v>109</v>
      </c>
    </row>
    <row r="1795" spans="1:13" x14ac:dyDescent="0.35">
      <c r="A1795" s="465" t="s">
        <v>7518</v>
      </c>
      <c r="B1795" s="465" t="s">
        <v>979</v>
      </c>
      <c r="C1795" s="465" t="s">
        <v>7518</v>
      </c>
      <c r="D1795" s="465" t="s">
        <v>209</v>
      </c>
      <c r="E1795" s="465" t="s">
        <v>271</v>
      </c>
      <c r="F1795" s="466">
        <v>2010</v>
      </c>
      <c r="G1795" s="465" t="s">
        <v>5710</v>
      </c>
      <c r="H1795" s="465" t="s">
        <v>5954</v>
      </c>
      <c r="I1795" s="465" t="s">
        <v>7519</v>
      </c>
      <c r="J1795" s="466">
        <v>132744</v>
      </c>
      <c r="K1795" s="469"/>
      <c r="L1795" s="404">
        <f t="shared" ca="1" si="28"/>
        <v>9481.7142857142862</v>
      </c>
      <c r="M1795" s="465" t="s">
        <v>109</v>
      </c>
    </row>
    <row r="1796" spans="1:13" x14ac:dyDescent="0.35">
      <c r="A1796" s="462" t="s">
        <v>8521</v>
      </c>
      <c r="B1796" s="462" t="s">
        <v>1059</v>
      </c>
      <c r="C1796" s="462" t="s">
        <v>8521</v>
      </c>
      <c r="D1796" s="462" t="s">
        <v>209</v>
      </c>
      <c r="E1796" s="462" t="s">
        <v>271</v>
      </c>
      <c r="F1796" s="463">
        <v>2013</v>
      </c>
      <c r="G1796" s="462" t="s">
        <v>5710</v>
      </c>
      <c r="H1796" s="462" t="s">
        <v>6496</v>
      </c>
      <c r="I1796" s="462" t="s">
        <v>8522</v>
      </c>
      <c r="J1796" s="463">
        <v>148552</v>
      </c>
      <c r="K1796" s="468"/>
      <c r="L1796" s="464">
        <f t="shared" ca="1" si="28"/>
        <v>13504.727272727272</v>
      </c>
      <c r="M1796" s="462" t="s">
        <v>109</v>
      </c>
    </row>
    <row r="1797" spans="1:13" x14ac:dyDescent="0.35">
      <c r="A1797" s="465" t="s">
        <v>6663</v>
      </c>
      <c r="B1797" s="465" t="s">
        <v>947</v>
      </c>
      <c r="C1797" s="465" t="s">
        <v>6663</v>
      </c>
      <c r="D1797" s="465" t="s">
        <v>209</v>
      </c>
      <c r="E1797" s="465" t="s">
        <v>271</v>
      </c>
      <c r="F1797" s="466">
        <v>2007</v>
      </c>
      <c r="G1797" s="465" t="s">
        <v>5710</v>
      </c>
      <c r="H1797" s="465" t="s">
        <v>5820</v>
      </c>
      <c r="I1797" s="465" t="s">
        <v>6664</v>
      </c>
      <c r="J1797" s="466">
        <v>222113</v>
      </c>
      <c r="K1797" s="469"/>
      <c r="L1797" s="404">
        <f t="shared" ca="1" si="28"/>
        <v>13065.470588235294</v>
      </c>
      <c r="M1797" s="465" t="s">
        <v>109</v>
      </c>
    </row>
    <row r="1798" spans="1:13" x14ac:dyDescent="0.35">
      <c r="A1798" s="462" t="s">
        <v>9062</v>
      </c>
      <c r="B1798" s="462" t="s">
        <v>1088</v>
      </c>
      <c r="C1798" s="462" t="s">
        <v>9062</v>
      </c>
      <c r="D1798" s="462" t="s">
        <v>209</v>
      </c>
      <c r="E1798" s="462" t="s">
        <v>271</v>
      </c>
      <c r="F1798" s="463">
        <v>2014</v>
      </c>
      <c r="G1798" s="462" t="s">
        <v>5710</v>
      </c>
      <c r="H1798" s="462" t="s">
        <v>6496</v>
      </c>
      <c r="I1798" s="462" t="s">
        <v>9063</v>
      </c>
      <c r="J1798" s="463">
        <v>122958</v>
      </c>
      <c r="K1798" s="468">
        <v>45155</v>
      </c>
      <c r="L1798" s="464">
        <f t="shared" ca="1" si="28"/>
        <v>12295.8</v>
      </c>
      <c r="M1798" s="462" t="s">
        <v>109</v>
      </c>
    </row>
    <row r="1799" spans="1:13" x14ac:dyDescent="0.35">
      <c r="A1799" s="465" t="s">
        <v>9721</v>
      </c>
      <c r="B1799" s="465" t="s">
        <v>1107</v>
      </c>
      <c r="C1799" s="465" t="s">
        <v>9721</v>
      </c>
      <c r="D1799" s="465" t="s">
        <v>209</v>
      </c>
      <c r="E1799" s="465" t="s">
        <v>271</v>
      </c>
      <c r="F1799" s="466">
        <v>2015</v>
      </c>
      <c r="G1799" s="465" t="s">
        <v>5710</v>
      </c>
      <c r="H1799" s="465" t="s">
        <v>898</v>
      </c>
      <c r="I1799" s="465" t="s">
        <v>9722</v>
      </c>
      <c r="J1799" s="466">
        <v>31000</v>
      </c>
      <c r="K1799" s="469"/>
      <c r="L1799" s="404">
        <f t="shared" ca="1" si="28"/>
        <v>3444.4444444444443</v>
      </c>
      <c r="M1799" s="465" t="s">
        <v>109</v>
      </c>
    </row>
    <row r="1800" spans="1:13" x14ac:dyDescent="0.35">
      <c r="A1800" s="462" t="s">
        <v>9725</v>
      </c>
      <c r="B1800" s="462" t="s">
        <v>1109</v>
      </c>
      <c r="C1800" s="462" t="s">
        <v>9725</v>
      </c>
      <c r="D1800" s="462" t="s">
        <v>209</v>
      </c>
      <c r="E1800" s="462" t="s">
        <v>271</v>
      </c>
      <c r="F1800" s="463">
        <v>2015</v>
      </c>
      <c r="G1800" s="462" t="s">
        <v>5710</v>
      </c>
      <c r="H1800" s="462" t="s">
        <v>898</v>
      </c>
      <c r="I1800" s="462" t="s">
        <v>9726</v>
      </c>
      <c r="J1800" s="463">
        <v>17349</v>
      </c>
      <c r="K1800" s="468"/>
      <c r="L1800" s="464">
        <f t="shared" ca="1" si="28"/>
        <v>1927.6666666666667</v>
      </c>
      <c r="M1800" s="462" t="s">
        <v>109</v>
      </c>
    </row>
    <row r="1801" spans="1:13" x14ac:dyDescent="0.35">
      <c r="A1801" s="465" t="s">
        <v>9727</v>
      </c>
      <c r="B1801" s="465" t="s">
        <v>1110</v>
      </c>
      <c r="C1801" s="465" t="s">
        <v>9727</v>
      </c>
      <c r="D1801" s="465" t="s">
        <v>209</v>
      </c>
      <c r="E1801" s="465" t="s">
        <v>271</v>
      </c>
      <c r="F1801" s="466">
        <v>2015</v>
      </c>
      <c r="G1801" s="465" t="s">
        <v>5710</v>
      </c>
      <c r="H1801" s="465" t="s">
        <v>898</v>
      </c>
      <c r="I1801" s="465" t="s">
        <v>9728</v>
      </c>
      <c r="J1801" s="466">
        <v>22855.5</v>
      </c>
      <c r="K1801" s="469"/>
      <c r="L1801" s="404">
        <f t="shared" ca="1" si="28"/>
        <v>2539.5</v>
      </c>
      <c r="M1801" s="465" t="s">
        <v>109</v>
      </c>
    </row>
    <row r="1802" spans="1:13" x14ac:dyDescent="0.35">
      <c r="A1802" s="462" t="s">
        <v>9024</v>
      </c>
      <c r="B1802" s="462" t="s">
        <v>1087</v>
      </c>
      <c r="C1802" s="462" t="s">
        <v>9024</v>
      </c>
      <c r="D1802" s="462" t="s">
        <v>209</v>
      </c>
      <c r="E1802" s="462" t="s">
        <v>271</v>
      </c>
      <c r="F1802" s="463">
        <v>2014</v>
      </c>
      <c r="G1802" s="462" t="s">
        <v>5710</v>
      </c>
      <c r="H1802" s="462" t="s">
        <v>6038</v>
      </c>
      <c r="I1802" s="462" t="s">
        <v>9025</v>
      </c>
      <c r="J1802" s="463">
        <v>110357</v>
      </c>
      <c r="K1802" s="468"/>
      <c r="L1802" s="464">
        <f t="shared" ca="1" si="28"/>
        <v>11035.7</v>
      </c>
      <c r="M1802" s="462" t="s">
        <v>109</v>
      </c>
    </row>
    <row r="1803" spans="1:13" x14ac:dyDescent="0.35">
      <c r="A1803" s="465" t="s">
        <v>6667</v>
      </c>
      <c r="B1803" s="465" t="s">
        <v>949</v>
      </c>
      <c r="C1803" s="465" t="s">
        <v>6667</v>
      </c>
      <c r="D1803" s="465" t="s">
        <v>209</v>
      </c>
      <c r="E1803" s="465" t="s">
        <v>271</v>
      </c>
      <c r="F1803" s="466">
        <v>2007</v>
      </c>
      <c r="G1803" s="465" t="s">
        <v>5710</v>
      </c>
      <c r="H1803" s="465" t="s">
        <v>5820</v>
      </c>
      <c r="I1803" s="465" t="s">
        <v>6668</v>
      </c>
      <c r="J1803" s="466">
        <v>111329</v>
      </c>
      <c r="K1803" s="469"/>
      <c r="L1803" s="404">
        <f t="shared" ca="1" si="28"/>
        <v>6548.7647058823532</v>
      </c>
      <c r="M1803" s="465" t="s">
        <v>109</v>
      </c>
    </row>
    <row r="1804" spans="1:13" x14ac:dyDescent="0.35">
      <c r="A1804" s="462" t="s">
        <v>11251</v>
      </c>
      <c r="B1804" s="462" t="s">
        <v>1318</v>
      </c>
      <c r="C1804" s="462" t="s">
        <v>11251</v>
      </c>
      <c r="D1804" s="462" t="s">
        <v>209</v>
      </c>
      <c r="E1804" s="462" t="s">
        <v>271</v>
      </c>
      <c r="F1804" s="463">
        <v>2016</v>
      </c>
      <c r="G1804" s="462" t="s">
        <v>6165</v>
      </c>
      <c r="H1804" s="462" t="s">
        <v>8009</v>
      </c>
      <c r="I1804" s="462" t="s">
        <v>11252</v>
      </c>
      <c r="J1804" s="463">
        <v>130960</v>
      </c>
      <c r="K1804" s="468"/>
      <c r="L1804" s="464">
        <f t="shared" ca="1" si="28"/>
        <v>16370</v>
      </c>
      <c r="M1804" s="462" t="s">
        <v>109</v>
      </c>
    </row>
    <row r="1805" spans="1:13" x14ac:dyDescent="0.35">
      <c r="A1805" s="465" t="s">
        <v>11253</v>
      </c>
      <c r="B1805" s="465" t="s">
        <v>1319</v>
      </c>
      <c r="C1805" s="465" t="s">
        <v>11253</v>
      </c>
      <c r="D1805" s="465" t="s">
        <v>209</v>
      </c>
      <c r="E1805" s="465" t="s">
        <v>271</v>
      </c>
      <c r="F1805" s="466">
        <v>2016</v>
      </c>
      <c r="G1805" s="465" t="s">
        <v>6165</v>
      </c>
      <c r="H1805" s="465" t="s">
        <v>8009</v>
      </c>
      <c r="I1805" s="465" t="s">
        <v>11254</v>
      </c>
      <c r="J1805" s="466">
        <v>97753</v>
      </c>
      <c r="K1805" s="469"/>
      <c r="L1805" s="404">
        <f t="shared" ca="1" si="28"/>
        <v>12219.125</v>
      </c>
      <c r="M1805" s="465" t="s">
        <v>109</v>
      </c>
    </row>
    <row r="1806" spans="1:13" x14ac:dyDescent="0.35">
      <c r="A1806" s="462" t="s">
        <v>11255</v>
      </c>
      <c r="B1806" s="462" t="s">
        <v>1320</v>
      </c>
      <c r="C1806" s="462" t="s">
        <v>11255</v>
      </c>
      <c r="D1806" s="462" t="s">
        <v>209</v>
      </c>
      <c r="E1806" s="462" t="s">
        <v>271</v>
      </c>
      <c r="F1806" s="463">
        <v>2016</v>
      </c>
      <c r="G1806" s="462" t="s">
        <v>6165</v>
      </c>
      <c r="H1806" s="462" t="s">
        <v>8009</v>
      </c>
      <c r="I1806" s="462" t="s">
        <v>11256</v>
      </c>
      <c r="J1806" s="463">
        <v>108362</v>
      </c>
      <c r="K1806" s="468"/>
      <c r="L1806" s="464">
        <f t="shared" ca="1" si="28"/>
        <v>13545.25</v>
      </c>
      <c r="M1806" s="462" t="s">
        <v>109</v>
      </c>
    </row>
    <row r="1807" spans="1:13" x14ac:dyDescent="0.35">
      <c r="A1807" s="465" t="s">
        <v>10167</v>
      </c>
      <c r="B1807" s="465" t="s">
        <v>1177</v>
      </c>
      <c r="C1807" s="465" t="s">
        <v>10167</v>
      </c>
      <c r="D1807" s="465" t="s">
        <v>209</v>
      </c>
      <c r="E1807" s="465" t="s">
        <v>271</v>
      </c>
      <c r="F1807" s="466">
        <v>2016</v>
      </c>
      <c r="G1807" s="465" t="s">
        <v>5767</v>
      </c>
      <c r="H1807" s="465" t="s">
        <v>5967</v>
      </c>
      <c r="I1807" s="465" t="s">
        <v>10168</v>
      </c>
      <c r="J1807" s="466">
        <v>80424</v>
      </c>
      <c r="K1807" s="469"/>
      <c r="L1807" s="404">
        <f t="shared" ca="1" si="28"/>
        <v>10053</v>
      </c>
      <c r="M1807" s="465" t="s">
        <v>109</v>
      </c>
    </row>
    <row r="1808" spans="1:13" x14ac:dyDescent="0.35">
      <c r="A1808" s="462" t="s">
        <v>10169</v>
      </c>
      <c r="B1808" s="462" t="s">
        <v>1178</v>
      </c>
      <c r="C1808" s="462" t="s">
        <v>10169</v>
      </c>
      <c r="D1808" s="462" t="s">
        <v>209</v>
      </c>
      <c r="E1808" s="462" t="s">
        <v>271</v>
      </c>
      <c r="F1808" s="463">
        <v>2016</v>
      </c>
      <c r="G1808" s="462" t="s">
        <v>5767</v>
      </c>
      <c r="H1808" s="462" t="s">
        <v>5967</v>
      </c>
      <c r="I1808" s="462" t="s">
        <v>10170</v>
      </c>
      <c r="J1808" s="463">
        <v>90340</v>
      </c>
      <c r="K1808" s="468"/>
      <c r="L1808" s="464">
        <f t="shared" ca="1" si="28"/>
        <v>11292.5</v>
      </c>
      <c r="M1808" s="462" t="s">
        <v>109</v>
      </c>
    </row>
    <row r="1809" spans="1:13" x14ac:dyDescent="0.35">
      <c r="A1809" s="465" t="s">
        <v>10769</v>
      </c>
      <c r="B1809" s="465" t="s">
        <v>1199</v>
      </c>
      <c r="C1809" s="465" t="s">
        <v>10769</v>
      </c>
      <c r="D1809" s="465" t="s">
        <v>209</v>
      </c>
      <c r="E1809" s="465" t="s">
        <v>271</v>
      </c>
      <c r="F1809" s="466">
        <v>2016</v>
      </c>
      <c r="G1809" s="465" t="s">
        <v>5710</v>
      </c>
      <c r="H1809" s="465" t="s">
        <v>6006</v>
      </c>
      <c r="I1809" s="465" t="s">
        <v>10770</v>
      </c>
      <c r="J1809" s="466">
        <v>106035</v>
      </c>
      <c r="K1809" s="469"/>
      <c r="L1809" s="404">
        <f t="shared" ca="1" si="28"/>
        <v>13254.375</v>
      </c>
      <c r="M1809" s="465" t="s">
        <v>109</v>
      </c>
    </row>
    <row r="1810" spans="1:13" x14ac:dyDescent="0.35">
      <c r="A1810" s="462" t="s">
        <v>10771</v>
      </c>
      <c r="B1810" s="462" t="s">
        <v>1200</v>
      </c>
      <c r="C1810" s="462" t="s">
        <v>10771</v>
      </c>
      <c r="D1810" s="462" t="s">
        <v>209</v>
      </c>
      <c r="E1810" s="462" t="s">
        <v>271</v>
      </c>
      <c r="F1810" s="463">
        <v>2016</v>
      </c>
      <c r="G1810" s="462" t="s">
        <v>5710</v>
      </c>
      <c r="H1810" s="462" t="s">
        <v>6006</v>
      </c>
      <c r="I1810" s="462" t="s">
        <v>10772</v>
      </c>
      <c r="J1810" s="463">
        <v>117176</v>
      </c>
      <c r="K1810" s="468"/>
      <c r="L1810" s="464">
        <f t="shared" ca="1" si="28"/>
        <v>14647</v>
      </c>
      <c r="M1810" s="462" t="s">
        <v>109</v>
      </c>
    </row>
    <row r="1811" spans="1:13" x14ac:dyDescent="0.35">
      <c r="A1811" s="465" t="s">
        <v>10767</v>
      </c>
      <c r="B1811" s="465" t="s">
        <v>1198</v>
      </c>
      <c r="C1811" s="465" t="s">
        <v>10767</v>
      </c>
      <c r="D1811" s="465" t="s">
        <v>209</v>
      </c>
      <c r="E1811" s="465" t="s">
        <v>271</v>
      </c>
      <c r="F1811" s="466">
        <v>2016</v>
      </c>
      <c r="G1811" s="465" t="s">
        <v>5710</v>
      </c>
      <c r="H1811" s="465" t="s">
        <v>6006</v>
      </c>
      <c r="I1811" s="465" t="s">
        <v>10768</v>
      </c>
      <c r="J1811" s="466">
        <v>93719</v>
      </c>
      <c r="K1811" s="469">
        <v>45062</v>
      </c>
      <c r="L1811" s="404">
        <f t="shared" ca="1" si="28"/>
        <v>11714.875</v>
      </c>
      <c r="M1811" s="465" t="s">
        <v>109</v>
      </c>
    </row>
    <row r="1812" spans="1:13" x14ac:dyDescent="0.35">
      <c r="A1812" s="462" t="s">
        <v>8051</v>
      </c>
      <c r="B1812" s="462" t="s">
        <v>1044</v>
      </c>
      <c r="C1812" s="462" t="s">
        <v>8051</v>
      </c>
      <c r="D1812" s="462" t="s">
        <v>209</v>
      </c>
      <c r="E1812" s="462" t="s">
        <v>271</v>
      </c>
      <c r="F1812" s="463">
        <v>2012</v>
      </c>
      <c r="G1812" s="462" t="s">
        <v>5710</v>
      </c>
      <c r="H1812" s="462" t="s">
        <v>5820</v>
      </c>
      <c r="I1812" s="462" t="s">
        <v>8052</v>
      </c>
      <c r="J1812" s="463">
        <v>99658</v>
      </c>
      <c r="K1812" s="468">
        <v>43511</v>
      </c>
      <c r="L1812" s="464">
        <f t="shared" ca="1" si="28"/>
        <v>8304.8333333333339</v>
      </c>
      <c r="M1812" s="462" t="s">
        <v>109</v>
      </c>
    </row>
    <row r="1813" spans="1:13" x14ac:dyDescent="0.35">
      <c r="A1813" s="465" t="s">
        <v>8055</v>
      </c>
      <c r="B1813" s="465" t="s">
        <v>1046</v>
      </c>
      <c r="C1813" s="465" t="s">
        <v>8055</v>
      </c>
      <c r="D1813" s="465" t="s">
        <v>209</v>
      </c>
      <c r="E1813" s="465" t="s">
        <v>271</v>
      </c>
      <c r="F1813" s="466">
        <v>2012</v>
      </c>
      <c r="G1813" s="465" t="s">
        <v>5710</v>
      </c>
      <c r="H1813" s="465" t="s">
        <v>5820</v>
      </c>
      <c r="I1813" s="465" t="s">
        <v>8056</v>
      </c>
      <c r="J1813" s="466">
        <v>126500</v>
      </c>
      <c r="K1813" s="469">
        <v>43523</v>
      </c>
      <c r="L1813" s="404">
        <f t="shared" ca="1" si="28"/>
        <v>10541.666666666666</v>
      </c>
      <c r="M1813" s="465" t="s">
        <v>109</v>
      </c>
    </row>
    <row r="1814" spans="1:13" x14ac:dyDescent="0.35">
      <c r="A1814" s="462" t="s">
        <v>12623</v>
      </c>
      <c r="B1814" s="462" t="s">
        <v>1407</v>
      </c>
      <c r="C1814" s="462" t="s">
        <v>12623</v>
      </c>
      <c r="D1814" s="462" t="s">
        <v>209</v>
      </c>
      <c r="E1814" s="462" t="s">
        <v>271</v>
      </c>
      <c r="F1814" s="463">
        <v>2019</v>
      </c>
      <c r="G1814" s="462" t="s">
        <v>5767</v>
      </c>
      <c r="H1814" s="462" t="s">
        <v>6034</v>
      </c>
      <c r="I1814" s="462" t="s">
        <v>12624</v>
      </c>
      <c r="J1814" s="463">
        <v>10171</v>
      </c>
      <c r="K1814" s="468"/>
      <c r="L1814" s="464">
        <f t="shared" ca="1" si="28"/>
        <v>2034.2</v>
      </c>
      <c r="M1814" s="462" t="s">
        <v>109</v>
      </c>
    </row>
    <row r="1815" spans="1:13" x14ac:dyDescent="0.35">
      <c r="A1815" s="465" t="s">
        <v>8053</v>
      </c>
      <c r="B1815" s="465" t="s">
        <v>1045</v>
      </c>
      <c r="C1815" s="465" t="s">
        <v>8053</v>
      </c>
      <c r="D1815" s="465" t="s">
        <v>209</v>
      </c>
      <c r="E1815" s="465" t="s">
        <v>271</v>
      </c>
      <c r="F1815" s="466">
        <v>2012</v>
      </c>
      <c r="G1815" s="465" t="s">
        <v>5710</v>
      </c>
      <c r="H1815" s="465" t="s">
        <v>5820</v>
      </c>
      <c r="I1815" s="465" t="s">
        <v>8054</v>
      </c>
      <c r="J1815" s="466">
        <v>133905</v>
      </c>
      <c r="K1815" s="469">
        <v>43511</v>
      </c>
      <c r="L1815" s="404">
        <f t="shared" ca="1" si="28"/>
        <v>11158.75</v>
      </c>
      <c r="M1815" s="465" t="s">
        <v>109</v>
      </c>
    </row>
    <row r="1816" spans="1:13" x14ac:dyDescent="0.35">
      <c r="A1816" s="462" t="s">
        <v>9456</v>
      </c>
      <c r="B1816" s="462" t="s">
        <v>1090</v>
      </c>
      <c r="C1816" s="462" t="s">
        <v>9456</v>
      </c>
      <c r="D1816" s="462" t="s">
        <v>209</v>
      </c>
      <c r="E1816" s="462" t="s">
        <v>271</v>
      </c>
      <c r="F1816" s="463">
        <v>2014</v>
      </c>
      <c r="G1816" s="462" t="s">
        <v>6109</v>
      </c>
      <c r="H1816" s="462" t="s">
        <v>5841</v>
      </c>
      <c r="I1816" s="462" t="s">
        <v>9457</v>
      </c>
      <c r="J1816" s="463">
        <v>24611</v>
      </c>
      <c r="K1816" s="468"/>
      <c r="L1816" s="464">
        <f t="shared" ca="1" si="28"/>
        <v>2461.1</v>
      </c>
      <c r="M1816" s="462" t="s">
        <v>109</v>
      </c>
    </row>
    <row r="1817" spans="1:13" x14ac:dyDescent="0.35">
      <c r="A1817" s="465" t="s">
        <v>9454</v>
      </c>
      <c r="B1817" s="465" t="s">
        <v>1089</v>
      </c>
      <c r="C1817" s="465" t="s">
        <v>9454</v>
      </c>
      <c r="D1817" s="465" t="s">
        <v>209</v>
      </c>
      <c r="E1817" s="465" t="s">
        <v>271</v>
      </c>
      <c r="F1817" s="466">
        <v>2014</v>
      </c>
      <c r="G1817" s="465" t="s">
        <v>6109</v>
      </c>
      <c r="H1817" s="465" t="s">
        <v>5841</v>
      </c>
      <c r="I1817" s="465" t="s">
        <v>9455</v>
      </c>
      <c r="J1817" s="466">
        <v>20267</v>
      </c>
      <c r="K1817" s="469"/>
      <c r="L1817" s="404">
        <f t="shared" ca="1" si="28"/>
        <v>2026.7</v>
      </c>
      <c r="M1817" s="465" t="s">
        <v>109</v>
      </c>
    </row>
    <row r="1818" spans="1:13" x14ac:dyDescent="0.35">
      <c r="A1818" s="462" t="s">
        <v>17126</v>
      </c>
      <c r="B1818" s="462" t="s">
        <v>17127</v>
      </c>
      <c r="C1818" s="462" t="s">
        <v>17126</v>
      </c>
      <c r="D1818" s="462" t="s">
        <v>209</v>
      </c>
      <c r="E1818" s="462" t="s">
        <v>271</v>
      </c>
      <c r="F1818" s="463">
        <v>2022</v>
      </c>
      <c r="G1818" s="462" t="s">
        <v>5710</v>
      </c>
      <c r="H1818" s="462" t="s">
        <v>14778</v>
      </c>
      <c r="I1818" s="462" t="s">
        <v>17128</v>
      </c>
      <c r="J1818" s="463">
        <v>85</v>
      </c>
      <c r="K1818" s="468"/>
      <c r="L1818" s="464">
        <f t="shared" ca="1" si="28"/>
        <v>42.5</v>
      </c>
      <c r="M1818" s="462" t="s">
        <v>109</v>
      </c>
    </row>
    <row r="1819" spans="1:13" x14ac:dyDescent="0.35">
      <c r="A1819" s="465" t="s">
        <v>17122</v>
      </c>
      <c r="B1819" s="465" t="s">
        <v>17123</v>
      </c>
      <c r="C1819" s="465" t="s">
        <v>17122</v>
      </c>
      <c r="D1819" s="465" t="s">
        <v>209</v>
      </c>
      <c r="E1819" s="465" t="s">
        <v>271</v>
      </c>
      <c r="F1819" s="466">
        <v>2022</v>
      </c>
      <c r="G1819" s="465" t="s">
        <v>6161</v>
      </c>
      <c r="H1819" s="465" t="s">
        <v>17124</v>
      </c>
      <c r="I1819" s="465" t="s">
        <v>17125</v>
      </c>
      <c r="J1819" s="466">
        <v>0</v>
      </c>
      <c r="K1819" s="469"/>
      <c r="L1819" s="404">
        <f t="shared" ca="1" si="28"/>
        <v>0</v>
      </c>
      <c r="M1819" s="465" t="s">
        <v>109</v>
      </c>
    </row>
    <row r="1820" spans="1:13" x14ac:dyDescent="0.35">
      <c r="A1820" s="462" t="s">
        <v>17109</v>
      </c>
      <c r="B1820" s="462" t="s">
        <v>17110</v>
      </c>
      <c r="C1820" s="462" t="s">
        <v>17109</v>
      </c>
      <c r="D1820" s="462" t="s">
        <v>209</v>
      </c>
      <c r="E1820" s="462" t="s">
        <v>271</v>
      </c>
      <c r="F1820" s="463">
        <v>2022</v>
      </c>
      <c r="G1820" s="462" t="s">
        <v>6161</v>
      </c>
      <c r="H1820" s="462" t="s">
        <v>17111</v>
      </c>
      <c r="I1820" s="462" t="s">
        <v>17112</v>
      </c>
      <c r="J1820" s="463">
        <v>0</v>
      </c>
      <c r="K1820" s="468"/>
      <c r="L1820" s="464">
        <f t="shared" ca="1" si="28"/>
        <v>0</v>
      </c>
      <c r="M1820" s="462" t="s">
        <v>109</v>
      </c>
    </row>
    <row r="1821" spans="1:13" x14ac:dyDescent="0.35">
      <c r="A1821" s="465" t="s">
        <v>17116</v>
      </c>
      <c r="B1821" s="465" t="s">
        <v>17117</v>
      </c>
      <c r="C1821" s="465" t="s">
        <v>17116</v>
      </c>
      <c r="D1821" s="465" t="s">
        <v>209</v>
      </c>
      <c r="E1821" s="465" t="s">
        <v>271</v>
      </c>
      <c r="F1821" s="466">
        <v>2022</v>
      </c>
      <c r="G1821" s="465" t="s">
        <v>6161</v>
      </c>
      <c r="H1821" s="465" t="s">
        <v>17111</v>
      </c>
      <c r="I1821" s="465" t="s">
        <v>17118</v>
      </c>
      <c r="J1821" s="466">
        <v>0</v>
      </c>
      <c r="K1821" s="469"/>
      <c r="L1821" s="404">
        <f t="shared" ca="1" si="28"/>
        <v>0</v>
      </c>
      <c r="M1821" s="465" t="s">
        <v>109</v>
      </c>
    </row>
    <row r="1822" spans="1:13" x14ac:dyDescent="0.35">
      <c r="A1822" s="462" t="s">
        <v>17113</v>
      </c>
      <c r="B1822" s="462" t="s">
        <v>17114</v>
      </c>
      <c r="C1822" s="462" t="s">
        <v>17113</v>
      </c>
      <c r="D1822" s="462" t="s">
        <v>209</v>
      </c>
      <c r="E1822" s="462" t="s">
        <v>271</v>
      </c>
      <c r="F1822" s="463">
        <v>2022</v>
      </c>
      <c r="G1822" s="462" t="s">
        <v>6161</v>
      </c>
      <c r="H1822" s="462" t="s">
        <v>17111</v>
      </c>
      <c r="I1822" s="462" t="s">
        <v>17115</v>
      </c>
      <c r="J1822" s="463">
        <v>0</v>
      </c>
      <c r="K1822" s="468"/>
      <c r="L1822" s="464">
        <f t="shared" ca="1" si="28"/>
        <v>0</v>
      </c>
      <c r="M1822" s="462" t="s">
        <v>109</v>
      </c>
    </row>
    <row r="1823" spans="1:13" x14ac:dyDescent="0.35">
      <c r="A1823" s="465" t="s">
        <v>17177</v>
      </c>
      <c r="B1823" s="465" t="s">
        <v>17178</v>
      </c>
      <c r="C1823" s="465" t="s">
        <v>17177</v>
      </c>
      <c r="D1823" s="465" t="s">
        <v>209</v>
      </c>
      <c r="E1823" s="465" t="s">
        <v>271</v>
      </c>
      <c r="F1823" s="466">
        <v>2022</v>
      </c>
      <c r="G1823" s="465" t="s">
        <v>5710</v>
      </c>
      <c r="H1823" s="465" t="s">
        <v>14778</v>
      </c>
      <c r="I1823" s="465" t="s">
        <v>17179</v>
      </c>
      <c r="J1823" s="466">
        <v>103</v>
      </c>
      <c r="K1823" s="469"/>
      <c r="L1823" s="404">
        <f t="shared" ca="1" si="28"/>
        <v>51.5</v>
      </c>
      <c r="M1823" s="465" t="s">
        <v>109</v>
      </c>
    </row>
    <row r="1824" spans="1:13" x14ac:dyDescent="0.35">
      <c r="A1824" s="462" t="s">
        <v>17119</v>
      </c>
      <c r="B1824" s="462" t="s">
        <v>17120</v>
      </c>
      <c r="C1824" s="462" t="s">
        <v>17119</v>
      </c>
      <c r="D1824" s="462" t="s">
        <v>209</v>
      </c>
      <c r="E1824" s="462" t="s">
        <v>271</v>
      </c>
      <c r="F1824" s="463">
        <v>2022</v>
      </c>
      <c r="G1824" s="462" t="s">
        <v>6161</v>
      </c>
      <c r="H1824" s="462" t="s">
        <v>17111</v>
      </c>
      <c r="I1824" s="462" t="s">
        <v>17121</v>
      </c>
      <c r="J1824" s="463">
        <v>0</v>
      </c>
      <c r="K1824" s="468"/>
      <c r="L1824" s="464">
        <f t="shared" ca="1" si="28"/>
        <v>0</v>
      </c>
      <c r="M1824" s="462" t="s">
        <v>109</v>
      </c>
    </row>
    <row r="1825" spans="1:13" x14ac:dyDescent="0.35">
      <c r="A1825" s="465" t="s">
        <v>17279</v>
      </c>
      <c r="B1825" s="465" t="s">
        <v>17280</v>
      </c>
      <c r="C1825" s="465" t="s">
        <v>17279</v>
      </c>
      <c r="D1825" s="465" t="s">
        <v>209</v>
      </c>
      <c r="E1825" s="465" t="s">
        <v>271</v>
      </c>
      <c r="F1825" s="466">
        <v>2023</v>
      </c>
      <c r="G1825" s="465" t="s">
        <v>5710</v>
      </c>
      <c r="H1825" s="465" t="s">
        <v>17281</v>
      </c>
      <c r="I1825" s="465" t="s">
        <v>17282</v>
      </c>
      <c r="J1825" s="466">
        <v>120</v>
      </c>
      <c r="K1825" s="469"/>
      <c r="L1825" s="404">
        <f t="shared" ca="1" si="28"/>
        <v>120</v>
      </c>
      <c r="M1825" s="465" t="s">
        <v>109</v>
      </c>
    </row>
    <row r="1826" spans="1:13" x14ac:dyDescent="0.35">
      <c r="A1826" s="462" t="s">
        <v>13424</v>
      </c>
      <c r="B1826" s="462" t="s">
        <v>14749</v>
      </c>
      <c r="C1826" s="462" t="s">
        <v>13424</v>
      </c>
      <c r="D1826" s="462" t="s">
        <v>209</v>
      </c>
      <c r="E1826" s="462" t="s">
        <v>272</v>
      </c>
      <c r="F1826" s="463">
        <v>2019</v>
      </c>
      <c r="G1826" s="462" t="s">
        <v>5710</v>
      </c>
      <c r="H1826" s="462" t="s">
        <v>11044</v>
      </c>
      <c r="I1826" s="462" t="s">
        <v>13425</v>
      </c>
      <c r="J1826" s="463">
        <v>15179</v>
      </c>
      <c r="K1826" s="468"/>
      <c r="L1826" s="464">
        <f t="shared" ca="1" si="28"/>
        <v>3035.8</v>
      </c>
      <c r="M1826" s="462" t="s">
        <v>109</v>
      </c>
    </row>
    <row r="1827" spans="1:13" x14ac:dyDescent="0.35">
      <c r="A1827" s="465" t="s">
        <v>13428</v>
      </c>
      <c r="B1827" s="465" t="s">
        <v>1443</v>
      </c>
      <c r="C1827" s="465" t="s">
        <v>13428</v>
      </c>
      <c r="D1827" s="465" t="s">
        <v>209</v>
      </c>
      <c r="E1827" s="465" t="s">
        <v>272</v>
      </c>
      <c r="F1827" s="466">
        <v>2019</v>
      </c>
      <c r="G1827" s="465" t="s">
        <v>5710</v>
      </c>
      <c r="H1827" s="465" t="s">
        <v>11044</v>
      </c>
      <c r="I1827" s="465" t="s">
        <v>13429</v>
      </c>
      <c r="J1827" s="466">
        <v>25723</v>
      </c>
      <c r="K1827" s="469"/>
      <c r="L1827" s="404">
        <f t="shared" ca="1" si="28"/>
        <v>5144.6000000000004</v>
      </c>
      <c r="M1827" s="465" t="s">
        <v>109</v>
      </c>
    </row>
    <row r="1828" spans="1:13" x14ac:dyDescent="0.35">
      <c r="A1828" s="462" t="s">
        <v>13430</v>
      </c>
      <c r="B1828" s="462" t="s">
        <v>1444</v>
      </c>
      <c r="C1828" s="462" t="s">
        <v>13430</v>
      </c>
      <c r="D1828" s="462" t="s">
        <v>209</v>
      </c>
      <c r="E1828" s="462" t="s">
        <v>272</v>
      </c>
      <c r="F1828" s="463">
        <v>2019</v>
      </c>
      <c r="G1828" s="462" t="s">
        <v>5710</v>
      </c>
      <c r="H1828" s="462" t="s">
        <v>11044</v>
      </c>
      <c r="I1828" s="462" t="s">
        <v>13431</v>
      </c>
      <c r="J1828" s="463">
        <v>20143</v>
      </c>
      <c r="K1828" s="468"/>
      <c r="L1828" s="464">
        <f t="shared" ca="1" si="28"/>
        <v>4028.6</v>
      </c>
      <c r="M1828" s="462" t="s">
        <v>109</v>
      </c>
    </row>
    <row r="1829" spans="1:13" x14ac:dyDescent="0.35">
      <c r="A1829" s="465" t="s">
        <v>13426</v>
      </c>
      <c r="B1829" s="465" t="s">
        <v>1442</v>
      </c>
      <c r="C1829" s="465" t="s">
        <v>13426</v>
      </c>
      <c r="D1829" s="465" t="s">
        <v>209</v>
      </c>
      <c r="E1829" s="465" t="s">
        <v>272</v>
      </c>
      <c r="F1829" s="466">
        <v>2019</v>
      </c>
      <c r="G1829" s="465" t="s">
        <v>5710</v>
      </c>
      <c r="H1829" s="465" t="s">
        <v>11044</v>
      </c>
      <c r="I1829" s="465" t="s">
        <v>13427</v>
      </c>
      <c r="J1829" s="466">
        <v>24805</v>
      </c>
      <c r="K1829" s="469"/>
      <c r="L1829" s="404">
        <f t="shared" ca="1" si="28"/>
        <v>4961</v>
      </c>
      <c r="M1829" s="465" t="s">
        <v>109</v>
      </c>
    </row>
    <row r="1830" spans="1:13" x14ac:dyDescent="0.35">
      <c r="A1830" s="462" t="s">
        <v>13422</v>
      </c>
      <c r="B1830" s="462" t="s">
        <v>1441</v>
      </c>
      <c r="C1830" s="462" t="s">
        <v>13422</v>
      </c>
      <c r="D1830" s="462" t="s">
        <v>209</v>
      </c>
      <c r="E1830" s="462" t="s">
        <v>272</v>
      </c>
      <c r="F1830" s="463">
        <v>2019</v>
      </c>
      <c r="G1830" s="462" t="s">
        <v>5710</v>
      </c>
      <c r="H1830" s="462" t="s">
        <v>11044</v>
      </c>
      <c r="I1830" s="462" t="s">
        <v>13423</v>
      </c>
      <c r="J1830" s="463">
        <v>15002</v>
      </c>
      <c r="K1830" s="468"/>
      <c r="L1830" s="464">
        <f t="shared" ca="1" si="28"/>
        <v>3000.4</v>
      </c>
      <c r="M1830" s="462" t="s">
        <v>109</v>
      </c>
    </row>
    <row r="1831" spans="1:13" x14ac:dyDescent="0.35">
      <c r="A1831" s="465" t="s">
        <v>12396</v>
      </c>
      <c r="B1831" s="465" t="s">
        <v>1385</v>
      </c>
      <c r="C1831" s="465" t="s">
        <v>12396</v>
      </c>
      <c r="D1831" s="465" t="s">
        <v>209</v>
      </c>
      <c r="E1831" s="465" t="s">
        <v>272</v>
      </c>
      <c r="F1831" s="466">
        <v>2018</v>
      </c>
      <c r="G1831" s="465" t="s">
        <v>5710</v>
      </c>
      <c r="H1831" s="465" t="s">
        <v>11653</v>
      </c>
      <c r="I1831" s="465" t="s">
        <v>12397</v>
      </c>
      <c r="J1831" s="466">
        <v>17032</v>
      </c>
      <c r="K1831" s="469"/>
      <c r="L1831" s="404">
        <f t="shared" ca="1" si="28"/>
        <v>2838.6666666666665</v>
      </c>
      <c r="M1831" s="465" t="s">
        <v>109</v>
      </c>
    </row>
    <row r="1832" spans="1:13" x14ac:dyDescent="0.35">
      <c r="A1832" s="462" t="s">
        <v>12394</v>
      </c>
      <c r="B1832" s="462" t="s">
        <v>1384</v>
      </c>
      <c r="C1832" s="462" t="s">
        <v>12394</v>
      </c>
      <c r="D1832" s="462" t="s">
        <v>209</v>
      </c>
      <c r="E1832" s="462" t="s">
        <v>272</v>
      </c>
      <c r="F1832" s="463">
        <v>2018</v>
      </c>
      <c r="G1832" s="462" t="s">
        <v>5710</v>
      </c>
      <c r="H1832" s="462" t="s">
        <v>11653</v>
      </c>
      <c r="I1832" s="462" t="s">
        <v>12395</v>
      </c>
      <c r="J1832" s="463">
        <v>46469</v>
      </c>
      <c r="K1832" s="468"/>
      <c r="L1832" s="464">
        <f t="shared" ca="1" si="28"/>
        <v>7744.833333333333</v>
      </c>
      <c r="M1832" s="462" t="s">
        <v>109</v>
      </c>
    </row>
    <row r="1833" spans="1:13" x14ac:dyDescent="0.35">
      <c r="A1833" s="465" t="s">
        <v>12392</v>
      </c>
      <c r="B1833" s="465" t="s">
        <v>1383</v>
      </c>
      <c r="C1833" s="465" t="s">
        <v>12392</v>
      </c>
      <c r="D1833" s="465" t="s">
        <v>209</v>
      </c>
      <c r="E1833" s="465" t="s">
        <v>272</v>
      </c>
      <c r="F1833" s="466">
        <v>2018</v>
      </c>
      <c r="G1833" s="465" t="s">
        <v>5710</v>
      </c>
      <c r="H1833" s="465" t="s">
        <v>11653</v>
      </c>
      <c r="I1833" s="465" t="s">
        <v>12393</v>
      </c>
      <c r="J1833" s="466">
        <v>20967</v>
      </c>
      <c r="K1833" s="469"/>
      <c r="L1833" s="404">
        <f t="shared" ca="1" si="28"/>
        <v>3494.5</v>
      </c>
      <c r="M1833" s="465" t="s">
        <v>109</v>
      </c>
    </row>
    <row r="1834" spans="1:13" x14ac:dyDescent="0.35">
      <c r="A1834" s="462" t="s">
        <v>11783</v>
      </c>
      <c r="B1834" s="462" t="s">
        <v>1340</v>
      </c>
      <c r="C1834" s="462" t="s">
        <v>11783</v>
      </c>
      <c r="D1834" s="462" t="s">
        <v>209</v>
      </c>
      <c r="E1834" s="462" t="s">
        <v>272</v>
      </c>
      <c r="F1834" s="463">
        <v>2017</v>
      </c>
      <c r="G1834" s="462" t="s">
        <v>5710</v>
      </c>
      <c r="H1834" s="462" t="s">
        <v>11044</v>
      </c>
      <c r="I1834" s="462" t="s">
        <v>11784</v>
      </c>
      <c r="J1834" s="463">
        <v>31607</v>
      </c>
      <c r="K1834" s="468"/>
      <c r="L1834" s="464">
        <f t="shared" ca="1" si="28"/>
        <v>4515.2857142857147</v>
      </c>
      <c r="M1834" s="462" t="s">
        <v>109</v>
      </c>
    </row>
    <row r="1835" spans="1:13" x14ac:dyDescent="0.35">
      <c r="A1835" s="465" t="s">
        <v>11781</v>
      </c>
      <c r="B1835" s="465" t="s">
        <v>1339</v>
      </c>
      <c r="C1835" s="465" t="s">
        <v>11781</v>
      </c>
      <c r="D1835" s="465" t="s">
        <v>209</v>
      </c>
      <c r="E1835" s="465" t="s">
        <v>272</v>
      </c>
      <c r="F1835" s="466">
        <v>2017</v>
      </c>
      <c r="G1835" s="465" t="s">
        <v>5710</v>
      </c>
      <c r="H1835" s="465" t="s">
        <v>11044</v>
      </c>
      <c r="I1835" s="465" t="s">
        <v>11782</v>
      </c>
      <c r="J1835" s="466">
        <v>15355</v>
      </c>
      <c r="K1835" s="469"/>
      <c r="L1835" s="404">
        <f t="shared" ca="1" si="28"/>
        <v>2193.5714285714284</v>
      </c>
      <c r="M1835" s="465" t="s">
        <v>109</v>
      </c>
    </row>
    <row r="1836" spans="1:13" x14ac:dyDescent="0.35">
      <c r="A1836" s="462" t="s">
        <v>10931</v>
      </c>
      <c r="B1836" s="462" t="s">
        <v>1240</v>
      </c>
      <c r="C1836" s="462" t="s">
        <v>10931</v>
      </c>
      <c r="D1836" s="462" t="s">
        <v>209</v>
      </c>
      <c r="E1836" s="462" t="s">
        <v>272</v>
      </c>
      <c r="F1836" s="463">
        <v>2016</v>
      </c>
      <c r="G1836" s="462" t="s">
        <v>5710</v>
      </c>
      <c r="H1836" s="462" t="s">
        <v>9890</v>
      </c>
      <c r="I1836" s="462" t="s">
        <v>10932</v>
      </c>
      <c r="J1836" s="463">
        <v>46032</v>
      </c>
      <c r="K1836" s="468"/>
      <c r="L1836" s="464">
        <f t="shared" ca="1" si="28"/>
        <v>5754</v>
      </c>
      <c r="M1836" s="462" t="s">
        <v>109</v>
      </c>
    </row>
    <row r="1837" spans="1:13" x14ac:dyDescent="0.35">
      <c r="A1837" s="465" t="s">
        <v>10929</v>
      </c>
      <c r="B1837" s="465" t="s">
        <v>1239</v>
      </c>
      <c r="C1837" s="465" t="s">
        <v>10929</v>
      </c>
      <c r="D1837" s="465" t="s">
        <v>209</v>
      </c>
      <c r="E1837" s="465" t="s">
        <v>272</v>
      </c>
      <c r="F1837" s="466">
        <v>2016</v>
      </c>
      <c r="G1837" s="465" t="s">
        <v>5710</v>
      </c>
      <c r="H1837" s="465" t="s">
        <v>9890</v>
      </c>
      <c r="I1837" s="465" t="s">
        <v>10930</v>
      </c>
      <c r="J1837" s="466">
        <v>61636</v>
      </c>
      <c r="K1837" s="469"/>
      <c r="L1837" s="404">
        <f t="shared" ca="1" si="28"/>
        <v>7704.5</v>
      </c>
      <c r="M1837" s="465" t="s">
        <v>109</v>
      </c>
    </row>
    <row r="1838" spans="1:13" x14ac:dyDescent="0.35">
      <c r="A1838" s="462" t="s">
        <v>10907</v>
      </c>
      <c r="B1838" s="462" t="s">
        <v>1249</v>
      </c>
      <c r="C1838" s="462" t="s">
        <v>10907</v>
      </c>
      <c r="D1838" s="462" t="s">
        <v>209</v>
      </c>
      <c r="E1838" s="462" t="s">
        <v>272</v>
      </c>
      <c r="F1838" s="463">
        <v>2016</v>
      </c>
      <c r="G1838" s="462" t="s">
        <v>5710</v>
      </c>
      <c r="H1838" s="462" t="s">
        <v>9890</v>
      </c>
      <c r="I1838" s="462" t="s">
        <v>10908</v>
      </c>
      <c r="J1838" s="463">
        <v>45496</v>
      </c>
      <c r="K1838" s="468"/>
      <c r="L1838" s="464">
        <f t="shared" ca="1" si="28"/>
        <v>5687</v>
      </c>
      <c r="M1838" s="462" t="s">
        <v>109</v>
      </c>
    </row>
    <row r="1839" spans="1:13" x14ac:dyDescent="0.35">
      <c r="A1839" s="465" t="s">
        <v>10905</v>
      </c>
      <c r="B1839" s="465" t="s">
        <v>1248</v>
      </c>
      <c r="C1839" s="465" t="s">
        <v>10905</v>
      </c>
      <c r="D1839" s="465" t="s">
        <v>209</v>
      </c>
      <c r="E1839" s="465" t="s">
        <v>272</v>
      </c>
      <c r="F1839" s="466">
        <v>2016</v>
      </c>
      <c r="G1839" s="465" t="s">
        <v>5710</v>
      </c>
      <c r="H1839" s="465" t="s">
        <v>9890</v>
      </c>
      <c r="I1839" s="465" t="s">
        <v>10906</v>
      </c>
      <c r="J1839" s="466">
        <v>41418</v>
      </c>
      <c r="K1839" s="469"/>
      <c r="L1839" s="404">
        <f t="shared" ca="1" si="28"/>
        <v>5177.25</v>
      </c>
      <c r="M1839" s="465" t="s">
        <v>109</v>
      </c>
    </row>
    <row r="1840" spans="1:13" x14ac:dyDescent="0.35">
      <c r="A1840" s="462" t="s">
        <v>10893</v>
      </c>
      <c r="B1840" s="462" t="s">
        <v>1235</v>
      </c>
      <c r="C1840" s="462" t="s">
        <v>10893</v>
      </c>
      <c r="D1840" s="462" t="s">
        <v>209</v>
      </c>
      <c r="E1840" s="462" t="s">
        <v>272</v>
      </c>
      <c r="F1840" s="463">
        <v>2016</v>
      </c>
      <c r="G1840" s="462" t="s">
        <v>5710</v>
      </c>
      <c r="H1840" s="462" t="s">
        <v>9890</v>
      </c>
      <c r="I1840" s="462" t="s">
        <v>10894</v>
      </c>
      <c r="J1840" s="463">
        <v>37353</v>
      </c>
      <c r="K1840" s="468"/>
      <c r="L1840" s="464">
        <f t="shared" ca="1" si="28"/>
        <v>4669.125</v>
      </c>
      <c r="M1840" s="462" t="s">
        <v>109</v>
      </c>
    </row>
    <row r="1841" spans="1:13" x14ac:dyDescent="0.35">
      <c r="A1841" s="465" t="s">
        <v>10887</v>
      </c>
      <c r="B1841" s="465" t="s">
        <v>1227</v>
      </c>
      <c r="C1841" s="465" t="s">
        <v>10887</v>
      </c>
      <c r="D1841" s="465" t="s">
        <v>209</v>
      </c>
      <c r="E1841" s="465" t="s">
        <v>272</v>
      </c>
      <c r="F1841" s="466">
        <v>2016</v>
      </c>
      <c r="G1841" s="465" t="s">
        <v>5710</v>
      </c>
      <c r="H1841" s="465" t="s">
        <v>9890</v>
      </c>
      <c r="I1841" s="465" t="s">
        <v>10888</v>
      </c>
      <c r="J1841" s="466">
        <v>92341</v>
      </c>
      <c r="K1841" s="469"/>
      <c r="L1841" s="404">
        <f t="shared" ca="1" si="28"/>
        <v>11542.625</v>
      </c>
      <c r="M1841" s="465" t="s">
        <v>109</v>
      </c>
    </row>
    <row r="1842" spans="1:13" x14ac:dyDescent="0.35">
      <c r="A1842" s="462" t="s">
        <v>10885</v>
      </c>
      <c r="B1842" s="462" t="s">
        <v>1226</v>
      </c>
      <c r="C1842" s="462" t="s">
        <v>10885</v>
      </c>
      <c r="D1842" s="462" t="s">
        <v>209</v>
      </c>
      <c r="E1842" s="462" t="s">
        <v>272</v>
      </c>
      <c r="F1842" s="463">
        <v>2016</v>
      </c>
      <c r="G1842" s="462" t="s">
        <v>5710</v>
      </c>
      <c r="H1842" s="462" t="s">
        <v>9890</v>
      </c>
      <c r="I1842" s="462" t="s">
        <v>10886</v>
      </c>
      <c r="J1842" s="463">
        <v>31844</v>
      </c>
      <c r="K1842" s="468"/>
      <c r="L1842" s="464">
        <f t="shared" ca="1" si="28"/>
        <v>3980.5</v>
      </c>
      <c r="M1842" s="462" t="s">
        <v>109</v>
      </c>
    </row>
    <row r="1843" spans="1:13" x14ac:dyDescent="0.35">
      <c r="A1843" s="465" t="s">
        <v>8886</v>
      </c>
      <c r="B1843" s="465" t="s">
        <v>1062</v>
      </c>
      <c r="C1843" s="465" t="s">
        <v>8886</v>
      </c>
      <c r="D1843" s="465" t="s">
        <v>209</v>
      </c>
      <c r="E1843" s="465" t="s">
        <v>272</v>
      </c>
      <c r="F1843" s="466">
        <v>2014</v>
      </c>
      <c r="G1843" s="465" t="s">
        <v>5710</v>
      </c>
      <c r="H1843" s="465" t="s">
        <v>6095</v>
      </c>
      <c r="I1843" s="465" t="s">
        <v>8887</v>
      </c>
      <c r="J1843" s="466">
        <v>41284</v>
      </c>
      <c r="K1843" s="469">
        <v>44984</v>
      </c>
      <c r="L1843" s="404">
        <f t="shared" ca="1" si="28"/>
        <v>4128.3999999999996</v>
      </c>
      <c r="M1843" s="465" t="s">
        <v>109</v>
      </c>
    </row>
    <row r="1844" spans="1:13" x14ac:dyDescent="0.35">
      <c r="A1844" s="462" t="s">
        <v>8884</v>
      </c>
      <c r="B1844" s="462" t="s">
        <v>1061</v>
      </c>
      <c r="C1844" s="462" t="s">
        <v>8884</v>
      </c>
      <c r="D1844" s="462" t="s">
        <v>209</v>
      </c>
      <c r="E1844" s="462" t="s">
        <v>272</v>
      </c>
      <c r="F1844" s="463">
        <v>2014</v>
      </c>
      <c r="G1844" s="462" t="s">
        <v>5710</v>
      </c>
      <c r="H1844" s="462" t="s">
        <v>6095</v>
      </c>
      <c r="I1844" s="462" t="s">
        <v>8885</v>
      </c>
      <c r="J1844" s="463">
        <v>41300</v>
      </c>
      <c r="K1844" s="468"/>
      <c r="L1844" s="464">
        <f t="shared" ca="1" si="28"/>
        <v>4130</v>
      </c>
      <c r="M1844" s="462" t="s">
        <v>109</v>
      </c>
    </row>
    <row r="1845" spans="1:13" x14ac:dyDescent="0.35">
      <c r="A1845" s="465" t="s">
        <v>7825</v>
      </c>
      <c r="B1845" s="465" t="s">
        <v>1019</v>
      </c>
      <c r="C1845" s="465" t="s">
        <v>7825</v>
      </c>
      <c r="D1845" s="465" t="s">
        <v>209</v>
      </c>
      <c r="E1845" s="465" t="s">
        <v>272</v>
      </c>
      <c r="F1845" s="466">
        <v>2011</v>
      </c>
      <c r="G1845" s="465" t="s">
        <v>5710</v>
      </c>
      <c r="H1845" s="465" t="s">
        <v>6311</v>
      </c>
      <c r="I1845" s="465" t="s">
        <v>7826</v>
      </c>
      <c r="J1845" s="466">
        <v>43750</v>
      </c>
      <c r="K1845" s="469"/>
      <c r="L1845" s="404">
        <f t="shared" ca="1" si="28"/>
        <v>3365.3846153846152</v>
      </c>
      <c r="M1845" s="465" t="s">
        <v>109</v>
      </c>
    </row>
    <row r="1846" spans="1:13" x14ac:dyDescent="0.35">
      <c r="A1846" s="462" t="s">
        <v>7823</v>
      </c>
      <c r="B1846" s="462" t="s">
        <v>1018</v>
      </c>
      <c r="C1846" s="462" t="s">
        <v>7823</v>
      </c>
      <c r="D1846" s="462" t="s">
        <v>209</v>
      </c>
      <c r="E1846" s="462" t="s">
        <v>272</v>
      </c>
      <c r="F1846" s="463">
        <v>2011</v>
      </c>
      <c r="G1846" s="462" t="s">
        <v>5710</v>
      </c>
      <c r="H1846" s="462" t="s">
        <v>6311</v>
      </c>
      <c r="I1846" s="462" t="s">
        <v>7824</v>
      </c>
      <c r="J1846" s="463">
        <v>271203</v>
      </c>
      <c r="K1846" s="468"/>
      <c r="L1846" s="464">
        <f t="shared" ca="1" si="28"/>
        <v>20861.76923076923</v>
      </c>
      <c r="M1846" s="462" t="s">
        <v>109</v>
      </c>
    </row>
    <row r="1847" spans="1:13" x14ac:dyDescent="0.35">
      <c r="A1847" s="465" t="s">
        <v>7810</v>
      </c>
      <c r="B1847" s="465" t="s">
        <v>1032</v>
      </c>
      <c r="C1847" s="465" t="s">
        <v>7810</v>
      </c>
      <c r="D1847" s="465" t="s">
        <v>209</v>
      </c>
      <c r="E1847" s="465" t="s">
        <v>272</v>
      </c>
      <c r="F1847" s="466">
        <v>2011</v>
      </c>
      <c r="G1847" s="465" t="s">
        <v>5710</v>
      </c>
      <c r="H1847" s="465" t="s">
        <v>6311</v>
      </c>
      <c r="I1847" s="465" t="s">
        <v>7811</v>
      </c>
      <c r="J1847" s="466">
        <v>58659</v>
      </c>
      <c r="K1847" s="469">
        <v>45040</v>
      </c>
      <c r="L1847" s="404">
        <f t="shared" ca="1" si="28"/>
        <v>4512.2307692307695</v>
      </c>
      <c r="M1847" s="465" t="s">
        <v>109</v>
      </c>
    </row>
    <row r="1848" spans="1:13" x14ac:dyDescent="0.35">
      <c r="A1848" s="462" t="s">
        <v>6914</v>
      </c>
      <c r="B1848" s="462" t="s">
        <v>962</v>
      </c>
      <c r="C1848" s="462" t="s">
        <v>6914</v>
      </c>
      <c r="D1848" s="462" t="s">
        <v>209</v>
      </c>
      <c r="E1848" s="462" t="s">
        <v>272</v>
      </c>
      <c r="F1848" s="463">
        <v>2008</v>
      </c>
      <c r="G1848" s="462" t="s">
        <v>5710</v>
      </c>
      <c r="H1848" s="462" t="s">
        <v>5820</v>
      </c>
      <c r="I1848" s="462" t="s">
        <v>6915</v>
      </c>
      <c r="J1848" s="463">
        <v>275900</v>
      </c>
      <c r="K1848" s="468"/>
      <c r="L1848" s="464">
        <f t="shared" ca="1" si="28"/>
        <v>17243.75</v>
      </c>
      <c r="M1848" s="462" t="s">
        <v>109</v>
      </c>
    </row>
    <row r="1849" spans="1:13" x14ac:dyDescent="0.35">
      <c r="A1849" s="465" t="s">
        <v>6459</v>
      </c>
      <c r="B1849" s="465" t="s">
        <v>921</v>
      </c>
      <c r="C1849" s="465" t="s">
        <v>6459</v>
      </c>
      <c r="D1849" s="465" t="s">
        <v>209</v>
      </c>
      <c r="E1849" s="465" t="s">
        <v>272</v>
      </c>
      <c r="F1849" s="466">
        <v>2006</v>
      </c>
      <c r="G1849" s="465" t="s">
        <v>5710</v>
      </c>
      <c r="H1849" s="465" t="s">
        <v>5820</v>
      </c>
      <c r="I1849" s="465" t="s">
        <v>6460</v>
      </c>
      <c r="J1849" s="466">
        <v>76256</v>
      </c>
      <c r="K1849" s="469">
        <v>44953</v>
      </c>
      <c r="L1849" s="404">
        <f t="shared" ca="1" si="28"/>
        <v>4236.4444444444443</v>
      </c>
      <c r="M1849" s="465" t="s">
        <v>109</v>
      </c>
    </row>
    <row r="1850" spans="1:13" x14ac:dyDescent="0.35">
      <c r="A1850" s="462" t="s">
        <v>10056</v>
      </c>
      <c r="B1850" s="462" t="s">
        <v>1133</v>
      </c>
      <c r="C1850" s="462" t="s">
        <v>10056</v>
      </c>
      <c r="D1850" s="462" t="s">
        <v>209</v>
      </c>
      <c r="E1850" s="462" t="s">
        <v>272</v>
      </c>
      <c r="F1850" s="463">
        <v>2015</v>
      </c>
      <c r="G1850" s="462" t="s">
        <v>6165</v>
      </c>
      <c r="H1850" s="462" t="s">
        <v>8009</v>
      </c>
      <c r="I1850" s="462" t="s">
        <v>10057</v>
      </c>
      <c r="J1850" s="463">
        <v>84411</v>
      </c>
      <c r="K1850" s="468"/>
      <c r="L1850" s="464">
        <f t="shared" ca="1" si="28"/>
        <v>9379</v>
      </c>
      <c r="M1850" s="462" t="s">
        <v>109</v>
      </c>
    </row>
    <row r="1851" spans="1:13" x14ac:dyDescent="0.35">
      <c r="A1851" s="465" t="s">
        <v>10058</v>
      </c>
      <c r="B1851" s="465" t="s">
        <v>1134</v>
      </c>
      <c r="C1851" s="465" t="s">
        <v>10058</v>
      </c>
      <c r="D1851" s="465" t="s">
        <v>209</v>
      </c>
      <c r="E1851" s="465" t="s">
        <v>272</v>
      </c>
      <c r="F1851" s="466">
        <v>2015</v>
      </c>
      <c r="G1851" s="465" t="s">
        <v>6165</v>
      </c>
      <c r="H1851" s="465" t="s">
        <v>8009</v>
      </c>
      <c r="I1851" s="465" t="s">
        <v>10059</v>
      </c>
      <c r="J1851" s="466">
        <v>99267</v>
      </c>
      <c r="K1851" s="469"/>
      <c r="L1851" s="404">
        <f t="shared" ca="1" si="28"/>
        <v>11029.666666666666</v>
      </c>
      <c r="M1851" s="465" t="s">
        <v>109</v>
      </c>
    </row>
    <row r="1852" spans="1:13" x14ac:dyDescent="0.35">
      <c r="A1852" s="462" t="s">
        <v>10060</v>
      </c>
      <c r="B1852" s="462" t="s">
        <v>1135</v>
      </c>
      <c r="C1852" s="462" t="s">
        <v>10060</v>
      </c>
      <c r="D1852" s="462" t="s">
        <v>209</v>
      </c>
      <c r="E1852" s="462" t="s">
        <v>272</v>
      </c>
      <c r="F1852" s="463">
        <v>2015</v>
      </c>
      <c r="G1852" s="462" t="s">
        <v>6165</v>
      </c>
      <c r="H1852" s="462" t="s">
        <v>8009</v>
      </c>
      <c r="I1852" s="462" t="s">
        <v>10061</v>
      </c>
      <c r="J1852" s="463">
        <v>93181</v>
      </c>
      <c r="K1852" s="468"/>
      <c r="L1852" s="464">
        <f t="shared" ca="1" si="28"/>
        <v>10353.444444444445</v>
      </c>
      <c r="M1852" s="462" t="s">
        <v>109</v>
      </c>
    </row>
    <row r="1853" spans="1:13" x14ac:dyDescent="0.35">
      <c r="A1853" s="465" t="s">
        <v>10040</v>
      </c>
      <c r="B1853" s="465" t="s">
        <v>1164</v>
      </c>
      <c r="C1853" s="465" t="s">
        <v>10040</v>
      </c>
      <c r="D1853" s="465" t="s">
        <v>209</v>
      </c>
      <c r="E1853" s="465" t="s">
        <v>272</v>
      </c>
      <c r="F1853" s="466">
        <v>2015</v>
      </c>
      <c r="G1853" s="465" t="s">
        <v>6165</v>
      </c>
      <c r="H1853" s="465" t="s">
        <v>8009</v>
      </c>
      <c r="I1853" s="465" t="s">
        <v>10041</v>
      </c>
      <c r="J1853" s="466">
        <v>215132</v>
      </c>
      <c r="K1853" s="469">
        <v>45204</v>
      </c>
      <c r="L1853" s="404">
        <f t="shared" ca="1" si="28"/>
        <v>23903.555555555555</v>
      </c>
      <c r="M1853" s="465" t="s">
        <v>109</v>
      </c>
    </row>
    <row r="1854" spans="1:13" x14ac:dyDescent="0.35">
      <c r="A1854" s="462" t="s">
        <v>10042</v>
      </c>
      <c r="B1854" s="462" t="s">
        <v>1165</v>
      </c>
      <c r="C1854" s="462" t="s">
        <v>10042</v>
      </c>
      <c r="D1854" s="462" t="s">
        <v>209</v>
      </c>
      <c r="E1854" s="462" t="s">
        <v>272</v>
      </c>
      <c r="F1854" s="463">
        <v>2015</v>
      </c>
      <c r="G1854" s="462" t="s">
        <v>6165</v>
      </c>
      <c r="H1854" s="462" t="s">
        <v>8009</v>
      </c>
      <c r="I1854" s="462" t="s">
        <v>10043</v>
      </c>
      <c r="J1854" s="463">
        <v>96992</v>
      </c>
      <c r="K1854" s="468"/>
      <c r="L1854" s="464">
        <f t="shared" ca="1" si="28"/>
        <v>10776.888888888889</v>
      </c>
      <c r="M1854" s="462" t="s">
        <v>109</v>
      </c>
    </row>
    <row r="1855" spans="1:13" x14ac:dyDescent="0.35">
      <c r="A1855" s="465" t="s">
        <v>9723</v>
      </c>
      <c r="B1855" s="465" t="s">
        <v>1108</v>
      </c>
      <c r="C1855" s="465" t="s">
        <v>9723</v>
      </c>
      <c r="D1855" s="465" t="s">
        <v>209</v>
      </c>
      <c r="E1855" s="465" t="s">
        <v>272</v>
      </c>
      <c r="F1855" s="466">
        <v>2015</v>
      </c>
      <c r="G1855" s="465" t="s">
        <v>5710</v>
      </c>
      <c r="H1855" s="465" t="s">
        <v>898</v>
      </c>
      <c r="I1855" s="465" t="s">
        <v>9724</v>
      </c>
      <c r="J1855" s="466">
        <v>95359</v>
      </c>
      <c r="K1855" s="469"/>
      <c r="L1855" s="404">
        <f t="shared" ca="1" si="28"/>
        <v>10595.444444444445</v>
      </c>
      <c r="M1855" s="465" t="s">
        <v>109</v>
      </c>
    </row>
    <row r="1856" spans="1:13" x14ac:dyDescent="0.35">
      <c r="A1856" s="462" t="s">
        <v>9557</v>
      </c>
      <c r="B1856" s="462" t="s">
        <v>1105</v>
      </c>
      <c r="C1856" s="462" t="s">
        <v>9557</v>
      </c>
      <c r="D1856" s="462" t="s">
        <v>209</v>
      </c>
      <c r="E1856" s="462" t="s">
        <v>272</v>
      </c>
      <c r="F1856" s="463">
        <v>2015</v>
      </c>
      <c r="G1856" s="462" t="s">
        <v>5710</v>
      </c>
      <c r="H1856" s="462" t="s">
        <v>6496</v>
      </c>
      <c r="I1856" s="462" t="s">
        <v>9558</v>
      </c>
      <c r="J1856" s="463">
        <v>65495</v>
      </c>
      <c r="K1856" s="468"/>
      <c r="L1856" s="464">
        <f t="shared" ca="1" si="28"/>
        <v>7277.2222222222226</v>
      </c>
      <c r="M1856" s="462" t="s">
        <v>109</v>
      </c>
    </row>
    <row r="1857" spans="1:13" x14ac:dyDescent="0.35">
      <c r="A1857" s="465" t="s">
        <v>11181</v>
      </c>
      <c r="B1857" s="465" t="s">
        <v>1284</v>
      </c>
      <c r="C1857" s="465" t="s">
        <v>11181</v>
      </c>
      <c r="D1857" s="465" t="s">
        <v>209</v>
      </c>
      <c r="E1857" s="465" t="s">
        <v>272</v>
      </c>
      <c r="F1857" s="466">
        <v>2016</v>
      </c>
      <c r="G1857" s="465" t="s">
        <v>6165</v>
      </c>
      <c r="H1857" s="465" t="s">
        <v>6166</v>
      </c>
      <c r="I1857" s="465" t="s">
        <v>11182</v>
      </c>
      <c r="J1857" s="466">
        <v>80781</v>
      </c>
      <c r="K1857" s="469"/>
      <c r="L1857" s="404">
        <f t="shared" ca="1" si="28"/>
        <v>10097.625</v>
      </c>
      <c r="M1857" s="465" t="s">
        <v>109</v>
      </c>
    </row>
    <row r="1858" spans="1:13" x14ac:dyDescent="0.35">
      <c r="A1858" s="462" t="s">
        <v>12481</v>
      </c>
      <c r="B1858" s="462" t="s">
        <v>1396</v>
      </c>
      <c r="C1858" s="462" t="s">
        <v>12481</v>
      </c>
      <c r="D1858" s="462" t="s">
        <v>209</v>
      </c>
      <c r="E1858" s="462" t="s">
        <v>272</v>
      </c>
      <c r="F1858" s="463">
        <v>2018</v>
      </c>
      <c r="G1858" s="462" t="s">
        <v>6013</v>
      </c>
      <c r="H1858" s="462" t="s">
        <v>6820</v>
      </c>
      <c r="I1858" s="462" t="s">
        <v>12482</v>
      </c>
      <c r="J1858" s="463">
        <v>22931</v>
      </c>
      <c r="K1858" s="468"/>
      <c r="L1858" s="464">
        <f t="shared" ref="L1858:L1921" ca="1" si="29">IFERROR(J1858/(YEAR(NOW())-F1858),"--")</f>
        <v>3821.8333333333335</v>
      </c>
      <c r="M1858" s="462" t="s">
        <v>109</v>
      </c>
    </row>
    <row r="1859" spans="1:13" x14ac:dyDescent="0.35">
      <c r="A1859" s="465" t="s">
        <v>12483</v>
      </c>
      <c r="B1859" s="465" t="s">
        <v>1397</v>
      </c>
      <c r="C1859" s="465" t="s">
        <v>12483</v>
      </c>
      <c r="D1859" s="465" t="s">
        <v>209</v>
      </c>
      <c r="E1859" s="465" t="s">
        <v>272</v>
      </c>
      <c r="F1859" s="466">
        <v>2018</v>
      </c>
      <c r="G1859" s="465" t="s">
        <v>6013</v>
      </c>
      <c r="H1859" s="465" t="s">
        <v>6820</v>
      </c>
      <c r="I1859" s="465" t="s">
        <v>12484</v>
      </c>
      <c r="J1859" s="466">
        <v>45409</v>
      </c>
      <c r="K1859" s="469"/>
      <c r="L1859" s="404">
        <f t="shared" ca="1" si="29"/>
        <v>7568.166666666667</v>
      </c>
      <c r="M1859" s="465" t="s">
        <v>109</v>
      </c>
    </row>
    <row r="1860" spans="1:13" x14ac:dyDescent="0.35">
      <c r="A1860" s="462" t="s">
        <v>12485</v>
      </c>
      <c r="B1860" s="462" t="s">
        <v>1398</v>
      </c>
      <c r="C1860" s="462" t="s">
        <v>12485</v>
      </c>
      <c r="D1860" s="462" t="s">
        <v>209</v>
      </c>
      <c r="E1860" s="462" t="s">
        <v>272</v>
      </c>
      <c r="F1860" s="463">
        <v>2018</v>
      </c>
      <c r="G1860" s="462" t="s">
        <v>6013</v>
      </c>
      <c r="H1860" s="462" t="s">
        <v>6820</v>
      </c>
      <c r="I1860" s="462" t="s">
        <v>12486</v>
      </c>
      <c r="J1860" s="463">
        <v>49477</v>
      </c>
      <c r="K1860" s="468"/>
      <c r="L1860" s="464">
        <f t="shared" ca="1" si="29"/>
        <v>8246.1666666666661</v>
      </c>
      <c r="M1860" s="462" t="s">
        <v>109</v>
      </c>
    </row>
    <row r="1861" spans="1:13" x14ac:dyDescent="0.35">
      <c r="A1861" s="465" t="s">
        <v>12487</v>
      </c>
      <c r="B1861" s="465" t="s">
        <v>1399</v>
      </c>
      <c r="C1861" s="465" t="s">
        <v>12487</v>
      </c>
      <c r="D1861" s="465" t="s">
        <v>209</v>
      </c>
      <c r="E1861" s="465" t="s">
        <v>272</v>
      </c>
      <c r="F1861" s="466">
        <v>2018</v>
      </c>
      <c r="G1861" s="465" t="s">
        <v>6013</v>
      </c>
      <c r="H1861" s="465" t="s">
        <v>6820</v>
      </c>
      <c r="I1861" s="465" t="s">
        <v>12488</v>
      </c>
      <c r="J1861" s="466">
        <v>35985</v>
      </c>
      <c r="K1861" s="469"/>
      <c r="L1861" s="404">
        <f t="shared" ca="1" si="29"/>
        <v>5997.5</v>
      </c>
      <c r="M1861" s="465" t="s">
        <v>109</v>
      </c>
    </row>
    <row r="1862" spans="1:13" x14ac:dyDescent="0.35">
      <c r="A1862" s="462" t="s">
        <v>11199</v>
      </c>
      <c r="B1862" s="462" t="s">
        <v>1292</v>
      </c>
      <c r="C1862" s="462" t="s">
        <v>11199</v>
      </c>
      <c r="D1862" s="462" t="s">
        <v>209</v>
      </c>
      <c r="E1862" s="462" t="s">
        <v>272</v>
      </c>
      <c r="F1862" s="463">
        <v>2016</v>
      </c>
      <c r="G1862" s="462" t="s">
        <v>6165</v>
      </c>
      <c r="H1862" s="462" t="s">
        <v>8009</v>
      </c>
      <c r="I1862" s="462" t="s">
        <v>11200</v>
      </c>
      <c r="J1862" s="463">
        <v>86285</v>
      </c>
      <c r="K1862" s="468"/>
      <c r="L1862" s="464">
        <f t="shared" ca="1" si="29"/>
        <v>10785.625</v>
      </c>
      <c r="M1862" s="462" t="s">
        <v>109</v>
      </c>
    </row>
    <row r="1863" spans="1:13" x14ac:dyDescent="0.35">
      <c r="A1863" s="465" t="s">
        <v>11201</v>
      </c>
      <c r="B1863" s="465" t="s">
        <v>1293</v>
      </c>
      <c r="C1863" s="465" t="s">
        <v>11201</v>
      </c>
      <c r="D1863" s="465" t="s">
        <v>209</v>
      </c>
      <c r="E1863" s="465" t="s">
        <v>272</v>
      </c>
      <c r="F1863" s="466">
        <v>2016</v>
      </c>
      <c r="G1863" s="465" t="s">
        <v>6165</v>
      </c>
      <c r="H1863" s="465" t="s">
        <v>8009</v>
      </c>
      <c r="I1863" s="465" t="s">
        <v>11202</v>
      </c>
      <c r="J1863" s="466">
        <v>64937</v>
      </c>
      <c r="K1863" s="469"/>
      <c r="L1863" s="404">
        <f t="shared" ca="1" si="29"/>
        <v>8117.125</v>
      </c>
      <c r="M1863" s="465" t="s">
        <v>109</v>
      </c>
    </row>
    <row r="1864" spans="1:13" x14ac:dyDescent="0.35">
      <c r="A1864" s="462" t="s">
        <v>11221</v>
      </c>
      <c r="B1864" s="462" t="s">
        <v>1303</v>
      </c>
      <c r="C1864" s="462" t="s">
        <v>11221</v>
      </c>
      <c r="D1864" s="462" t="s">
        <v>209</v>
      </c>
      <c r="E1864" s="462" t="s">
        <v>272</v>
      </c>
      <c r="F1864" s="463">
        <v>2016</v>
      </c>
      <c r="G1864" s="462" t="s">
        <v>6165</v>
      </c>
      <c r="H1864" s="462" t="s">
        <v>8009</v>
      </c>
      <c r="I1864" s="462" t="s">
        <v>11222</v>
      </c>
      <c r="J1864" s="463">
        <v>169498</v>
      </c>
      <c r="K1864" s="468"/>
      <c r="L1864" s="464">
        <f t="shared" ca="1" si="29"/>
        <v>21187.25</v>
      </c>
      <c r="M1864" s="462" t="s">
        <v>109</v>
      </c>
    </row>
    <row r="1865" spans="1:13" x14ac:dyDescent="0.35">
      <c r="A1865" s="465" t="s">
        <v>11223</v>
      </c>
      <c r="B1865" s="465" t="s">
        <v>1304</v>
      </c>
      <c r="C1865" s="465" t="s">
        <v>11223</v>
      </c>
      <c r="D1865" s="465" t="s">
        <v>209</v>
      </c>
      <c r="E1865" s="465" t="s">
        <v>272</v>
      </c>
      <c r="F1865" s="466">
        <v>2016</v>
      </c>
      <c r="G1865" s="465" t="s">
        <v>6165</v>
      </c>
      <c r="H1865" s="465" t="s">
        <v>8009</v>
      </c>
      <c r="I1865" s="465" t="s">
        <v>11224</v>
      </c>
      <c r="J1865" s="466">
        <v>171010</v>
      </c>
      <c r="K1865" s="469"/>
      <c r="L1865" s="404">
        <f t="shared" ca="1" si="29"/>
        <v>21376.25</v>
      </c>
      <c r="M1865" s="465" t="s">
        <v>109</v>
      </c>
    </row>
    <row r="1866" spans="1:13" x14ac:dyDescent="0.35">
      <c r="A1866" s="462" t="s">
        <v>11225</v>
      </c>
      <c r="B1866" s="462" t="s">
        <v>1305</v>
      </c>
      <c r="C1866" s="462" t="s">
        <v>11225</v>
      </c>
      <c r="D1866" s="462" t="s">
        <v>209</v>
      </c>
      <c r="E1866" s="462" t="s">
        <v>272</v>
      </c>
      <c r="F1866" s="463">
        <v>2016</v>
      </c>
      <c r="G1866" s="462" t="s">
        <v>6165</v>
      </c>
      <c r="H1866" s="462" t="s">
        <v>8009</v>
      </c>
      <c r="I1866" s="462" t="s">
        <v>11226</v>
      </c>
      <c r="J1866" s="463">
        <v>57304</v>
      </c>
      <c r="K1866" s="468"/>
      <c r="L1866" s="464">
        <f t="shared" ca="1" si="29"/>
        <v>7163</v>
      </c>
      <c r="M1866" s="462" t="s">
        <v>109</v>
      </c>
    </row>
    <row r="1867" spans="1:13" x14ac:dyDescent="0.35">
      <c r="A1867" s="465" t="s">
        <v>11227</v>
      </c>
      <c r="B1867" s="465" t="s">
        <v>1306</v>
      </c>
      <c r="C1867" s="465" t="s">
        <v>11227</v>
      </c>
      <c r="D1867" s="465" t="s">
        <v>209</v>
      </c>
      <c r="E1867" s="465" t="s">
        <v>272</v>
      </c>
      <c r="F1867" s="466">
        <v>2016</v>
      </c>
      <c r="G1867" s="465" t="s">
        <v>6165</v>
      </c>
      <c r="H1867" s="465" t="s">
        <v>8009</v>
      </c>
      <c r="I1867" s="465" t="s">
        <v>11228</v>
      </c>
      <c r="J1867" s="466">
        <v>47973</v>
      </c>
      <c r="K1867" s="469"/>
      <c r="L1867" s="404">
        <f t="shared" ca="1" si="29"/>
        <v>5996.625</v>
      </c>
      <c r="M1867" s="465" t="s">
        <v>109</v>
      </c>
    </row>
    <row r="1868" spans="1:13" x14ac:dyDescent="0.35">
      <c r="A1868" s="462" t="s">
        <v>10171</v>
      </c>
      <c r="B1868" s="462" t="s">
        <v>1179</v>
      </c>
      <c r="C1868" s="462" t="s">
        <v>10171</v>
      </c>
      <c r="D1868" s="462" t="s">
        <v>209</v>
      </c>
      <c r="E1868" s="462" t="s">
        <v>272</v>
      </c>
      <c r="F1868" s="463">
        <v>2016</v>
      </c>
      <c r="G1868" s="462" t="s">
        <v>5767</v>
      </c>
      <c r="H1868" s="462" t="s">
        <v>5967</v>
      </c>
      <c r="I1868" s="462" t="s">
        <v>10172</v>
      </c>
      <c r="J1868" s="463">
        <v>43686</v>
      </c>
      <c r="K1868" s="468"/>
      <c r="L1868" s="464">
        <f t="shared" ca="1" si="29"/>
        <v>5460.75</v>
      </c>
      <c r="M1868" s="462" t="s">
        <v>109</v>
      </c>
    </row>
    <row r="1869" spans="1:13" x14ac:dyDescent="0.35">
      <c r="A1869" s="465" t="s">
        <v>13166</v>
      </c>
      <c r="B1869" s="465" t="s">
        <v>1427</v>
      </c>
      <c r="C1869" s="465" t="s">
        <v>13166</v>
      </c>
      <c r="D1869" s="465" t="s">
        <v>209</v>
      </c>
      <c r="E1869" s="465" t="s">
        <v>272</v>
      </c>
      <c r="F1869" s="466">
        <v>2019</v>
      </c>
      <c r="G1869" s="465" t="s">
        <v>5710</v>
      </c>
      <c r="H1869" s="465" t="s">
        <v>9438</v>
      </c>
      <c r="I1869" s="465" t="s">
        <v>13167</v>
      </c>
      <c r="J1869" s="466">
        <v>53455</v>
      </c>
      <c r="K1869" s="469"/>
      <c r="L1869" s="404">
        <f t="shared" ca="1" si="29"/>
        <v>10691</v>
      </c>
      <c r="M1869" s="465" t="s">
        <v>109</v>
      </c>
    </row>
    <row r="1870" spans="1:13" x14ac:dyDescent="0.35">
      <c r="A1870" s="462" t="s">
        <v>13702</v>
      </c>
      <c r="B1870" s="462" t="s">
        <v>13703</v>
      </c>
      <c r="C1870" s="462" t="s">
        <v>13702</v>
      </c>
      <c r="D1870" s="462" t="s">
        <v>209</v>
      </c>
      <c r="E1870" s="462" t="s">
        <v>272</v>
      </c>
      <c r="F1870" s="463">
        <v>2020</v>
      </c>
      <c r="G1870" s="462" t="s">
        <v>5733</v>
      </c>
      <c r="H1870" s="462" t="s">
        <v>12026</v>
      </c>
      <c r="I1870" s="462" t="s">
        <v>13704</v>
      </c>
      <c r="J1870" s="463">
        <v>56550</v>
      </c>
      <c r="K1870" s="468"/>
      <c r="L1870" s="464">
        <f t="shared" ca="1" si="29"/>
        <v>14137.5</v>
      </c>
      <c r="M1870" s="462" t="s">
        <v>109</v>
      </c>
    </row>
    <row r="1871" spans="1:13" x14ac:dyDescent="0.35">
      <c r="A1871" s="465" t="s">
        <v>13782</v>
      </c>
      <c r="B1871" s="465" t="s">
        <v>1475</v>
      </c>
      <c r="C1871" s="465" t="s">
        <v>13782</v>
      </c>
      <c r="D1871" s="465" t="s">
        <v>209</v>
      </c>
      <c r="E1871" s="465" t="s">
        <v>272</v>
      </c>
      <c r="F1871" s="466">
        <v>2020</v>
      </c>
      <c r="G1871" s="465" t="s">
        <v>5733</v>
      </c>
      <c r="H1871" s="465" t="s">
        <v>13783</v>
      </c>
      <c r="I1871" s="465" t="s">
        <v>13784</v>
      </c>
      <c r="J1871" s="466">
        <v>14791</v>
      </c>
      <c r="K1871" s="469"/>
      <c r="L1871" s="404">
        <f t="shared" ca="1" si="29"/>
        <v>3697.75</v>
      </c>
      <c r="M1871" s="465" t="s">
        <v>109</v>
      </c>
    </row>
    <row r="1872" spans="1:13" x14ac:dyDescent="0.35">
      <c r="A1872" s="462" t="s">
        <v>17283</v>
      </c>
      <c r="B1872" s="462" t="s">
        <v>17284</v>
      </c>
      <c r="C1872" s="462" t="s">
        <v>17283</v>
      </c>
      <c r="D1872" s="462" t="s">
        <v>209</v>
      </c>
      <c r="E1872" s="462" t="s">
        <v>272</v>
      </c>
      <c r="F1872" s="463">
        <v>2023</v>
      </c>
      <c r="G1872" s="462" t="s">
        <v>5710</v>
      </c>
      <c r="H1872" s="462" t="s">
        <v>17281</v>
      </c>
      <c r="I1872" s="462" t="s">
        <v>17285</v>
      </c>
      <c r="J1872" s="463">
        <v>123</v>
      </c>
      <c r="K1872" s="468"/>
      <c r="L1872" s="464">
        <f t="shared" ca="1" si="29"/>
        <v>123</v>
      </c>
      <c r="M1872" s="462" t="s">
        <v>109</v>
      </c>
    </row>
    <row r="1873" spans="1:13" x14ac:dyDescent="0.35">
      <c r="A1873" s="465" t="s">
        <v>17664</v>
      </c>
      <c r="B1873" s="465" t="s">
        <v>17665</v>
      </c>
      <c r="C1873" s="465" t="s">
        <v>17664</v>
      </c>
      <c r="D1873" s="465" t="s">
        <v>209</v>
      </c>
      <c r="E1873" s="465" t="s">
        <v>272</v>
      </c>
      <c r="F1873" s="466">
        <v>2023</v>
      </c>
      <c r="G1873" s="465" t="s">
        <v>5733</v>
      </c>
      <c r="H1873" s="465" t="s">
        <v>12026</v>
      </c>
      <c r="I1873" s="465" t="s">
        <v>17666</v>
      </c>
      <c r="J1873" s="466">
        <v>1401</v>
      </c>
      <c r="K1873" s="469"/>
      <c r="L1873" s="404">
        <f t="shared" ca="1" si="29"/>
        <v>1401</v>
      </c>
      <c r="M1873" s="465" t="s">
        <v>109</v>
      </c>
    </row>
    <row r="1874" spans="1:13" x14ac:dyDescent="0.35">
      <c r="A1874" s="462" t="s">
        <v>7968</v>
      </c>
      <c r="B1874" s="462" t="s">
        <v>4423</v>
      </c>
      <c r="C1874" s="462" t="s">
        <v>7968</v>
      </c>
      <c r="D1874" s="462" t="s">
        <v>141</v>
      </c>
      <c r="E1874" s="462" t="s">
        <v>214</v>
      </c>
      <c r="F1874" s="463">
        <v>2011</v>
      </c>
      <c r="G1874" s="462" t="s">
        <v>5710</v>
      </c>
      <c r="H1874" s="462" t="s">
        <v>6006</v>
      </c>
      <c r="I1874" s="462" t="s">
        <v>7969</v>
      </c>
      <c r="J1874" s="463">
        <v>75087</v>
      </c>
      <c r="K1874" s="468"/>
      <c r="L1874" s="464">
        <f t="shared" ca="1" si="29"/>
        <v>5775.9230769230771</v>
      </c>
      <c r="M1874" s="462" t="s">
        <v>115</v>
      </c>
    </row>
    <row r="1875" spans="1:13" x14ac:dyDescent="0.35">
      <c r="A1875" s="465" t="s">
        <v>9391</v>
      </c>
      <c r="B1875" s="465" t="s">
        <v>4202</v>
      </c>
      <c r="C1875" s="465" t="s">
        <v>9391</v>
      </c>
      <c r="D1875" s="465" t="s">
        <v>141</v>
      </c>
      <c r="E1875" s="465" t="s">
        <v>214</v>
      </c>
      <c r="F1875" s="466">
        <v>2014</v>
      </c>
      <c r="G1875" s="465" t="s">
        <v>5710</v>
      </c>
      <c r="H1875" s="465" t="s">
        <v>6006</v>
      </c>
      <c r="I1875" s="465" t="s">
        <v>9392</v>
      </c>
      <c r="J1875" s="466">
        <v>104558</v>
      </c>
      <c r="K1875" s="469"/>
      <c r="L1875" s="404">
        <f t="shared" ca="1" si="29"/>
        <v>10455.799999999999</v>
      </c>
      <c r="M1875" s="465" t="s">
        <v>115</v>
      </c>
    </row>
    <row r="1876" spans="1:13" x14ac:dyDescent="0.35">
      <c r="A1876" s="462" t="s">
        <v>12705</v>
      </c>
      <c r="B1876" s="462" t="s">
        <v>16783</v>
      </c>
      <c r="C1876" s="462" t="s">
        <v>12705</v>
      </c>
      <c r="D1876" s="462" t="s">
        <v>141</v>
      </c>
      <c r="E1876" s="462" t="s">
        <v>214</v>
      </c>
      <c r="F1876" s="463">
        <v>2019</v>
      </c>
      <c r="G1876" s="462" t="s">
        <v>5710</v>
      </c>
      <c r="H1876" s="462" t="s">
        <v>6139</v>
      </c>
      <c r="I1876" s="462" t="s">
        <v>12706</v>
      </c>
      <c r="J1876" s="463">
        <v>60075</v>
      </c>
      <c r="K1876" s="468"/>
      <c r="L1876" s="464">
        <f t="shared" ca="1" si="29"/>
        <v>12015</v>
      </c>
      <c r="M1876" s="462" t="s">
        <v>115</v>
      </c>
    </row>
    <row r="1877" spans="1:13" x14ac:dyDescent="0.35">
      <c r="A1877" s="465" t="s">
        <v>10730</v>
      </c>
      <c r="B1877" s="465" t="s">
        <v>16610</v>
      </c>
      <c r="C1877" s="465" t="s">
        <v>10730</v>
      </c>
      <c r="D1877" s="465" t="s">
        <v>141</v>
      </c>
      <c r="E1877" s="465" t="s">
        <v>214</v>
      </c>
      <c r="F1877" s="466">
        <v>2016</v>
      </c>
      <c r="G1877" s="465" t="s">
        <v>5710</v>
      </c>
      <c r="H1877" s="465" t="s">
        <v>6735</v>
      </c>
      <c r="I1877" s="465" t="s">
        <v>10731</v>
      </c>
      <c r="J1877" s="466">
        <v>96201</v>
      </c>
      <c r="K1877" s="469"/>
      <c r="L1877" s="404">
        <f t="shared" ca="1" si="29"/>
        <v>12025.125</v>
      </c>
      <c r="M1877" s="465" t="s">
        <v>115</v>
      </c>
    </row>
    <row r="1878" spans="1:13" x14ac:dyDescent="0.35">
      <c r="A1878" s="462" t="s">
        <v>10726</v>
      </c>
      <c r="B1878" s="462" t="s">
        <v>16760</v>
      </c>
      <c r="C1878" s="462" t="s">
        <v>10726</v>
      </c>
      <c r="D1878" s="462" t="s">
        <v>141</v>
      </c>
      <c r="E1878" s="462" t="s">
        <v>214</v>
      </c>
      <c r="F1878" s="463">
        <v>2016</v>
      </c>
      <c r="G1878" s="462" t="s">
        <v>5710</v>
      </c>
      <c r="H1878" s="462" t="s">
        <v>6735</v>
      </c>
      <c r="I1878" s="462" t="s">
        <v>10727</v>
      </c>
      <c r="J1878" s="463">
        <v>48495</v>
      </c>
      <c r="K1878" s="468"/>
      <c r="L1878" s="464">
        <f t="shared" ca="1" si="29"/>
        <v>6061.875</v>
      </c>
      <c r="M1878" s="462" t="s">
        <v>115</v>
      </c>
    </row>
    <row r="1879" spans="1:13" x14ac:dyDescent="0.35">
      <c r="A1879" s="465" t="s">
        <v>13819</v>
      </c>
      <c r="B1879" s="465" t="s">
        <v>13820</v>
      </c>
      <c r="C1879" s="465" t="s">
        <v>13819</v>
      </c>
      <c r="D1879" s="465" t="s">
        <v>141</v>
      </c>
      <c r="E1879" s="465" t="s">
        <v>214</v>
      </c>
      <c r="F1879" s="466">
        <v>2020</v>
      </c>
      <c r="G1879" s="465" t="s">
        <v>5710</v>
      </c>
      <c r="H1879" s="465" t="s">
        <v>6139</v>
      </c>
      <c r="I1879" s="465" t="s">
        <v>13821</v>
      </c>
      <c r="J1879" s="466">
        <v>15778</v>
      </c>
      <c r="K1879" s="469"/>
      <c r="L1879" s="404">
        <f t="shared" ca="1" si="29"/>
        <v>3944.5</v>
      </c>
      <c r="M1879" s="465" t="s">
        <v>115</v>
      </c>
    </row>
    <row r="1880" spans="1:13" x14ac:dyDescent="0.35">
      <c r="A1880" s="462" t="s">
        <v>13822</v>
      </c>
      <c r="B1880" s="462" t="s">
        <v>13823</v>
      </c>
      <c r="C1880" s="462" t="s">
        <v>13822</v>
      </c>
      <c r="D1880" s="462" t="s">
        <v>141</v>
      </c>
      <c r="E1880" s="462" t="s">
        <v>214</v>
      </c>
      <c r="F1880" s="463">
        <v>2020</v>
      </c>
      <c r="G1880" s="462" t="s">
        <v>5710</v>
      </c>
      <c r="H1880" s="462" t="s">
        <v>6139</v>
      </c>
      <c r="I1880" s="462" t="s">
        <v>13824</v>
      </c>
      <c r="J1880" s="463">
        <v>31859</v>
      </c>
      <c r="K1880" s="468"/>
      <c r="L1880" s="464">
        <f t="shared" ca="1" si="29"/>
        <v>7964.75</v>
      </c>
      <c r="M1880" s="462" t="s">
        <v>115</v>
      </c>
    </row>
    <row r="1881" spans="1:13" x14ac:dyDescent="0.35">
      <c r="A1881" s="465" t="s">
        <v>13825</v>
      </c>
      <c r="B1881" s="465" t="s">
        <v>13826</v>
      </c>
      <c r="C1881" s="465" t="s">
        <v>13825</v>
      </c>
      <c r="D1881" s="465" t="s">
        <v>141</v>
      </c>
      <c r="E1881" s="465" t="s">
        <v>214</v>
      </c>
      <c r="F1881" s="466">
        <v>2020</v>
      </c>
      <c r="G1881" s="465" t="s">
        <v>5710</v>
      </c>
      <c r="H1881" s="465" t="s">
        <v>6139</v>
      </c>
      <c r="I1881" s="465" t="s">
        <v>13827</v>
      </c>
      <c r="J1881" s="466">
        <v>16241</v>
      </c>
      <c r="K1881" s="469"/>
      <c r="L1881" s="404">
        <f t="shared" ca="1" si="29"/>
        <v>4060.25</v>
      </c>
      <c r="M1881" s="465" t="s">
        <v>115</v>
      </c>
    </row>
    <row r="1882" spans="1:13" x14ac:dyDescent="0.35">
      <c r="A1882" s="462" t="s">
        <v>13828</v>
      </c>
      <c r="B1882" s="462" t="s">
        <v>13829</v>
      </c>
      <c r="C1882" s="462" t="s">
        <v>13828</v>
      </c>
      <c r="D1882" s="462" t="s">
        <v>141</v>
      </c>
      <c r="E1882" s="462" t="s">
        <v>214</v>
      </c>
      <c r="F1882" s="463">
        <v>2020</v>
      </c>
      <c r="G1882" s="462" t="s">
        <v>5710</v>
      </c>
      <c r="H1882" s="462" t="s">
        <v>6139</v>
      </c>
      <c r="I1882" s="462" t="s">
        <v>13830</v>
      </c>
      <c r="J1882" s="463">
        <v>32029</v>
      </c>
      <c r="K1882" s="468"/>
      <c r="L1882" s="464">
        <f t="shared" ca="1" si="29"/>
        <v>8007.25</v>
      </c>
      <c r="M1882" s="462" t="s">
        <v>115</v>
      </c>
    </row>
    <row r="1883" spans="1:13" x14ac:dyDescent="0.35">
      <c r="A1883" s="465" t="s">
        <v>8523</v>
      </c>
      <c r="B1883" s="465" t="s">
        <v>8524</v>
      </c>
      <c r="C1883" s="465" t="s">
        <v>8523</v>
      </c>
      <c r="D1883" s="465" t="s">
        <v>141</v>
      </c>
      <c r="E1883" s="465" t="s">
        <v>214</v>
      </c>
      <c r="F1883" s="466">
        <v>2013</v>
      </c>
      <c r="G1883" s="465" t="s">
        <v>5710</v>
      </c>
      <c r="H1883" s="465" t="s">
        <v>6496</v>
      </c>
      <c r="I1883" s="465" t="s">
        <v>8525</v>
      </c>
      <c r="J1883" s="466">
        <v>177357</v>
      </c>
      <c r="K1883" s="469"/>
      <c r="L1883" s="404">
        <f t="shared" ca="1" si="29"/>
        <v>16123.363636363636</v>
      </c>
      <c r="M1883" s="465" t="s">
        <v>115</v>
      </c>
    </row>
    <row r="1884" spans="1:13" x14ac:dyDescent="0.35">
      <c r="A1884" s="462" t="s">
        <v>7972</v>
      </c>
      <c r="B1884" s="462" t="s">
        <v>7973</v>
      </c>
      <c r="C1884" s="462" t="s">
        <v>7972</v>
      </c>
      <c r="D1884" s="462" t="s">
        <v>141</v>
      </c>
      <c r="E1884" s="462" t="s">
        <v>214</v>
      </c>
      <c r="F1884" s="463">
        <v>2011</v>
      </c>
      <c r="G1884" s="462" t="s">
        <v>5710</v>
      </c>
      <c r="H1884" s="462" t="s">
        <v>6006</v>
      </c>
      <c r="I1884" s="462" t="s">
        <v>7974</v>
      </c>
      <c r="J1884" s="463">
        <v>173805</v>
      </c>
      <c r="K1884" s="468"/>
      <c r="L1884" s="464">
        <f t="shared" ca="1" si="29"/>
        <v>13369.615384615385</v>
      </c>
      <c r="M1884" s="462" t="s">
        <v>115</v>
      </c>
    </row>
    <row r="1885" spans="1:13" x14ac:dyDescent="0.35">
      <c r="A1885" s="465" t="s">
        <v>8737</v>
      </c>
      <c r="B1885" s="465" t="s">
        <v>8738</v>
      </c>
      <c r="C1885" s="465" t="s">
        <v>8737</v>
      </c>
      <c r="D1885" s="465" t="s">
        <v>141</v>
      </c>
      <c r="E1885" s="465" t="s">
        <v>214</v>
      </c>
      <c r="F1885" s="466">
        <v>2013</v>
      </c>
      <c r="G1885" s="465" t="s">
        <v>5710</v>
      </c>
      <c r="H1885" s="465" t="s">
        <v>6735</v>
      </c>
      <c r="I1885" s="465" t="s">
        <v>8739</v>
      </c>
      <c r="J1885" s="466">
        <v>156899</v>
      </c>
      <c r="K1885" s="469"/>
      <c r="L1885" s="404">
        <f t="shared" ca="1" si="29"/>
        <v>14263.545454545454</v>
      </c>
      <c r="M1885" s="465" t="s">
        <v>115</v>
      </c>
    </row>
    <row r="1886" spans="1:13" x14ac:dyDescent="0.35">
      <c r="A1886" s="462" t="s">
        <v>7975</v>
      </c>
      <c r="B1886" s="462" t="s">
        <v>7976</v>
      </c>
      <c r="C1886" s="462" t="s">
        <v>7975</v>
      </c>
      <c r="D1886" s="462" t="s">
        <v>141</v>
      </c>
      <c r="E1886" s="462" t="s">
        <v>214</v>
      </c>
      <c r="F1886" s="463">
        <v>2011</v>
      </c>
      <c r="G1886" s="462" t="s">
        <v>5710</v>
      </c>
      <c r="H1886" s="462" t="s">
        <v>6006</v>
      </c>
      <c r="I1886" s="462" t="s">
        <v>7977</v>
      </c>
      <c r="J1886" s="463">
        <v>154718</v>
      </c>
      <c r="K1886" s="468"/>
      <c r="L1886" s="464">
        <f t="shared" ca="1" si="29"/>
        <v>11901.384615384615</v>
      </c>
      <c r="M1886" s="462" t="s">
        <v>115</v>
      </c>
    </row>
    <row r="1887" spans="1:13" x14ac:dyDescent="0.35">
      <c r="A1887" s="465" t="s">
        <v>8340</v>
      </c>
      <c r="B1887" s="465" t="s">
        <v>8341</v>
      </c>
      <c r="C1887" s="465" t="s">
        <v>8340</v>
      </c>
      <c r="D1887" s="465" t="s">
        <v>141</v>
      </c>
      <c r="E1887" s="465" t="s">
        <v>214</v>
      </c>
      <c r="F1887" s="466">
        <v>2012</v>
      </c>
      <c r="G1887" s="465" t="s">
        <v>5710</v>
      </c>
      <c r="H1887" s="465" t="s">
        <v>6735</v>
      </c>
      <c r="I1887" s="465" t="s">
        <v>8342</v>
      </c>
      <c r="J1887" s="466">
        <v>154280</v>
      </c>
      <c r="K1887" s="469"/>
      <c r="L1887" s="404">
        <f t="shared" ca="1" si="29"/>
        <v>12856.666666666666</v>
      </c>
      <c r="M1887" s="465" t="s">
        <v>115</v>
      </c>
    </row>
    <row r="1888" spans="1:13" x14ac:dyDescent="0.35">
      <c r="A1888" s="462" t="s">
        <v>8343</v>
      </c>
      <c r="B1888" s="462" t="s">
        <v>8344</v>
      </c>
      <c r="C1888" s="462" t="s">
        <v>8343</v>
      </c>
      <c r="D1888" s="462" t="s">
        <v>141</v>
      </c>
      <c r="E1888" s="462" t="s">
        <v>214</v>
      </c>
      <c r="F1888" s="463">
        <v>2012</v>
      </c>
      <c r="G1888" s="462" t="s">
        <v>5710</v>
      </c>
      <c r="H1888" s="462" t="s">
        <v>6735</v>
      </c>
      <c r="I1888" s="462" t="s">
        <v>8345</v>
      </c>
      <c r="J1888" s="463">
        <v>144563</v>
      </c>
      <c r="K1888" s="468"/>
      <c r="L1888" s="464">
        <f t="shared" ca="1" si="29"/>
        <v>12046.916666666666</v>
      </c>
      <c r="M1888" s="462" t="s">
        <v>115</v>
      </c>
    </row>
    <row r="1889" spans="1:13" x14ac:dyDescent="0.35">
      <c r="A1889" s="465" t="s">
        <v>8375</v>
      </c>
      <c r="B1889" s="465" t="s">
        <v>4114</v>
      </c>
      <c r="C1889" s="465" t="s">
        <v>8375</v>
      </c>
      <c r="D1889" s="465" t="s">
        <v>141</v>
      </c>
      <c r="E1889" s="465" t="s">
        <v>214</v>
      </c>
      <c r="F1889" s="466">
        <v>2012</v>
      </c>
      <c r="G1889" s="465" t="s">
        <v>5710</v>
      </c>
      <c r="H1889" s="465" t="s">
        <v>6006</v>
      </c>
      <c r="I1889" s="465" t="s">
        <v>8376</v>
      </c>
      <c r="J1889" s="466">
        <v>195861</v>
      </c>
      <c r="K1889" s="469"/>
      <c r="L1889" s="404">
        <f t="shared" ca="1" si="29"/>
        <v>16321.75</v>
      </c>
      <c r="M1889" s="465" t="s">
        <v>115</v>
      </c>
    </row>
    <row r="1890" spans="1:13" x14ac:dyDescent="0.35">
      <c r="A1890" s="462" t="s">
        <v>16805</v>
      </c>
      <c r="B1890" s="462" t="s">
        <v>16806</v>
      </c>
      <c r="C1890" s="462" t="s">
        <v>16805</v>
      </c>
      <c r="D1890" s="462" t="s">
        <v>141</v>
      </c>
      <c r="E1890" s="462" t="s">
        <v>214</v>
      </c>
      <c r="F1890" s="463">
        <v>2022</v>
      </c>
      <c r="G1890" s="462" t="s">
        <v>5767</v>
      </c>
      <c r="H1890" s="462" t="s">
        <v>7333</v>
      </c>
      <c r="I1890" s="462" t="s">
        <v>16807</v>
      </c>
      <c r="J1890" s="463">
        <v>6771</v>
      </c>
      <c r="K1890" s="468"/>
      <c r="L1890" s="464">
        <f t="shared" ca="1" si="29"/>
        <v>3385.5</v>
      </c>
      <c r="M1890" s="462" t="s">
        <v>115</v>
      </c>
    </row>
    <row r="1891" spans="1:13" x14ac:dyDescent="0.35">
      <c r="A1891" s="465" t="s">
        <v>16808</v>
      </c>
      <c r="B1891" s="465" t="s">
        <v>16809</v>
      </c>
      <c r="C1891" s="465" t="s">
        <v>16808</v>
      </c>
      <c r="D1891" s="465" t="s">
        <v>141</v>
      </c>
      <c r="E1891" s="465" t="s">
        <v>214</v>
      </c>
      <c r="F1891" s="466">
        <v>2022</v>
      </c>
      <c r="G1891" s="465" t="s">
        <v>5767</v>
      </c>
      <c r="H1891" s="465" t="s">
        <v>7333</v>
      </c>
      <c r="I1891" s="465" t="s">
        <v>16810</v>
      </c>
      <c r="J1891" s="466">
        <v>71</v>
      </c>
      <c r="K1891" s="469"/>
      <c r="L1891" s="404">
        <f t="shared" ca="1" si="29"/>
        <v>35.5</v>
      </c>
      <c r="M1891" s="465" t="s">
        <v>115</v>
      </c>
    </row>
    <row r="1892" spans="1:13" x14ac:dyDescent="0.35">
      <c r="A1892" s="462" t="s">
        <v>16811</v>
      </c>
      <c r="B1892" s="462" t="s">
        <v>16812</v>
      </c>
      <c r="C1892" s="462" t="s">
        <v>16811</v>
      </c>
      <c r="D1892" s="462" t="s">
        <v>141</v>
      </c>
      <c r="E1892" s="462" t="s">
        <v>214</v>
      </c>
      <c r="F1892" s="463">
        <v>2022</v>
      </c>
      <c r="G1892" s="462" t="s">
        <v>5767</v>
      </c>
      <c r="H1892" s="462" t="s">
        <v>7333</v>
      </c>
      <c r="I1892" s="462" t="s">
        <v>16813</v>
      </c>
      <c r="J1892" s="463">
        <v>9064</v>
      </c>
      <c r="K1892" s="468"/>
      <c r="L1892" s="464">
        <f t="shared" ca="1" si="29"/>
        <v>4532</v>
      </c>
      <c r="M1892" s="462" t="s">
        <v>115</v>
      </c>
    </row>
    <row r="1893" spans="1:13" x14ac:dyDescent="0.35">
      <c r="A1893" s="465" t="s">
        <v>16814</v>
      </c>
      <c r="B1893" s="465" t="s">
        <v>16815</v>
      </c>
      <c r="C1893" s="465" t="s">
        <v>16814</v>
      </c>
      <c r="D1893" s="465" t="s">
        <v>141</v>
      </c>
      <c r="E1893" s="465" t="s">
        <v>214</v>
      </c>
      <c r="F1893" s="466">
        <v>2022</v>
      </c>
      <c r="G1893" s="465" t="s">
        <v>5767</v>
      </c>
      <c r="H1893" s="465" t="s">
        <v>7333</v>
      </c>
      <c r="I1893" s="465" t="s">
        <v>16816</v>
      </c>
      <c r="J1893" s="466">
        <v>11042</v>
      </c>
      <c r="K1893" s="469"/>
      <c r="L1893" s="404">
        <f t="shared" ca="1" si="29"/>
        <v>5521</v>
      </c>
      <c r="M1893" s="465" t="s">
        <v>115</v>
      </c>
    </row>
    <row r="1894" spans="1:13" x14ac:dyDescent="0.35">
      <c r="A1894" s="462" t="s">
        <v>16817</v>
      </c>
      <c r="B1894" s="462" t="s">
        <v>16818</v>
      </c>
      <c r="C1894" s="462" t="s">
        <v>16817</v>
      </c>
      <c r="D1894" s="462" t="s">
        <v>141</v>
      </c>
      <c r="E1894" s="462" t="s">
        <v>214</v>
      </c>
      <c r="F1894" s="463">
        <v>2022</v>
      </c>
      <c r="G1894" s="462" t="s">
        <v>5767</v>
      </c>
      <c r="H1894" s="462" t="s">
        <v>7333</v>
      </c>
      <c r="I1894" s="462" t="s">
        <v>16819</v>
      </c>
      <c r="J1894" s="463">
        <v>6406</v>
      </c>
      <c r="K1894" s="468"/>
      <c r="L1894" s="464">
        <f t="shared" ca="1" si="29"/>
        <v>3203</v>
      </c>
      <c r="M1894" s="462" t="s">
        <v>115</v>
      </c>
    </row>
    <row r="1895" spans="1:13" x14ac:dyDescent="0.35">
      <c r="A1895" s="465" t="s">
        <v>16820</v>
      </c>
      <c r="B1895" s="465" t="s">
        <v>16821</v>
      </c>
      <c r="C1895" s="465" t="s">
        <v>16820</v>
      </c>
      <c r="D1895" s="465" t="s">
        <v>141</v>
      </c>
      <c r="E1895" s="465" t="s">
        <v>214</v>
      </c>
      <c r="F1895" s="466">
        <v>2022</v>
      </c>
      <c r="G1895" s="465" t="s">
        <v>5767</v>
      </c>
      <c r="H1895" s="465" t="s">
        <v>7333</v>
      </c>
      <c r="I1895" s="465" t="s">
        <v>16822</v>
      </c>
      <c r="J1895" s="466">
        <v>10117</v>
      </c>
      <c r="K1895" s="469"/>
      <c r="L1895" s="404">
        <f t="shared" ca="1" si="29"/>
        <v>5058.5</v>
      </c>
      <c r="M1895" s="465" t="s">
        <v>115</v>
      </c>
    </row>
    <row r="1896" spans="1:13" x14ac:dyDescent="0.35">
      <c r="A1896" s="462" t="s">
        <v>8660</v>
      </c>
      <c r="B1896" s="462" t="s">
        <v>14802</v>
      </c>
      <c r="C1896" s="462" t="s">
        <v>8660</v>
      </c>
      <c r="D1896" s="462" t="s">
        <v>141</v>
      </c>
      <c r="E1896" s="462" t="s">
        <v>214</v>
      </c>
      <c r="F1896" s="463">
        <v>2013</v>
      </c>
      <c r="G1896" s="462" t="s">
        <v>5710</v>
      </c>
      <c r="H1896" s="462" t="s">
        <v>368</v>
      </c>
      <c r="I1896" s="462" t="s">
        <v>8661</v>
      </c>
      <c r="J1896" s="463">
        <v>189478</v>
      </c>
      <c r="K1896" s="468"/>
      <c r="L1896" s="464">
        <f t="shared" ca="1" si="29"/>
        <v>17225.272727272728</v>
      </c>
      <c r="M1896" s="462" t="s">
        <v>115</v>
      </c>
    </row>
    <row r="1897" spans="1:13" x14ac:dyDescent="0.35">
      <c r="A1897" s="465" t="s">
        <v>14803</v>
      </c>
      <c r="B1897" s="465" t="s">
        <v>14804</v>
      </c>
      <c r="C1897" s="465" t="s">
        <v>14803</v>
      </c>
      <c r="D1897" s="465" t="s">
        <v>141</v>
      </c>
      <c r="E1897" s="465" t="s">
        <v>214</v>
      </c>
      <c r="F1897" s="466">
        <v>2021</v>
      </c>
      <c r="G1897" s="465" t="s">
        <v>5710</v>
      </c>
      <c r="H1897" s="465" t="s">
        <v>6139</v>
      </c>
      <c r="I1897" s="465" t="s">
        <v>14805</v>
      </c>
      <c r="J1897" s="466">
        <v>26980</v>
      </c>
      <c r="K1897" s="469"/>
      <c r="L1897" s="404">
        <f t="shared" ca="1" si="29"/>
        <v>8993.3333333333339</v>
      </c>
      <c r="M1897" s="465" t="s">
        <v>115</v>
      </c>
    </row>
    <row r="1898" spans="1:13" x14ac:dyDescent="0.35">
      <c r="A1898" s="462" t="s">
        <v>14806</v>
      </c>
      <c r="B1898" s="462" t="s">
        <v>14807</v>
      </c>
      <c r="C1898" s="462" t="s">
        <v>14806</v>
      </c>
      <c r="D1898" s="462" t="s">
        <v>141</v>
      </c>
      <c r="E1898" s="462" t="s">
        <v>214</v>
      </c>
      <c r="F1898" s="463">
        <v>2021</v>
      </c>
      <c r="G1898" s="462" t="s">
        <v>5710</v>
      </c>
      <c r="H1898" s="462" t="s">
        <v>6139</v>
      </c>
      <c r="I1898" s="462" t="s">
        <v>14808</v>
      </c>
      <c r="J1898" s="463">
        <v>27454</v>
      </c>
      <c r="K1898" s="468"/>
      <c r="L1898" s="464">
        <f t="shared" ca="1" si="29"/>
        <v>9151.3333333333339</v>
      </c>
      <c r="M1898" s="462" t="s">
        <v>115</v>
      </c>
    </row>
    <row r="1899" spans="1:13" x14ac:dyDescent="0.35">
      <c r="A1899" s="465" t="s">
        <v>14809</v>
      </c>
      <c r="B1899" s="465" t="s">
        <v>14810</v>
      </c>
      <c r="C1899" s="465" t="s">
        <v>14809</v>
      </c>
      <c r="D1899" s="465" t="s">
        <v>141</v>
      </c>
      <c r="E1899" s="465" t="s">
        <v>214</v>
      </c>
      <c r="F1899" s="466">
        <v>2021</v>
      </c>
      <c r="G1899" s="465" t="s">
        <v>5710</v>
      </c>
      <c r="H1899" s="465" t="s">
        <v>6139</v>
      </c>
      <c r="I1899" s="465" t="s">
        <v>14811</v>
      </c>
      <c r="J1899" s="466">
        <v>11217</v>
      </c>
      <c r="K1899" s="469"/>
      <c r="L1899" s="404">
        <f t="shared" ca="1" si="29"/>
        <v>3739</v>
      </c>
      <c r="M1899" s="465" t="s">
        <v>115</v>
      </c>
    </row>
    <row r="1900" spans="1:13" x14ac:dyDescent="0.35">
      <c r="A1900" s="462" t="s">
        <v>14812</v>
      </c>
      <c r="B1900" s="462" t="s">
        <v>14813</v>
      </c>
      <c r="C1900" s="462" t="s">
        <v>14812</v>
      </c>
      <c r="D1900" s="462" t="s">
        <v>141</v>
      </c>
      <c r="E1900" s="462" t="s">
        <v>214</v>
      </c>
      <c r="F1900" s="463">
        <v>2021</v>
      </c>
      <c r="G1900" s="462" t="s">
        <v>5710</v>
      </c>
      <c r="H1900" s="462" t="s">
        <v>6139</v>
      </c>
      <c r="I1900" s="462" t="s">
        <v>14814</v>
      </c>
      <c r="J1900" s="463">
        <v>267</v>
      </c>
      <c r="K1900" s="468"/>
      <c r="L1900" s="464">
        <f t="shared" ca="1" si="29"/>
        <v>89</v>
      </c>
      <c r="M1900" s="462" t="s">
        <v>115</v>
      </c>
    </row>
    <row r="1901" spans="1:13" x14ac:dyDescent="0.35">
      <c r="A1901" s="465" t="s">
        <v>14815</v>
      </c>
      <c r="B1901" s="465" t="s">
        <v>14816</v>
      </c>
      <c r="C1901" s="465" t="s">
        <v>14815</v>
      </c>
      <c r="D1901" s="465" t="s">
        <v>141</v>
      </c>
      <c r="E1901" s="465" t="s">
        <v>214</v>
      </c>
      <c r="F1901" s="466">
        <v>2021</v>
      </c>
      <c r="G1901" s="465" t="s">
        <v>5710</v>
      </c>
      <c r="H1901" s="465" t="s">
        <v>6139</v>
      </c>
      <c r="I1901" s="465" t="s">
        <v>14817</v>
      </c>
      <c r="J1901" s="466">
        <v>24181</v>
      </c>
      <c r="K1901" s="469"/>
      <c r="L1901" s="404">
        <f t="shared" ca="1" si="29"/>
        <v>8060.333333333333</v>
      </c>
      <c r="M1901" s="465" t="s">
        <v>115</v>
      </c>
    </row>
    <row r="1902" spans="1:13" x14ac:dyDescent="0.35">
      <c r="A1902" s="462" t="s">
        <v>8390</v>
      </c>
      <c r="B1902" s="462" t="s">
        <v>16627</v>
      </c>
      <c r="C1902" s="462" t="s">
        <v>8390</v>
      </c>
      <c r="D1902" s="462" t="s">
        <v>141</v>
      </c>
      <c r="E1902" s="462" t="s">
        <v>214</v>
      </c>
      <c r="F1902" s="463">
        <v>2012</v>
      </c>
      <c r="G1902" s="462" t="s">
        <v>5710</v>
      </c>
      <c r="H1902" s="462" t="s">
        <v>6006</v>
      </c>
      <c r="I1902" s="462" t="s">
        <v>8391</v>
      </c>
      <c r="J1902" s="463">
        <v>142530</v>
      </c>
      <c r="K1902" s="468"/>
      <c r="L1902" s="464">
        <f t="shared" ca="1" si="29"/>
        <v>11877.5</v>
      </c>
      <c r="M1902" s="462" t="s">
        <v>115</v>
      </c>
    </row>
    <row r="1903" spans="1:13" x14ac:dyDescent="0.35">
      <c r="A1903" s="465" t="s">
        <v>6671</v>
      </c>
      <c r="B1903" s="465" t="s">
        <v>16691</v>
      </c>
      <c r="C1903" s="465" t="s">
        <v>6671</v>
      </c>
      <c r="D1903" s="465" t="s">
        <v>141</v>
      </c>
      <c r="E1903" s="465" t="s">
        <v>214</v>
      </c>
      <c r="F1903" s="466">
        <v>2007</v>
      </c>
      <c r="G1903" s="465" t="s">
        <v>5710</v>
      </c>
      <c r="H1903" s="465" t="s">
        <v>5820</v>
      </c>
      <c r="I1903" s="465" t="s">
        <v>6672</v>
      </c>
      <c r="J1903" s="466">
        <v>129604</v>
      </c>
      <c r="K1903" s="469"/>
      <c r="L1903" s="404">
        <f t="shared" ca="1" si="29"/>
        <v>7623.7647058823532</v>
      </c>
      <c r="M1903" s="465" t="s">
        <v>115</v>
      </c>
    </row>
    <row r="1904" spans="1:13" x14ac:dyDescent="0.35">
      <c r="A1904" s="462" t="s">
        <v>14818</v>
      </c>
      <c r="B1904" s="462" t="s">
        <v>14819</v>
      </c>
      <c r="C1904" s="462" t="s">
        <v>14818</v>
      </c>
      <c r="D1904" s="462" t="s">
        <v>141</v>
      </c>
      <c r="E1904" s="462" t="s">
        <v>214</v>
      </c>
      <c r="F1904" s="463">
        <v>2021</v>
      </c>
      <c r="G1904" s="462" t="s">
        <v>5710</v>
      </c>
      <c r="H1904" s="462" t="s">
        <v>6139</v>
      </c>
      <c r="I1904" s="462" t="s">
        <v>14820</v>
      </c>
      <c r="J1904" s="463">
        <v>31028</v>
      </c>
      <c r="K1904" s="468"/>
      <c r="L1904" s="464">
        <f t="shared" ca="1" si="29"/>
        <v>10342.666666666666</v>
      </c>
      <c r="M1904" s="462" t="s">
        <v>115</v>
      </c>
    </row>
    <row r="1905" spans="1:13" x14ac:dyDescent="0.35">
      <c r="A1905" s="465" t="s">
        <v>14821</v>
      </c>
      <c r="B1905" s="465" t="s">
        <v>14822</v>
      </c>
      <c r="C1905" s="465" t="s">
        <v>14821</v>
      </c>
      <c r="D1905" s="465" t="s">
        <v>141</v>
      </c>
      <c r="E1905" s="465" t="s">
        <v>214</v>
      </c>
      <c r="F1905" s="466">
        <v>2021</v>
      </c>
      <c r="G1905" s="465" t="s">
        <v>5710</v>
      </c>
      <c r="H1905" s="465" t="s">
        <v>368</v>
      </c>
      <c r="I1905" s="465" t="s">
        <v>14823</v>
      </c>
      <c r="J1905" s="466">
        <v>30042</v>
      </c>
      <c r="K1905" s="469"/>
      <c r="L1905" s="404">
        <f t="shared" ca="1" si="29"/>
        <v>10014</v>
      </c>
      <c r="M1905" s="465" t="s">
        <v>115</v>
      </c>
    </row>
    <row r="1906" spans="1:13" x14ac:dyDescent="0.35">
      <c r="A1906" s="462" t="s">
        <v>12715</v>
      </c>
      <c r="B1906" s="462" t="s">
        <v>14824</v>
      </c>
      <c r="C1906" s="462" t="s">
        <v>12715</v>
      </c>
      <c r="D1906" s="462" t="s">
        <v>141</v>
      </c>
      <c r="E1906" s="462" t="s">
        <v>214</v>
      </c>
      <c r="F1906" s="463">
        <v>2019</v>
      </c>
      <c r="G1906" s="462" t="s">
        <v>5710</v>
      </c>
      <c r="H1906" s="462" t="s">
        <v>6139</v>
      </c>
      <c r="I1906" s="462" t="s">
        <v>12716</v>
      </c>
      <c r="J1906" s="463">
        <v>96279</v>
      </c>
      <c r="K1906" s="468"/>
      <c r="L1906" s="464">
        <f t="shared" ca="1" si="29"/>
        <v>19255.8</v>
      </c>
      <c r="M1906" s="462" t="s">
        <v>115</v>
      </c>
    </row>
    <row r="1907" spans="1:13" x14ac:dyDescent="0.35">
      <c r="A1907" s="465" t="s">
        <v>7936</v>
      </c>
      <c r="B1907" s="465" t="s">
        <v>4090</v>
      </c>
      <c r="C1907" s="465" t="s">
        <v>7936</v>
      </c>
      <c r="D1907" s="465" t="s">
        <v>141</v>
      </c>
      <c r="E1907" s="465" t="s">
        <v>214</v>
      </c>
      <c r="F1907" s="466">
        <v>2011</v>
      </c>
      <c r="G1907" s="465" t="s">
        <v>5710</v>
      </c>
      <c r="H1907" s="465" t="s">
        <v>6735</v>
      </c>
      <c r="I1907" s="465" t="s">
        <v>7937</v>
      </c>
      <c r="J1907" s="466">
        <v>193926</v>
      </c>
      <c r="K1907" s="469"/>
      <c r="L1907" s="404">
        <f t="shared" ca="1" si="29"/>
        <v>14917.384615384615</v>
      </c>
      <c r="M1907" s="465" t="s">
        <v>115</v>
      </c>
    </row>
    <row r="1908" spans="1:13" x14ac:dyDescent="0.35">
      <c r="A1908" s="462" t="s">
        <v>7599</v>
      </c>
      <c r="B1908" s="462" t="s">
        <v>4068</v>
      </c>
      <c r="C1908" s="462" t="s">
        <v>7599</v>
      </c>
      <c r="D1908" s="462" t="s">
        <v>141</v>
      </c>
      <c r="E1908" s="462" t="s">
        <v>214</v>
      </c>
      <c r="F1908" s="463">
        <v>2010</v>
      </c>
      <c r="G1908" s="462" t="s">
        <v>5710</v>
      </c>
      <c r="H1908" s="462" t="s">
        <v>6735</v>
      </c>
      <c r="I1908" s="462" t="s">
        <v>7600</v>
      </c>
      <c r="J1908" s="463">
        <v>169586</v>
      </c>
      <c r="K1908" s="468"/>
      <c r="L1908" s="464">
        <f t="shared" ca="1" si="29"/>
        <v>12113.285714285714</v>
      </c>
      <c r="M1908" s="462" t="s">
        <v>115</v>
      </c>
    </row>
    <row r="1909" spans="1:13" x14ac:dyDescent="0.35">
      <c r="A1909" s="465" t="s">
        <v>8676</v>
      </c>
      <c r="B1909" s="465" t="s">
        <v>16625</v>
      </c>
      <c r="C1909" s="465" t="s">
        <v>8676</v>
      </c>
      <c r="D1909" s="465" t="s">
        <v>141</v>
      </c>
      <c r="E1909" s="465" t="s">
        <v>214</v>
      </c>
      <c r="F1909" s="466">
        <v>2013</v>
      </c>
      <c r="G1909" s="465" t="s">
        <v>5710</v>
      </c>
      <c r="H1909" s="465" t="s">
        <v>368</v>
      </c>
      <c r="I1909" s="465" t="s">
        <v>8677</v>
      </c>
      <c r="J1909" s="466">
        <v>28813</v>
      </c>
      <c r="K1909" s="469"/>
      <c r="L1909" s="404">
        <f t="shared" ca="1" si="29"/>
        <v>2619.3636363636365</v>
      </c>
      <c r="M1909" s="465" t="s">
        <v>115</v>
      </c>
    </row>
    <row r="1910" spans="1:13" x14ac:dyDescent="0.35">
      <c r="A1910" s="462" t="s">
        <v>10394</v>
      </c>
      <c r="B1910" s="462" t="s">
        <v>4249</v>
      </c>
      <c r="C1910" s="462" t="s">
        <v>10394</v>
      </c>
      <c r="D1910" s="462" t="s">
        <v>141</v>
      </c>
      <c r="E1910" s="462" t="s">
        <v>214</v>
      </c>
      <c r="F1910" s="463">
        <v>2016</v>
      </c>
      <c r="G1910" s="462" t="s">
        <v>5710</v>
      </c>
      <c r="H1910" s="462" t="s">
        <v>6139</v>
      </c>
      <c r="I1910" s="462" t="s">
        <v>10395</v>
      </c>
      <c r="J1910" s="463">
        <v>145325</v>
      </c>
      <c r="K1910" s="468"/>
      <c r="L1910" s="464">
        <f t="shared" ca="1" si="29"/>
        <v>18165.625</v>
      </c>
      <c r="M1910" s="462" t="s">
        <v>115</v>
      </c>
    </row>
    <row r="1911" spans="1:13" x14ac:dyDescent="0.35">
      <c r="A1911" s="465" t="s">
        <v>10396</v>
      </c>
      <c r="B1911" s="465" t="s">
        <v>4250</v>
      </c>
      <c r="C1911" s="465" t="s">
        <v>10396</v>
      </c>
      <c r="D1911" s="465" t="s">
        <v>141</v>
      </c>
      <c r="E1911" s="465" t="s">
        <v>214</v>
      </c>
      <c r="F1911" s="466">
        <v>2016</v>
      </c>
      <c r="G1911" s="465" t="s">
        <v>5710</v>
      </c>
      <c r="H1911" s="465" t="s">
        <v>6139</v>
      </c>
      <c r="I1911" s="465" t="s">
        <v>10397</v>
      </c>
      <c r="J1911" s="466">
        <v>112562.1</v>
      </c>
      <c r="K1911" s="469"/>
      <c r="L1911" s="404">
        <f t="shared" ca="1" si="29"/>
        <v>14070.262500000001</v>
      </c>
      <c r="M1911" s="465" t="s">
        <v>115</v>
      </c>
    </row>
    <row r="1912" spans="1:13" x14ac:dyDescent="0.35">
      <c r="A1912" s="462" t="s">
        <v>10398</v>
      </c>
      <c r="B1912" s="462" t="s">
        <v>4251</v>
      </c>
      <c r="C1912" s="462" t="s">
        <v>10398</v>
      </c>
      <c r="D1912" s="462" t="s">
        <v>141</v>
      </c>
      <c r="E1912" s="462" t="s">
        <v>214</v>
      </c>
      <c r="F1912" s="463">
        <v>2016</v>
      </c>
      <c r="G1912" s="462" t="s">
        <v>5710</v>
      </c>
      <c r="H1912" s="462" t="s">
        <v>6139</v>
      </c>
      <c r="I1912" s="462" t="s">
        <v>10399</v>
      </c>
      <c r="J1912" s="463">
        <v>116288</v>
      </c>
      <c r="K1912" s="468"/>
      <c r="L1912" s="464">
        <f t="shared" ca="1" si="29"/>
        <v>14536</v>
      </c>
      <c r="M1912" s="462" t="s">
        <v>115</v>
      </c>
    </row>
    <row r="1913" spans="1:13" x14ac:dyDescent="0.35">
      <c r="A1913" s="465" t="s">
        <v>10736</v>
      </c>
      <c r="B1913" s="465" t="s">
        <v>4264</v>
      </c>
      <c r="C1913" s="465" t="s">
        <v>10736</v>
      </c>
      <c r="D1913" s="465" t="s">
        <v>141</v>
      </c>
      <c r="E1913" s="465" t="s">
        <v>214</v>
      </c>
      <c r="F1913" s="466">
        <v>2016</v>
      </c>
      <c r="G1913" s="465" t="s">
        <v>5710</v>
      </c>
      <c r="H1913" s="465" t="s">
        <v>6735</v>
      </c>
      <c r="I1913" s="465" t="s">
        <v>10737</v>
      </c>
      <c r="J1913" s="466">
        <v>155467</v>
      </c>
      <c r="K1913" s="469"/>
      <c r="L1913" s="404">
        <f t="shared" ca="1" si="29"/>
        <v>19433.375</v>
      </c>
      <c r="M1913" s="465" t="s">
        <v>115</v>
      </c>
    </row>
    <row r="1914" spans="1:13" x14ac:dyDescent="0.35">
      <c r="A1914" s="462" t="s">
        <v>10738</v>
      </c>
      <c r="B1914" s="462" t="s">
        <v>4265</v>
      </c>
      <c r="C1914" s="462" t="s">
        <v>10738</v>
      </c>
      <c r="D1914" s="462" t="s">
        <v>141</v>
      </c>
      <c r="E1914" s="462" t="s">
        <v>214</v>
      </c>
      <c r="F1914" s="463">
        <v>2016</v>
      </c>
      <c r="G1914" s="462" t="s">
        <v>5710</v>
      </c>
      <c r="H1914" s="462" t="s">
        <v>6735</v>
      </c>
      <c r="I1914" s="462" t="s">
        <v>10739</v>
      </c>
      <c r="J1914" s="463">
        <v>87930</v>
      </c>
      <c r="K1914" s="468"/>
      <c r="L1914" s="464">
        <f t="shared" ca="1" si="29"/>
        <v>10991.25</v>
      </c>
      <c r="M1914" s="462" t="s">
        <v>115</v>
      </c>
    </row>
    <row r="1915" spans="1:13" x14ac:dyDescent="0.35">
      <c r="A1915" s="465" t="s">
        <v>10383</v>
      </c>
      <c r="B1915" s="465" t="s">
        <v>4247</v>
      </c>
      <c r="C1915" s="465" t="s">
        <v>10383</v>
      </c>
      <c r="D1915" s="465" t="s">
        <v>141</v>
      </c>
      <c r="E1915" s="465" t="s">
        <v>214</v>
      </c>
      <c r="F1915" s="466">
        <v>2016</v>
      </c>
      <c r="G1915" s="465" t="s">
        <v>5710</v>
      </c>
      <c r="H1915" s="465" t="s">
        <v>6139</v>
      </c>
      <c r="I1915" s="465" t="s">
        <v>10384</v>
      </c>
      <c r="J1915" s="466">
        <v>101892</v>
      </c>
      <c r="K1915" s="469"/>
      <c r="L1915" s="404">
        <f t="shared" ca="1" si="29"/>
        <v>12736.5</v>
      </c>
      <c r="M1915" s="465" t="s">
        <v>115</v>
      </c>
    </row>
    <row r="1916" spans="1:13" x14ac:dyDescent="0.35">
      <c r="A1916" s="462" t="s">
        <v>13170</v>
      </c>
      <c r="B1916" s="462" t="s">
        <v>16785</v>
      </c>
      <c r="C1916" s="462" t="s">
        <v>13170</v>
      </c>
      <c r="D1916" s="462" t="s">
        <v>141</v>
      </c>
      <c r="E1916" s="462" t="s">
        <v>214</v>
      </c>
      <c r="F1916" s="463">
        <v>2019</v>
      </c>
      <c r="G1916" s="462" t="s">
        <v>5710</v>
      </c>
      <c r="H1916" s="462" t="s">
        <v>9438</v>
      </c>
      <c r="I1916" s="462" t="s">
        <v>13171</v>
      </c>
      <c r="J1916" s="463">
        <v>95085</v>
      </c>
      <c r="K1916" s="468"/>
      <c r="L1916" s="464">
        <f t="shared" ca="1" si="29"/>
        <v>19017</v>
      </c>
      <c r="M1916" s="462" t="s">
        <v>115</v>
      </c>
    </row>
    <row r="1917" spans="1:13" x14ac:dyDescent="0.35">
      <c r="A1917" s="465" t="s">
        <v>17893</v>
      </c>
      <c r="B1917" s="465" t="s">
        <v>17894</v>
      </c>
      <c r="C1917" s="465" t="s">
        <v>17893</v>
      </c>
      <c r="D1917" s="465" t="s">
        <v>141</v>
      </c>
      <c r="E1917" s="465" t="s">
        <v>214</v>
      </c>
      <c r="F1917" s="466">
        <v>2017</v>
      </c>
      <c r="G1917" s="465" t="s">
        <v>5767</v>
      </c>
      <c r="H1917" s="465" t="s">
        <v>7333</v>
      </c>
      <c r="I1917" s="465" t="s">
        <v>17895</v>
      </c>
      <c r="J1917" s="466">
        <v>0</v>
      </c>
      <c r="K1917" s="469"/>
      <c r="L1917" s="404">
        <f t="shared" ca="1" si="29"/>
        <v>0</v>
      </c>
      <c r="M1917" s="465" t="s">
        <v>115</v>
      </c>
    </row>
    <row r="1918" spans="1:13" x14ac:dyDescent="0.35">
      <c r="A1918" s="462" t="s">
        <v>17168</v>
      </c>
      <c r="B1918" s="462" t="s">
        <v>17169</v>
      </c>
      <c r="C1918" s="462" t="s">
        <v>17168</v>
      </c>
      <c r="D1918" s="462" t="s">
        <v>141</v>
      </c>
      <c r="E1918" s="462" t="s">
        <v>214</v>
      </c>
      <c r="F1918" s="463">
        <v>2022</v>
      </c>
      <c r="G1918" s="462" t="s">
        <v>5710</v>
      </c>
      <c r="H1918" s="462" t="s">
        <v>14778</v>
      </c>
      <c r="I1918" s="462" t="s">
        <v>17170</v>
      </c>
      <c r="J1918" s="463">
        <v>27</v>
      </c>
      <c r="K1918" s="468"/>
      <c r="L1918" s="464">
        <f t="shared" ca="1" si="29"/>
        <v>13.5</v>
      </c>
      <c r="M1918" s="462" t="s">
        <v>115</v>
      </c>
    </row>
    <row r="1919" spans="1:13" x14ac:dyDescent="0.35">
      <c r="A1919" s="465" t="s">
        <v>16613</v>
      </c>
      <c r="B1919" s="465" t="s">
        <v>16614</v>
      </c>
      <c r="C1919" s="465" t="s">
        <v>16613</v>
      </c>
      <c r="D1919" s="465" t="s">
        <v>141</v>
      </c>
      <c r="E1919" s="465" t="s">
        <v>214</v>
      </c>
      <c r="F1919" s="466">
        <v>2007</v>
      </c>
      <c r="G1919" s="465" t="s">
        <v>5710</v>
      </c>
      <c r="H1919" s="465" t="s">
        <v>6006</v>
      </c>
      <c r="I1919" s="465" t="s">
        <v>16615</v>
      </c>
      <c r="J1919" s="466">
        <v>0</v>
      </c>
      <c r="K1919" s="469">
        <v>44195</v>
      </c>
      <c r="L1919" s="404">
        <f t="shared" ca="1" si="29"/>
        <v>0</v>
      </c>
      <c r="M1919" s="465" t="s">
        <v>115</v>
      </c>
    </row>
    <row r="1920" spans="1:13" x14ac:dyDescent="0.35">
      <c r="A1920" s="462" t="s">
        <v>13046</v>
      </c>
      <c r="B1920" s="462" t="s">
        <v>4335</v>
      </c>
      <c r="C1920" s="462" t="s">
        <v>13046</v>
      </c>
      <c r="D1920" s="462" t="s">
        <v>141</v>
      </c>
      <c r="E1920" s="462" t="s">
        <v>214</v>
      </c>
      <c r="F1920" s="463">
        <v>2019</v>
      </c>
      <c r="G1920" s="462" t="s">
        <v>5710</v>
      </c>
      <c r="H1920" s="462" t="s">
        <v>6735</v>
      </c>
      <c r="I1920" s="462" t="s">
        <v>13047</v>
      </c>
      <c r="J1920" s="463">
        <v>44650</v>
      </c>
      <c r="K1920" s="468"/>
      <c r="L1920" s="464">
        <f t="shared" ca="1" si="29"/>
        <v>8930</v>
      </c>
      <c r="M1920" s="462" t="s">
        <v>115</v>
      </c>
    </row>
    <row r="1921" spans="1:13" x14ac:dyDescent="0.35">
      <c r="A1921" s="465" t="s">
        <v>13040</v>
      </c>
      <c r="B1921" s="465" t="s">
        <v>4332</v>
      </c>
      <c r="C1921" s="465" t="s">
        <v>13040</v>
      </c>
      <c r="D1921" s="465" t="s">
        <v>141</v>
      </c>
      <c r="E1921" s="465" t="s">
        <v>214</v>
      </c>
      <c r="F1921" s="466">
        <v>2019</v>
      </c>
      <c r="G1921" s="465" t="s">
        <v>5710</v>
      </c>
      <c r="H1921" s="465" t="s">
        <v>6735</v>
      </c>
      <c r="I1921" s="465" t="s">
        <v>13041</v>
      </c>
      <c r="J1921" s="466">
        <v>48471</v>
      </c>
      <c r="K1921" s="469"/>
      <c r="L1921" s="404">
        <f t="shared" ca="1" si="29"/>
        <v>9694.2000000000007</v>
      </c>
      <c r="M1921" s="465" t="s">
        <v>115</v>
      </c>
    </row>
    <row r="1922" spans="1:13" x14ac:dyDescent="0.35">
      <c r="A1922" s="462" t="s">
        <v>13042</v>
      </c>
      <c r="B1922" s="462" t="s">
        <v>4333</v>
      </c>
      <c r="C1922" s="462" t="s">
        <v>13042</v>
      </c>
      <c r="D1922" s="462" t="s">
        <v>141</v>
      </c>
      <c r="E1922" s="462" t="s">
        <v>214</v>
      </c>
      <c r="F1922" s="463">
        <v>2019</v>
      </c>
      <c r="G1922" s="462" t="s">
        <v>5710</v>
      </c>
      <c r="H1922" s="462" t="s">
        <v>6735</v>
      </c>
      <c r="I1922" s="462" t="s">
        <v>13043</v>
      </c>
      <c r="J1922" s="463">
        <v>64468</v>
      </c>
      <c r="K1922" s="468"/>
      <c r="L1922" s="464">
        <f t="shared" ref="L1922:L1985" ca="1" si="30">IFERROR(J1922/(YEAR(NOW())-F1922),"--")</f>
        <v>12893.6</v>
      </c>
      <c r="M1922" s="462" t="s">
        <v>115</v>
      </c>
    </row>
    <row r="1923" spans="1:13" x14ac:dyDescent="0.35">
      <c r="A1923" s="465" t="s">
        <v>13044</v>
      </c>
      <c r="B1923" s="465" t="s">
        <v>4334</v>
      </c>
      <c r="C1923" s="465" t="s">
        <v>13044</v>
      </c>
      <c r="D1923" s="465" t="s">
        <v>141</v>
      </c>
      <c r="E1923" s="465" t="s">
        <v>214</v>
      </c>
      <c r="F1923" s="466">
        <v>2019</v>
      </c>
      <c r="G1923" s="465" t="s">
        <v>5710</v>
      </c>
      <c r="H1923" s="465" t="s">
        <v>6735</v>
      </c>
      <c r="I1923" s="465" t="s">
        <v>13045</v>
      </c>
      <c r="J1923" s="466">
        <v>55428</v>
      </c>
      <c r="K1923" s="469"/>
      <c r="L1923" s="404">
        <f t="shared" ca="1" si="30"/>
        <v>11085.6</v>
      </c>
      <c r="M1923" s="465" t="s">
        <v>115</v>
      </c>
    </row>
    <row r="1924" spans="1:13" x14ac:dyDescent="0.35">
      <c r="A1924" s="462" t="s">
        <v>12719</v>
      </c>
      <c r="B1924" s="462" t="s">
        <v>4322</v>
      </c>
      <c r="C1924" s="462" t="s">
        <v>12719</v>
      </c>
      <c r="D1924" s="462" t="s">
        <v>141</v>
      </c>
      <c r="E1924" s="462" t="s">
        <v>214</v>
      </c>
      <c r="F1924" s="463">
        <v>2019</v>
      </c>
      <c r="G1924" s="462" t="s">
        <v>5710</v>
      </c>
      <c r="H1924" s="462" t="s">
        <v>6139</v>
      </c>
      <c r="I1924" s="462" t="s">
        <v>12720</v>
      </c>
      <c r="J1924" s="463">
        <v>73585</v>
      </c>
      <c r="K1924" s="468"/>
      <c r="L1924" s="464">
        <f t="shared" ca="1" si="30"/>
        <v>14717</v>
      </c>
      <c r="M1924" s="462" t="s">
        <v>115</v>
      </c>
    </row>
    <row r="1925" spans="1:13" x14ac:dyDescent="0.35">
      <c r="A1925" s="465" t="s">
        <v>8747</v>
      </c>
      <c r="B1925" s="465" t="s">
        <v>4141</v>
      </c>
      <c r="C1925" s="465" t="s">
        <v>8747</v>
      </c>
      <c r="D1925" s="465" t="s">
        <v>141</v>
      </c>
      <c r="E1925" s="465" t="s">
        <v>214</v>
      </c>
      <c r="F1925" s="466">
        <v>2013</v>
      </c>
      <c r="G1925" s="465" t="s">
        <v>5710</v>
      </c>
      <c r="H1925" s="465" t="s">
        <v>6006</v>
      </c>
      <c r="I1925" s="465" t="s">
        <v>8748</v>
      </c>
      <c r="J1925" s="466">
        <v>236590</v>
      </c>
      <c r="K1925" s="469">
        <v>43433</v>
      </c>
      <c r="L1925" s="404">
        <f t="shared" ca="1" si="30"/>
        <v>21508.18181818182</v>
      </c>
      <c r="M1925" s="465" t="s">
        <v>115</v>
      </c>
    </row>
    <row r="1926" spans="1:13" x14ac:dyDescent="0.35">
      <c r="A1926" s="462" t="s">
        <v>8379</v>
      </c>
      <c r="B1926" s="462" t="s">
        <v>4115</v>
      </c>
      <c r="C1926" s="462" t="s">
        <v>8379</v>
      </c>
      <c r="D1926" s="462" t="s">
        <v>141</v>
      </c>
      <c r="E1926" s="462" t="s">
        <v>214</v>
      </c>
      <c r="F1926" s="463">
        <v>2012</v>
      </c>
      <c r="G1926" s="462" t="s">
        <v>5710</v>
      </c>
      <c r="H1926" s="462" t="s">
        <v>6006</v>
      </c>
      <c r="I1926" s="462" t="s">
        <v>8380</v>
      </c>
      <c r="J1926" s="463">
        <v>187959</v>
      </c>
      <c r="K1926" s="468"/>
      <c r="L1926" s="464">
        <f t="shared" ca="1" si="30"/>
        <v>15663.25</v>
      </c>
      <c r="M1926" s="462" t="s">
        <v>115</v>
      </c>
    </row>
    <row r="1927" spans="1:13" x14ac:dyDescent="0.35">
      <c r="A1927" s="465" t="s">
        <v>6585</v>
      </c>
      <c r="B1927" s="465" t="s">
        <v>4010</v>
      </c>
      <c r="C1927" s="465" t="s">
        <v>6585</v>
      </c>
      <c r="D1927" s="465" t="s">
        <v>141</v>
      </c>
      <c r="E1927" s="465" t="s">
        <v>214</v>
      </c>
      <c r="F1927" s="466">
        <v>2007</v>
      </c>
      <c r="G1927" s="465" t="s">
        <v>5767</v>
      </c>
      <c r="H1927" s="465" t="s">
        <v>6179</v>
      </c>
      <c r="I1927" s="465" t="s">
        <v>6586</v>
      </c>
      <c r="J1927" s="466">
        <v>123158.6</v>
      </c>
      <c r="K1927" s="469"/>
      <c r="L1927" s="404">
        <f t="shared" ca="1" si="30"/>
        <v>7244.623529411765</v>
      </c>
      <c r="M1927" s="465" t="s">
        <v>115</v>
      </c>
    </row>
    <row r="1928" spans="1:13" x14ac:dyDescent="0.35">
      <c r="A1928" s="462" t="s">
        <v>7874</v>
      </c>
      <c r="B1928" s="462" t="s">
        <v>4083</v>
      </c>
      <c r="C1928" s="462" t="s">
        <v>7874</v>
      </c>
      <c r="D1928" s="462" t="s">
        <v>141</v>
      </c>
      <c r="E1928" s="462" t="s">
        <v>214</v>
      </c>
      <c r="F1928" s="463">
        <v>2011</v>
      </c>
      <c r="G1928" s="462" t="s">
        <v>5710</v>
      </c>
      <c r="H1928" s="462" t="s">
        <v>368</v>
      </c>
      <c r="I1928" s="462" t="s">
        <v>7875</v>
      </c>
      <c r="J1928" s="463">
        <v>217408</v>
      </c>
      <c r="K1928" s="468"/>
      <c r="L1928" s="464">
        <f t="shared" ca="1" si="30"/>
        <v>16723.692307692309</v>
      </c>
      <c r="M1928" s="462" t="s">
        <v>115</v>
      </c>
    </row>
    <row r="1929" spans="1:13" x14ac:dyDescent="0.35">
      <c r="A1929" s="465" t="s">
        <v>7603</v>
      </c>
      <c r="B1929" s="465" t="s">
        <v>4067</v>
      </c>
      <c r="C1929" s="465" t="s">
        <v>7603</v>
      </c>
      <c r="D1929" s="465" t="s">
        <v>141</v>
      </c>
      <c r="E1929" s="465" t="s">
        <v>214</v>
      </c>
      <c r="F1929" s="466">
        <v>2010</v>
      </c>
      <c r="G1929" s="465" t="s">
        <v>5710</v>
      </c>
      <c r="H1929" s="465" t="s">
        <v>6735</v>
      </c>
      <c r="I1929" s="465" t="s">
        <v>7604</v>
      </c>
      <c r="J1929" s="466">
        <v>207934</v>
      </c>
      <c r="K1929" s="469"/>
      <c r="L1929" s="404">
        <f t="shared" ca="1" si="30"/>
        <v>14852.428571428571</v>
      </c>
      <c r="M1929" s="465" t="s">
        <v>115</v>
      </c>
    </row>
    <row r="1930" spans="1:13" x14ac:dyDescent="0.35">
      <c r="A1930" s="462" t="s">
        <v>12124</v>
      </c>
      <c r="B1930" s="462" t="s">
        <v>4305</v>
      </c>
      <c r="C1930" s="462" t="s">
        <v>12124</v>
      </c>
      <c r="D1930" s="462" t="s">
        <v>141</v>
      </c>
      <c r="E1930" s="462" t="s">
        <v>214</v>
      </c>
      <c r="F1930" s="463">
        <v>2018</v>
      </c>
      <c r="G1930" s="462" t="s">
        <v>5710</v>
      </c>
      <c r="H1930" s="462" t="s">
        <v>6139</v>
      </c>
      <c r="I1930" s="462" t="s">
        <v>12125</v>
      </c>
      <c r="J1930" s="463">
        <v>95954</v>
      </c>
      <c r="K1930" s="468"/>
      <c r="L1930" s="464">
        <f t="shared" ca="1" si="30"/>
        <v>15992.333333333334</v>
      </c>
      <c r="M1930" s="462" t="s">
        <v>115</v>
      </c>
    </row>
    <row r="1931" spans="1:13" x14ac:dyDescent="0.35">
      <c r="A1931" s="465" t="s">
        <v>12108</v>
      </c>
      <c r="B1931" s="465" t="s">
        <v>4297</v>
      </c>
      <c r="C1931" s="465" t="s">
        <v>12108</v>
      </c>
      <c r="D1931" s="465" t="s">
        <v>141</v>
      </c>
      <c r="E1931" s="465" t="s">
        <v>214</v>
      </c>
      <c r="F1931" s="466">
        <v>2018</v>
      </c>
      <c r="G1931" s="465" t="s">
        <v>5710</v>
      </c>
      <c r="H1931" s="465" t="s">
        <v>6139</v>
      </c>
      <c r="I1931" s="465" t="s">
        <v>12109</v>
      </c>
      <c r="J1931" s="466">
        <v>77713</v>
      </c>
      <c r="K1931" s="469"/>
      <c r="L1931" s="404">
        <f t="shared" ca="1" si="30"/>
        <v>12952.166666666666</v>
      </c>
      <c r="M1931" s="465" t="s">
        <v>115</v>
      </c>
    </row>
    <row r="1932" spans="1:13" x14ac:dyDescent="0.35">
      <c r="A1932" s="462" t="s">
        <v>12110</v>
      </c>
      <c r="B1932" s="462" t="s">
        <v>4298</v>
      </c>
      <c r="C1932" s="462" t="s">
        <v>12110</v>
      </c>
      <c r="D1932" s="462" t="s">
        <v>141</v>
      </c>
      <c r="E1932" s="462" t="s">
        <v>214</v>
      </c>
      <c r="F1932" s="463">
        <v>2018</v>
      </c>
      <c r="G1932" s="462" t="s">
        <v>5710</v>
      </c>
      <c r="H1932" s="462" t="s">
        <v>6139</v>
      </c>
      <c r="I1932" s="462" t="s">
        <v>12111</v>
      </c>
      <c r="J1932" s="463">
        <v>84837</v>
      </c>
      <c r="K1932" s="468"/>
      <c r="L1932" s="464">
        <f t="shared" ca="1" si="30"/>
        <v>14139.5</v>
      </c>
      <c r="M1932" s="462" t="s">
        <v>115</v>
      </c>
    </row>
    <row r="1933" spans="1:13" x14ac:dyDescent="0.35">
      <c r="A1933" s="465" t="s">
        <v>12112</v>
      </c>
      <c r="B1933" s="465" t="s">
        <v>4299</v>
      </c>
      <c r="C1933" s="465" t="s">
        <v>12112</v>
      </c>
      <c r="D1933" s="465" t="s">
        <v>141</v>
      </c>
      <c r="E1933" s="465" t="s">
        <v>214</v>
      </c>
      <c r="F1933" s="466">
        <v>2018</v>
      </c>
      <c r="G1933" s="465" t="s">
        <v>5710</v>
      </c>
      <c r="H1933" s="465" t="s">
        <v>6139</v>
      </c>
      <c r="I1933" s="465" t="s">
        <v>12113</v>
      </c>
      <c r="J1933" s="466">
        <v>96213</v>
      </c>
      <c r="K1933" s="469"/>
      <c r="L1933" s="404">
        <f t="shared" ca="1" si="30"/>
        <v>16035.5</v>
      </c>
      <c r="M1933" s="465" t="s">
        <v>115</v>
      </c>
    </row>
    <row r="1934" spans="1:13" x14ac:dyDescent="0.35">
      <c r="A1934" s="462" t="s">
        <v>12114</v>
      </c>
      <c r="B1934" s="462" t="s">
        <v>4300</v>
      </c>
      <c r="C1934" s="462" t="s">
        <v>12114</v>
      </c>
      <c r="D1934" s="462" t="s">
        <v>141</v>
      </c>
      <c r="E1934" s="462" t="s">
        <v>214</v>
      </c>
      <c r="F1934" s="463">
        <v>2018</v>
      </c>
      <c r="G1934" s="462" t="s">
        <v>5710</v>
      </c>
      <c r="H1934" s="462" t="s">
        <v>6139</v>
      </c>
      <c r="I1934" s="462" t="s">
        <v>12115</v>
      </c>
      <c r="J1934" s="463">
        <v>78396</v>
      </c>
      <c r="K1934" s="468"/>
      <c r="L1934" s="464">
        <f t="shared" ca="1" si="30"/>
        <v>13066</v>
      </c>
      <c r="M1934" s="462" t="s">
        <v>115</v>
      </c>
    </row>
    <row r="1935" spans="1:13" x14ac:dyDescent="0.35">
      <c r="A1935" s="465" t="s">
        <v>7868</v>
      </c>
      <c r="B1935" s="465" t="s">
        <v>4080</v>
      </c>
      <c r="C1935" s="465" t="s">
        <v>7868</v>
      </c>
      <c r="D1935" s="465" t="s">
        <v>141</v>
      </c>
      <c r="E1935" s="465" t="s">
        <v>214</v>
      </c>
      <c r="F1935" s="466">
        <v>2011</v>
      </c>
      <c r="G1935" s="465" t="s">
        <v>5710</v>
      </c>
      <c r="H1935" s="465" t="s">
        <v>368</v>
      </c>
      <c r="I1935" s="465" t="s">
        <v>7869</v>
      </c>
      <c r="J1935" s="466">
        <v>180430</v>
      </c>
      <c r="K1935" s="469"/>
      <c r="L1935" s="404">
        <f t="shared" ca="1" si="30"/>
        <v>13879.23076923077</v>
      </c>
      <c r="M1935" s="465" t="s">
        <v>115</v>
      </c>
    </row>
    <row r="1936" spans="1:13" x14ac:dyDescent="0.35">
      <c r="A1936" s="462" t="s">
        <v>6168</v>
      </c>
      <c r="B1936" s="462" t="s">
        <v>3992</v>
      </c>
      <c r="C1936" s="462" t="s">
        <v>6168</v>
      </c>
      <c r="D1936" s="462" t="s">
        <v>141</v>
      </c>
      <c r="E1936" s="462" t="s">
        <v>214</v>
      </c>
      <c r="F1936" s="463">
        <v>2004</v>
      </c>
      <c r="G1936" s="462" t="s">
        <v>6111</v>
      </c>
      <c r="H1936" s="462" t="s">
        <v>6169</v>
      </c>
      <c r="I1936" s="462" t="s">
        <v>6170</v>
      </c>
      <c r="J1936" s="463">
        <v>127195</v>
      </c>
      <c r="K1936" s="468"/>
      <c r="L1936" s="464">
        <f t="shared" ca="1" si="30"/>
        <v>6359.75</v>
      </c>
      <c r="M1936" s="462" t="s">
        <v>115</v>
      </c>
    </row>
    <row r="1937" spans="1:13" x14ac:dyDescent="0.35">
      <c r="A1937" s="465" t="s">
        <v>8210</v>
      </c>
      <c r="B1937" s="465" t="s">
        <v>4105</v>
      </c>
      <c r="C1937" s="465" t="s">
        <v>8210</v>
      </c>
      <c r="D1937" s="465" t="s">
        <v>141</v>
      </c>
      <c r="E1937" s="465" t="s">
        <v>214</v>
      </c>
      <c r="F1937" s="466">
        <v>2012</v>
      </c>
      <c r="G1937" s="465" t="s">
        <v>5710</v>
      </c>
      <c r="H1937" s="465" t="s">
        <v>368</v>
      </c>
      <c r="I1937" s="465" t="s">
        <v>8211</v>
      </c>
      <c r="J1937" s="466">
        <v>221767</v>
      </c>
      <c r="K1937" s="469"/>
      <c r="L1937" s="404">
        <f t="shared" ca="1" si="30"/>
        <v>18480.583333333332</v>
      </c>
      <c r="M1937" s="465" t="s">
        <v>115</v>
      </c>
    </row>
    <row r="1938" spans="1:13" x14ac:dyDescent="0.35">
      <c r="A1938" s="462" t="s">
        <v>8217</v>
      </c>
      <c r="B1938" s="462" t="s">
        <v>4100</v>
      </c>
      <c r="C1938" s="462" t="s">
        <v>8217</v>
      </c>
      <c r="D1938" s="462" t="s">
        <v>141</v>
      </c>
      <c r="E1938" s="462" t="s">
        <v>214</v>
      </c>
      <c r="F1938" s="463">
        <v>2012</v>
      </c>
      <c r="G1938" s="462" t="s">
        <v>5710</v>
      </c>
      <c r="H1938" s="462" t="s">
        <v>368</v>
      </c>
      <c r="I1938" s="462" t="s">
        <v>8218</v>
      </c>
      <c r="J1938" s="463">
        <v>185512</v>
      </c>
      <c r="K1938" s="468"/>
      <c r="L1938" s="464">
        <f t="shared" ca="1" si="30"/>
        <v>15459.333333333334</v>
      </c>
      <c r="M1938" s="462" t="s">
        <v>115</v>
      </c>
    </row>
    <row r="1939" spans="1:13" x14ac:dyDescent="0.35">
      <c r="A1939" s="465" t="s">
        <v>8735</v>
      </c>
      <c r="B1939" s="465" t="s">
        <v>4140</v>
      </c>
      <c r="C1939" s="465" t="s">
        <v>8735</v>
      </c>
      <c r="D1939" s="465" t="s">
        <v>141</v>
      </c>
      <c r="E1939" s="465" t="s">
        <v>214</v>
      </c>
      <c r="F1939" s="466">
        <v>2013</v>
      </c>
      <c r="G1939" s="465" t="s">
        <v>5710</v>
      </c>
      <c r="H1939" s="465" t="s">
        <v>6735</v>
      </c>
      <c r="I1939" s="465" t="s">
        <v>8736</v>
      </c>
      <c r="J1939" s="466">
        <v>161054</v>
      </c>
      <c r="K1939" s="469"/>
      <c r="L1939" s="404">
        <f t="shared" ca="1" si="30"/>
        <v>14641.272727272728</v>
      </c>
      <c r="M1939" s="465" t="s">
        <v>115</v>
      </c>
    </row>
    <row r="1940" spans="1:13" x14ac:dyDescent="0.35">
      <c r="A1940" s="462" t="s">
        <v>9064</v>
      </c>
      <c r="B1940" s="462" t="s">
        <v>4194</v>
      </c>
      <c r="C1940" s="462" t="s">
        <v>9064</v>
      </c>
      <c r="D1940" s="462" t="s">
        <v>141</v>
      </c>
      <c r="E1940" s="462" t="s">
        <v>214</v>
      </c>
      <c r="F1940" s="463">
        <v>2014</v>
      </c>
      <c r="G1940" s="462" t="s">
        <v>5710</v>
      </c>
      <c r="H1940" s="462" t="s">
        <v>6496</v>
      </c>
      <c r="I1940" s="462" t="s">
        <v>9065</v>
      </c>
      <c r="J1940" s="463">
        <v>169292</v>
      </c>
      <c r="K1940" s="468"/>
      <c r="L1940" s="464">
        <f t="shared" ca="1" si="30"/>
        <v>16929.2</v>
      </c>
      <c r="M1940" s="462" t="s">
        <v>115</v>
      </c>
    </row>
    <row r="1941" spans="1:13" x14ac:dyDescent="0.35">
      <c r="A1941" s="465" t="s">
        <v>7940</v>
      </c>
      <c r="B1941" s="465" t="s">
        <v>4091</v>
      </c>
      <c r="C1941" s="465" t="s">
        <v>7940</v>
      </c>
      <c r="D1941" s="465" t="s">
        <v>141</v>
      </c>
      <c r="E1941" s="465" t="s">
        <v>214</v>
      </c>
      <c r="F1941" s="466">
        <v>2011</v>
      </c>
      <c r="G1941" s="465" t="s">
        <v>5710</v>
      </c>
      <c r="H1941" s="465" t="s">
        <v>6735</v>
      </c>
      <c r="I1941" s="465" t="s">
        <v>7941</v>
      </c>
      <c r="J1941" s="466">
        <v>169467</v>
      </c>
      <c r="K1941" s="469"/>
      <c r="L1941" s="404">
        <f t="shared" ca="1" si="30"/>
        <v>13035.923076923076</v>
      </c>
      <c r="M1941" s="465" t="s">
        <v>115</v>
      </c>
    </row>
    <row r="1942" spans="1:13" x14ac:dyDescent="0.35">
      <c r="A1942" s="462" t="s">
        <v>8338</v>
      </c>
      <c r="B1942" s="462" t="s">
        <v>4112</v>
      </c>
      <c r="C1942" s="462" t="s">
        <v>8338</v>
      </c>
      <c r="D1942" s="462" t="s">
        <v>141</v>
      </c>
      <c r="E1942" s="462" t="s">
        <v>214</v>
      </c>
      <c r="F1942" s="463">
        <v>2012</v>
      </c>
      <c r="G1942" s="462" t="s">
        <v>5710</v>
      </c>
      <c r="H1942" s="462" t="s">
        <v>6735</v>
      </c>
      <c r="I1942" s="462" t="s">
        <v>8339</v>
      </c>
      <c r="J1942" s="463">
        <v>162999</v>
      </c>
      <c r="K1942" s="468"/>
      <c r="L1942" s="464">
        <f t="shared" ca="1" si="30"/>
        <v>13583.25</v>
      </c>
      <c r="M1942" s="462" t="s">
        <v>115</v>
      </c>
    </row>
    <row r="1943" spans="1:13" x14ac:dyDescent="0.35">
      <c r="A1943" s="465" t="s">
        <v>12711</v>
      </c>
      <c r="B1943" s="465" t="s">
        <v>4319</v>
      </c>
      <c r="C1943" s="465" t="s">
        <v>12711</v>
      </c>
      <c r="D1943" s="465" t="s">
        <v>141</v>
      </c>
      <c r="E1943" s="465" t="s">
        <v>214</v>
      </c>
      <c r="F1943" s="466">
        <v>2019</v>
      </c>
      <c r="G1943" s="465" t="s">
        <v>5710</v>
      </c>
      <c r="H1943" s="465" t="s">
        <v>6139</v>
      </c>
      <c r="I1943" s="465" t="s">
        <v>12712</v>
      </c>
      <c r="J1943" s="466">
        <v>57166</v>
      </c>
      <c r="K1943" s="469"/>
      <c r="L1943" s="404">
        <f t="shared" ca="1" si="30"/>
        <v>11433.2</v>
      </c>
      <c r="M1943" s="465" t="s">
        <v>115</v>
      </c>
    </row>
    <row r="1944" spans="1:13" x14ac:dyDescent="0.35">
      <c r="A1944" s="462" t="s">
        <v>12713</v>
      </c>
      <c r="B1944" s="462" t="s">
        <v>4320</v>
      </c>
      <c r="C1944" s="462" t="s">
        <v>12713</v>
      </c>
      <c r="D1944" s="462" t="s">
        <v>141</v>
      </c>
      <c r="E1944" s="462" t="s">
        <v>214</v>
      </c>
      <c r="F1944" s="463">
        <v>2019</v>
      </c>
      <c r="G1944" s="462" t="s">
        <v>5710</v>
      </c>
      <c r="H1944" s="462" t="s">
        <v>6139</v>
      </c>
      <c r="I1944" s="462" t="s">
        <v>12714</v>
      </c>
      <c r="J1944" s="463">
        <v>70203</v>
      </c>
      <c r="K1944" s="468"/>
      <c r="L1944" s="464">
        <f t="shared" ca="1" si="30"/>
        <v>14040.6</v>
      </c>
      <c r="M1944" s="462" t="s">
        <v>115</v>
      </c>
    </row>
    <row r="1945" spans="1:13" x14ac:dyDescent="0.35">
      <c r="A1945" s="465" t="s">
        <v>12717</v>
      </c>
      <c r="B1945" s="465" t="s">
        <v>4321</v>
      </c>
      <c r="C1945" s="465" t="s">
        <v>12717</v>
      </c>
      <c r="D1945" s="465" t="s">
        <v>141</v>
      </c>
      <c r="E1945" s="465" t="s">
        <v>214</v>
      </c>
      <c r="F1945" s="466">
        <v>2019</v>
      </c>
      <c r="G1945" s="465" t="s">
        <v>5710</v>
      </c>
      <c r="H1945" s="465" t="s">
        <v>6139</v>
      </c>
      <c r="I1945" s="465" t="s">
        <v>12718</v>
      </c>
      <c r="J1945" s="466">
        <v>89530</v>
      </c>
      <c r="K1945" s="469"/>
      <c r="L1945" s="404">
        <f t="shared" ca="1" si="30"/>
        <v>17906</v>
      </c>
      <c r="M1945" s="465" t="s">
        <v>115</v>
      </c>
    </row>
    <row r="1946" spans="1:13" x14ac:dyDescent="0.35">
      <c r="A1946" s="462" t="s">
        <v>7942</v>
      </c>
      <c r="B1946" s="462" t="s">
        <v>4093</v>
      </c>
      <c r="C1946" s="462" t="s">
        <v>7942</v>
      </c>
      <c r="D1946" s="462" t="s">
        <v>141</v>
      </c>
      <c r="E1946" s="462" t="s">
        <v>214</v>
      </c>
      <c r="F1946" s="463">
        <v>2011</v>
      </c>
      <c r="G1946" s="462" t="s">
        <v>5710</v>
      </c>
      <c r="H1946" s="462" t="s">
        <v>6735</v>
      </c>
      <c r="I1946" s="462" t="s">
        <v>7943</v>
      </c>
      <c r="J1946" s="463">
        <v>198886</v>
      </c>
      <c r="K1946" s="468"/>
      <c r="L1946" s="464">
        <f t="shared" ca="1" si="30"/>
        <v>15298.923076923076</v>
      </c>
      <c r="M1946" s="462" t="s">
        <v>115</v>
      </c>
    </row>
    <row r="1947" spans="1:13" x14ac:dyDescent="0.35">
      <c r="A1947" s="465" t="s">
        <v>8419</v>
      </c>
      <c r="B1947" s="465" t="s">
        <v>4117</v>
      </c>
      <c r="C1947" s="465" t="s">
        <v>8419</v>
      </c>
      <c r="D1947" s="465" t="s">
        <v>141</v>
      </c>
      <c r="E1947" s="465" t="s">
        <v>214</v>
      </c>
      <c r="F1947" s="466">
        <v>2013</v>
      </c>
      <c r="G1947" s="465" t="s">
        <v>5767</v>
      </c>
      <c r="H1947" s="465" t="s">
        <v>6179</v>
      </c>
      <c r="I1947" s="465" t="s">
        <v>8420</v>
      </c>
      <c r="J1947" s="466">
        <v>189125</v>
      </c>
      <c r="K1947" s="469"/>
      <c r="L1947" s="404">
        <f t="shared" ca="1" si="30"/>
        <v>17193.18181818182</v>
      </c>
      <c r="M1947" s="465" t="s">
        <v>115</v>
      </c>
    </row>
    <row r="1948" spans="1:13" x14ac:dyDescent="0.35">
      <c r="A1948" s="462" t="s">
        <v>10293</v>
      </c>
      <c r="B1948" s="462" t="s">
        <v>4243</v>
      </c>
      <c r="C1948" s="462" t="s">
        <v>10293</v>
      </c>
      <c r="D1948" s="462" t="s">
        <v>141</v>
      </c>
      <c r="E1948" s="462" t="s">
        <v>214</v>
      </c>
      <c r="F1948" s="463">
        <v>2016</v>
      </c>
      <c r="G1948" s="462" t="s">
        <v>5735</v>
      </c>
      <c r="H1948" s="462" t="s">
        <v>6616</v>
      </c>
      <c r="I1948" s="462" t="s">
        <v>10294</v>
      </c>
      <c r="J1948" s="463">
        <v>123866</v>
      </c>
      <c r="K1948" s="468"/>
      <c r="L1948" s="464">
        <f t="shared" ca="1" si="30"/>
        <v>15483.25</v>
      </c>
      <c r="M1948" s="462" t="s">
        <v>115</v>
      </c>
    </row>
    <row r="1949" spans="1:13" x14ac:dyDescent="0.35">
      <c r="A1949" s="465" t="s">
        <v>10742</v>
      </c>
      <c r="B1949" s="465" t="s">
        <v>16754</v>
      </c>
      <c r="C1949" s="465" t="s">
        <v>10742</v>
      </c>
      <c r="D1949" s="465" t="s">
        <v>141</v>
      </c>
      <c r="E1949" s="465" t="s">
        <v>214</v>
      </c>
      <c r="F1949" s="466">
        <v>2016</v>
      </c>
      <c r="G1949" s="465" t="s">
        <v>5710</v>
      </c>
      <c r="H1949" s="465" t="s">
        <v>6735</v>
      </c>
      <c r="I1949" s="465" t="s">
        <v>10743</v>
      </c>
      <c r="J1949" s="466">
        <v>16303</v>
      </c>
      <c r="K1949" s="469"/>
      <c r="L1949" s="404">
        <f t="shared" ca="1" si="30"/>
        <v>2037.875</v>
      </c>
      <c r="M1949" s="465" t="s">
        <v>115</v>
      </c>
    </row>
    <row r="1950" spans="1:13" x14ac:dyDescent="0.35">
      <c r="A1950" s="462" t="s">
        <v>6448</v>
      </c>
      <c r="B1950" s="462" t="s">
        <v>3999</v>
      </c>
      <c r="C1950" s="462" t="s">
        <v>6448</v>
      </c>
      <c r="D1950" s="462" t="s">
        <v>141</v>
      </c>
      <c r="E1950" s="462" t="s">
        <v>214</v>
      </c>
      <c r="F1950" s="463">
        <v>2006</v>
      </c>
      <c r="G1950" s="462" t="s">
        <v>5710</v>
      </c>
      <c r="H1950" s="462" t="s">
        <v>6449</v>
      </c>
      <c r="I1950" s="462" t="s">
        <v>6450</v>
      </c>
      <c r="J1950" s="463">
        <v>162567</v>
      </c>
      <c r="K1950" s="468"/>
      <c r="L1950" s="464">
        <f t="shared" ca="1" si="30"/>
        <v>9031.5</v>
      </c>
      <c r="M1950" s="462" t="s">
        <v>115</v>
      </c>
    </row>
    <row r="1951" spans="1:13" x14ac:dyDescent="0.35">
      <c r="A1951" s="465" t="s">
        <v>6061</v>
      </c>
      <c r="B1951" s="465" t="s">
        <v>3983</v>
      </c>
      <c r="C1951" s="465" t="s">
        <v>6061</v>
      </c>
      <c r="D1951" s="465" t="s">
        <v>141</v>
      </c>
      <c r="E1951" s="465" t="s">
        <v>214</v>
      </c>
      <c r="F1951" s="466">
        <v>2001</v>
      </c>
      <c r="G1951" s="465" t="s">
        <v>5710</v>
      </c>
      <c r="H1951" s="465" t="s">
        <v>897</v>
      </c>
      <c r="I1951" s="465" t="s">
        <v>6062</v>
      </c>
      <c r="J1951" s="466">
        <v>108896</v>
      </c>
      <c r="K1951" s="469">
        <v>43432</v>
      </c>
      <c r="L1951" s="404">
        <f t="shared" ca="1" si="30"/>
        <v>4734.608695652174</v>
      </c>
      <c r="M1951" s="465" t="s">
        <v>115</v>
      </c>
    </row>
    <row r="1952" spans="1:13" x14ac:dyDescent="0.35">
      <c r="A1952" s="462" t="s">
        <v>6920</v>
      </c>
      <c r="B1952" s="462" t="s">
        <v>4019</v>
      </c>
      <c r="C1952" s="462" t="s">
        <v>6920</v>
      </c>
      <c r="D1952" s="462" t="s">
        <v>141</v>
      </c>
      <c r="E1952" s="462" t="s">
        <v>214</v>
      </c>
      <c r="F1952" s="463">
        <v>2008</v>
      </c>
      <c r="G1952" s="462" t="s">
        <v>5710</v>
      </c>
      <c r="H1952" s="462" t="s">
        <v>5820</v>
      </c>
      <c r="I1952" s="462" t="s">
        <v>6921</v>
      </c>
      <c r="J1952" s="463">
        <v>91961.2</v>
      </c>
      <c r="K1952" s="468"/>
      <c r="L1952" s="464">
        <f t="shared" ca="1" si="30"/>
        <v>5747.5749999999998</v>
      </c>
      <c r="M1952" s="462" t="s">
        <v>115</v>
      </c>
    </row>
    <row r="1953" spans="1:13" x14ac:dyDescent="0.35">
      <c r="A1953" s="465" t="s">
        <v>7075</v>
      </c>
      <c r="B1953" s="465" t="s">
        <v>4035</v>
      </c>
      <c r="C1953" s="465" t="s">
        <v>7075</v>
      </c>
      <c r="D1953" s="465" t="s">
        <v>141</v>
      </c>
      <c r="E1953" s="465" t="s">
        <v>214</v>
      </c>
      <c r="F1953" s="466">
        <v>2008</v>
      </c>
      <c r="G1953" s="465" t="s">
        <v>5710</v>
      </c>
      <c r="H1953" s="465" t="s">
        <v>898</v>
      </c>
      <c r="I1953" s="465" t="s">
        <v>7076</v>
      </c>
      <c r="J1953" s="466">
        <v>170460.1</v>
      </c>
      <c r="K1953" s="469"/>
      <c r="L1953" s="404">
        <f t="shared" ca="1" si="30"/>
        <v>10653.75625</v>
      </c>
      <c r="M1953" s="465" t="s">
        <v>115</v>
      </c>
    </row>
    <row r="1954" spans="1:13" x14ac:dyDescent="0.35">
      <c r="A1954" s="462" t="s">
        <v>6040</v>
      </c>
      <c r="B1954" s="462" t="s">
        <v>3978</v>
      </c>
      <c r="C1954" s="462" t="s">
        <v>6040</v>
      </c>
      <c r="D1954" s="462" t="s">
        <v>141</v>
      </c>
      <c r="E1954" s="462" t="s">
        <v>214</v>
      </c>
      <c r="F1954" s="463">
        <v>2001</v>
      </c>
      <c r="G1954" s="462" t="s">
        <v>5710</v>
      </c>
      <c r="H1954" s="462" t="s">
        <v>6041</v>
      </c>
      <c r="I1954" s="462" t="s">
        <v>6042</v>
      </c>
      <c r="J1954" s="463">
        <v>182248</v>
      </c>
      <c r="K1954" s="468"/>
      <c r="L1954" s="464">
        <f t="shared" ca="1" si="30"/>
        <v>7923.826086956522</v>
      </c>
      <c r="M1954" s="462" t="s">
        <v>115</v>
      </c>
    </row>
    <row r="1955" spans="1:13" x14ac:dyDescent="0.35">
      <c r="A1955" s="465" t="s">
        <v>7250</v>
      </c>
      <c r="B1955" s="465" t="s">
        <v>4049</v>
      </c>
      <c r="C1955" s="465" t="s">
        <v>7250</v>
      </c>
      <c r="D1955" s="465" t="s">
        <v>141</v>
      </c>
      <c r="E1955" s="465" t="s">
        <v>214</v>
      </c>
      <c r="F1955" s="466">
        <v>2008</v>
      </c>
      <c r="G1955" s="465" t="s">
        <v>5710</v>
      </c>
      <c r="H1955" s="465" t="s">
        <v>5917</v>
      </c>
      <c r="I1955" s="465" t="s">
        <v>7251</v>
      </c>
      <c r="J1955" s="466">
        <v>66467</v>
      </c>
      <c r="K1955" s="469">
        <v>43636</v>
      </c>
      <c r="L1955" s="404">
        <f t="shared" ca="1" si="30"/>
        <v>4154.1875</v>
      </c>
      <c r="M1955" s="465" t="s">
        <v>115</v>
      </c>
    </row>
    <row r="1956" spans="1:13" x14ac:dyDescent="0.35">
      <c r="A1956" s="462" t="s">
        <v>6669</v>
      </c>
      <c r="B1956" s="462" t="s">
        <v>4013</v>
      </c>
      <c r="C1956" s="462" t="s">
        <v>6669</v>
      </c>
      <c r="D1956" s="462" t="s">
        <v>141</v>
      </c>
      <c r="E1956" s="462" t="s">
        <v>214</v>
      </c>
      <c r="F1956" s="463">
        <v>2007</v>
      </c>
      <c r="G1956" s="462" t="s">
        <v>5710</v>
      </c>
      <c r="H1956" s="462" t="s">
        <v>5820</v>
      </c>
      <c r="I1956" s="462" t="s">
        <v>6670</v>
      </c>
      <c r="J1956" s="463">
        <v>143641</v>
      </c>
      <c r="K1956" s="468"/>
      <c r="L1956" s="464">
        <f t="shared" ca="1" si="30"/>
        <v>8449.4705882352937</v>
      </c>
      <c r="M1956" s="462" t="s">
        <v>115</v>
      </c>
    </row>
    <row r="1957" spans="1:13" x14ac:dyDescent="0.35">
      <c r="A1957" s="465" t="s">
        <v>7226</v>
      </c>
      <c r="B1957" s="465" t="s">
        <v>4045</v>
      </c>
      <c r="C1957" s="465" t="s">
        <v>7226</v>
      </c>
      <c r="D1957" s="465" t="s">
        <v>141</v>
      </c>
      <c r="E1957" s="465" t="s">
        <v>214</v>
      </c>
      <c r="F1957" s="466">
        <v>2008</v>
      </c>
      <c r="G1957" s="465" t="s">
        <v>5710</v>
      </c>
      <c r="H1957" s="465" t="s">
        <v>5711</v>
      </c>
      <c r="I1957" s="465" t="s">
        <v>7227</v>
      </c>
      <c r="J1957" s="466">
        <v>169373</v>
      </c>
      <c r="K1957" s="469"/>
      <c r="L1957" s="404">
        <f t="shared" ca="1" si="30"/>
        <v>10585.8125</v>
      </c>
      <c r="M1957" s="465" t="s">
        <v>115</v>
      </c>
    </row>
    <row r="1958" spans="1:13" x14ac:dyDescent="0.35">
      <c r="A1958" s="462" t="s">
        <v>7230</v>
      </c>
      <c r="B1958" s="462" t="s">
        <v>4047</v>
      </c>
      <c r="C1958" s="462" t="s">
        <v>7230</v>
      </c>
      <c r="D1958" s="462" t="s">
        <v>141</v>
      </c>
      <c r="E1958" s="462" t="s">
        <v>214</v>
      </c>
      <c r="F1958" s="463">
        <v>2008</v>
      </c>
      <c r="G1958" s="462" t="s">
        <v>5710</v>
      </c>
      <c r="H1958" s="462" t="s">
        <v>5711</v>
      </c>
      <c r="I1958" s="462" t="s">
        <v>7231</v>
      </c>
      <c r="J1958" s="463">
        <v>124644</v>
      </c>
      <c r="K1958" s="468"/>
      <c r="L1958" s="464">
        <f t="shared" ca="1" si="30"/>
        <v>7790.25</v>
      </c>
      <c r="M1958" s="462" t="s">
        <v>115</v>
      </c>
    </row>
    <row r="1959" spans="1:13" x14ac:dyDescent="0.35">
      <c r="A1959" s="465" t="s">
        <v>6918</v>
      </c>
      <c r="B1959" s="465" t="s">
        <v>4018</v>
      </c>
      <c r="C1959" s="465" t="s">
        <v>6918</v>
      </c>
      <c r="D1959" s="465" t="s">
        <v>141</v>
      </c>
      <c r="E1959" s="465" t="s">
        <v>214</v>
      </c>
      <c r="F1959" s="466">
        <v>2008</v>
      </c>
      <c r="G1959" s="465" t="s">
        <v>5710</v>
      </c>
      <c r="H1959" s="465" t="s">
        <v>5820</v>
      </c>
      <c r="I1959" s="465" t="s">
        <v>6919</v>
      </c>
      <c r="J1959" s="466">
        <v>72615.399999999994</v>
      </c>
      <c r="K1959" s="469"/>
      <c r="L1959" s="404">
        <f t="shared" ca="1" si="30"/>
        <v>4538.4624999999996</v>
      </c>
      <c r="M1959" s="465" t="s">
        <v>115</v>
      </c>
    </row>
    <row r="1960" spans="1:13" x14ac:dyDescent="0.35">
      <c r="A1960" s="462" t="s">
        <v>7220</v>
      </c>
      <c r="B1960" s="462" t="s">
        <v>4041</v>
      </c>
      <c r="C1960" s="462" t="s">
        <v>7220</v>
      </c>
      <c r="D1960" s="462" t="s">
        <v>141</v>
      </c>
      <c r="E1960" s="462" t="s">
        <v>214</v>
      </c>
      <c r="F1960" s="463">
        <v>2008</v>
      </c>
      <c r="G1960" s="462" t="s">
        <v>5710</v>
      </c>
      <c r="H1960" s="462" t="s">
        <v>5711</v>
      </c>
      <c r="I1960" s="462" t="s">
        <v>7221</v>
      </c>
      <c r="J1960" s="463">
        <v>97477</v>
      </c>
      <c r="K1960" s="468"/>
      <c r="L1960" s="464">
        <f t="shared" ca="1" si="30"/>
        <v>6092.3125</v>
      </c>
      <c r="M1960" s="462" t="s">
        <v>115</v>
      </c>
    </row>
    <row r="1961" spans="1:13" x14ac:dyDescent="0.35">
      <c r="A1961" s="465" t="s">
        <v>7222</v>
      </c>
      <c r="B1961" s="465" t="s">
        <v>4042</v>
      </c>
      <c r="C1961" s="465" t="s">
        <v>7222</v>
      </c>
      <c r="D1961" s="465" t="s">
        <v>141</v>
      </c>
      <c r="E1961" s="465" t="s">
        <v>214</v>
      </c>
      <c r="F1961" s="466">
        <v>2008</v>
      </c>
      <c r="G1961" s="465" t="s">
        <v>5710</v>
      </c>
      <c r="H1961" s="465" t="s">
        <v>5711</v>
      </c>
      <c r="I1961" s="465" t="s">
        <v>7223</v>
      </c>
      <c r="J1961" s="466">
        <v>136479</v>
      </c>
      <c r="K1961" s="469"/>
      <c r="L1961" s="404">
        <f t="shared" ca="1" si="30"/>
        <v>8529.9375</v>
      </c>
      <c r="M1961" s="465" t="s">
        <v>115</v>
      </c>
    </row>
    <row r="1962" spans="1:13" x14ac:dyDescent="0.35">
      <c r="A1962" s="462" t="s">
        <v>7224</v>
      </c>
      <c r="B1962" s="462" t="s">
        <v>4043</v>
      </c>
      <c r="C1962" s="462" t="s">
        <v>7224</v>
      </c>
      <c r="D1962" s="462" t="s">
        <v>141</v>
      </c>
      <c r="E1962" s="462" t="s">
        <v>214</v>
      </c>
      <c r="F1962" s="463">
        <v>2008</v>
      </c>
      <c r="G1962" s="462" t="s">
        <v>5710</v>
      </c>
      <c r="H1962" s="462" t="s">
        <v>5711</v>
      </c>
      <c r="I1962" s="462" t="s">
        <v>7225</v>
      </c>
      <c r="J1962" s="463">
        <v>93695.1</v>
      </c>
      <c r="K1962" s="468"/>
      <c r="L1962" s="464">
        <f t="shared" ca="1" si="30"/>
        <v>5855.9437500000004</v>
      </c>
      <c r="M1962" s="462" t="s">
        <v>115</v>
      </c>
    </row>
    <row r="1963" spans="1:13" x14ac:dyDescent="0.35">
      <c r="A1963" s="465" t="s">
        <v>7059</v>
      </c>
      <c r="B1963" s="465" t="s">
        <v>4023</v>
      </c>
      <c r="C1963" s="465" t="s">
        <v>7059</v>
      </c>
      <c r="D1963" s="465" t="s">
        <v>141</v>
      </c>
      <c r="E1963" s="465" t="s">
        <v>214</v>
      </c>
      <c r="F1963" s="466">
        <v>2008</v>
      </c>
      <c r="G1963" s="465" t="s">
        <v>5710</v>
      </c>
      <c r="H1963" s="465" t="s">
        <v>898</v>
      </c>
      <c r="I1963" s="465" t="s">
        <v>7060</v>
      </c>
      <c r="J1963" s="466">
        <v>34320.800000000003</v>
      </c>
      <c r="K1963" s="469"/>
      <c r="L1963" s="404">
        <f t="shared" ca="1" si="30"/>
        <v>2145.0500000000002</v>
      </c>
      <c r="M1963" s="465" t="s">
        <v>115</v>
      </c>
    </row>
    <row r="1964" spans="1:13" x14ac:dyDescent="0.35">
      <c r="A1964" s="462" t="s">
        <v>7071</v>
      </c>
      <c r="B1964" s="462" t="s">
        <v>4033</v>
      </c>
      <c r="C1964" s="462" t="s">
        <v>7071</v>
      </c>
      <c r="D1964" s="462" t="s">
        <v>141</v>
      </c>
      <c r="E1964" s="462" t="s">
        <v>214</v>
      </c>
      <c r="F1964" s="463">
        <v>2008</v>
      </c>
      <c r="G1964" s="462" t="s">
        <v>5710</v>
      </c>
      <c r="H1964" s="462" t="s">
        <v>898</v>
      </c>
      <c r="I1964" s="462" t="s">
        <v>7072</v>
      </c>
      <c r="J1964" s="463">
        <v>0</v>
      </c>
      <c r="K1964" s="468"/>
      <c r="L1964" s="464">
        <f t="shared" ca="1" si="30"/>
        <v>0</v>
      </c>
      <c r="M1964" s="462" t="s">
        <v>115</v>
      </c>
    </row>
    <row r="1965" spans="1:13" x14ac:dyDescent="0.35">
      <c r="A1965" s="465" t="s">
        <v>7061</v>
      </c>
      <c r="B1965" s="465" t="s">
        <v>4028</v>
      </c>
      <c r="C1965" s="465" t="s">
        <v>7061</v>
      </c>
      <c r="D1965" s="465" t="s">
        <v>141</v>
      </c>
      <c r="E1965" s="465" t="s">
        <v>214</v>
      </c>
      <c r="F1965" s="466">
        <v>2008</v>
      </c>
      <c r="G1965" s="465" t="s">
        <v>5710</v>
      </c>
      <c r="H1965" s="465" t="s">
        <v>898</v>
      </c>
      <c r="I1965" s="465" t="s">
        <v>7062</v>
      </c>
      <c r="J1965" s="466">
        <v>61922</v>
      </c>
      <c r="K1965" s="469"/>
      <c r="L1965" s="404">
        <f t="shared" ca="1" si="30"/>
        <v>3870.125</v>
      </c>
      <c r="M1965" s="465" t="s">
        <v>115</v>
      </c>
    </row>
    <row r="1966" spans="1:13" x14ac:dyDescent="0.35">
      <c r="A1966" s="462" t="s">
        <v>7073</v>
      </c>
      <c r="B1966" s="462" t="s">
        <v>4034</v>
      </c>
      <c r="C1966" s="462" t="s">
        <v>7073</v>
      </c>
      <c r="D1966" s="462" t="s">
        <v>141</v>
      </c>
      <c r="E1966" s="462" t="s">
        <v>214</v>
      </c>
      <c r="F1966" s="463">
        <v>2008</v>
      </c>
      <c r="G1966" s="462" t="s">
        <v>5710</v>
      </c>
      <c r="H1966" s="462" t="s">
        <v>898</v>
      </c>
      <c r="I1966" s="462" t="s">
        <v>7074</v>
      </c>
      <c r="J1966" s="463">
        <v>33763.199999999997</v>
      </c>
      <c r="K1966" s="468"/>
      <c r="L1966" s="464">
        <f t="shared" ca="1" si="30"/>
        <v>2110.1999999999998</v>
      </c>
      <c r="M1966" s="462" t="s">
        <v>115</v>
      </c>
    </row>
    <row r="1967" spans="1:13" x14ac:dyDescent="0.35">
      <c r="A1967" s="465" t="s">
        <v>16687</v>
      </c>
      <c r="B1967" s="465" t="s">
        <v>16688</v>
      </c>
      <c r="C1967" s="465" t="s">
        <v>16687</v>
      </c>
      <c r="D1967" s="465" t="s">
        <v>141</v>
      </c>
      <c r="E1967" s="465" t="s">
        <v>214</v>
      </c>
      <c r="F1967" s="466">
        <v>2008</v>
      </c>
      <c r="G1967" s="465" t="s">
        <v>5710</v>
      </c>
      <c r="H1967" s="465" t="s">
        <v>5711</v>
      </c>
      <c r="I1967" s="465" t="s">
        <v>16689</v>
      </c>
      <c r="J1967" s="466">
        <v>190735</v>
      </c>
      <c r="K1967" s="469">
        <v>43747</v>
      </c>
      <c r="L1967" s="404">
        <f t="shared" ca="1" si="30"/>
        <v>11920.9375</v>
      </c>
      <c r="M1967" s="465" t="s">
        <v>115</v>
      </c>
    </row>
    <row r="1968" spans="1:13" x14ac:dyDescent="0.35">
      <c r="A1968" s="462" t="s">
        <v>7216</v>
      </c>
      <c r="B1968" s="462" t="s">
        <v>4048</v>
      </c>
      <c r="C1968" s="462" t="s">
        <v>7216</v>
      </c>
      <c r="D1968" s="462" t="s">
        <v>141</v>
      </c>
      <c r="E1968" s="462" t="s">
        <v>214</v>
      </c>
      <c r="F1968" s="463">
        <v>2008</v>
      </c>
      <c r="G1968" s="462" t="s">
        <v>5710</v>
      </c>
      <c r="H1968" s="462" t="s">
        <v>5711</v>
      </c>
      <c r="I1968" s="462" t="s">
        <v>7217</v>
      </c>
      <c r="J1968" s="463">
        <v>164369</v>
      </c>
      <c r="K1968" s="468"/>
      <c r="L1968" s="464">
        <f t="shared" ca="1" si="30"/>
        <v>10273.0625</v>
      </c>
      <c r="M1968" s="462" t="s">
        <v>115</v>
      </c>
    </row>
    <row r="1969" spans="1:13" x14ac:dyDescent="0.35">
      <c r="A1969" s="465" t="s">
        <v>7063</v>
      </c>
      <c r="B1969" s="465" t="s">
        <v>4029</v>
      </c>
      <c r="C1969" s="465" t="s">
        <v>7063</v>
      </c>
      <c r="D1969" s="465" t="s">
        <v>141</v>
      </c>
      <c r="E1969" s="465" t="s">
        <v>214</v>
      </c>
      <c r="F1969" s="466">
        <v>2008</v>
      </c>
      <c r="G1969" s="465" t="s">
        <v>5710</v>
      </c>
      <c r="H1969" s="465" t="s">
        <v>898</v>
      </c>
      <c r="I1969" s="465" t="s">
        <v>7064</v>
      </c>
      <c r="J1969" s="466">
        <v>35647.1</v>
      </c>
      <c r="K1969" s="469"/>
      <c r="L1969" s="404">
        <f t="shared" ca="1" si="30"/>
        <v>2227.9437499999999</v>
      </c>
      <c r="M1969" s="465" t="s">
        <v>115</v>
      </c>
    </row>
    <row r="1970" spans="1:13" x14ac:dyDescent="0.35">
      <c r="A1970" s="462" t="s">
        <v>7065</v>
      </c>
      <c r="B1970" s="462" t="s">
        <v>4030</v>
      </c>
      <c r="C1970" s="462" t="s">
        <v>7065</v>
      </c>
      <c r="D1970" s="462" t="s">
        <v>141</v>
      </c>
      <c r="E1970" s="462" t="s">
        <v>214</v>
      </c>
      <c r="F1970" s="463">
        <v>2008</v>
      </c>
      <c r="G1970" s="462" t="s">
        <v>5710</v>
      </c>
      <c r="H1970" s="462" t="s">
        <v>898</v>
      </c>
      <c r="I1970" s="462" t="s">
        <v>7066</v>
      </c>
      <c r="J1970" s="463">
        <v>0</v>
      </c>
      <c r="K1970" s="468"/>
      <c r="L1970" s="464">
        <f t="shared" ca="1" si="30"/>
        <v>0</v>
      </c>
      <c r="M1970" s="462" t="s">
        <v>115</v>
      </c>
    </row>
    <row r="1971" spans="1:13" x14ac:dyDescent="0.35">
      <c r="A1971" s="465" t="s">
        <v>7067</v>
      </c>
      <c r="B1971" s="465" t="s">
        <v>4031</v>
      </c>
      <c r="C1971" s="465" t="s">
        <v>7067</v>
      </c>
      <c r="D1971" s="465" t="s">
        <v>141</v>
      </c>
      <c r="E1971" s="465" t="s">
        <v>214</v>
      </c>
      <c r="F1971" s="466">
        <v>2008</v>
      </c>
      <c r="G1971" s="465" t="s">
        <v>5710</v>
      </c>
      <c r="H1971" s="465" t="s">
        <v>898</v>
      </c>
      <c r="I1971" s="465" t="s">
        <v>7068</v>
      </c>
      <c r="J1971" s="466">
        <v>49339.199999999997</v>
      </c>
      <c r="K1971" s="469"/>
      <c r="L1971" s="404">
        <f t="shared" ca="1" si="30"/>
        <v>3083.7</v>
      </c>
      <c r="M1971" s="465" t="s">
        <v>115</v>
      </c>
    </row>
    <row r="1972" spans="1:13" x14ac:dyDescent="0.35">
      <c r="A1972" s="462" t="s">
        <v>7069</v>
      </c>
      <c r="B1972" s="462" t="s">
        <v>4032</v>
      </c>
      <c r="C1972" s="462" t="s">
        <v>7069</v>
      </c>
      <c r="D1972" s="462" t="s">
        <v>141</v>
      </c>
      <c r="E1972" s="462" t="s">
        <v>214</v>
      </c>
      <c r="F1972" s="463">
        <v>2008</v>
      </c>
      <c r="G1972" s="462" t="s">
        <v>5710</v>
      </c>
      <c r="H1972" s="462" t="s">
        <v>898</v>
      </c>
      <c r="I1972" s="462" t="s">
        <v>7070</v>
      </c>
      <c r="J1972" s="463">
        <v>67877.100000000006</v>
      </c>
      <c r="K1972" s="468"/>
      <c r="L1972" s="464">
        <f t="shared" ca="1" si="30"/>
        <v>4242.3187500000004</v>
      </c>
      <c r="M1972" s="462" t="s">
        <v>115</v>
      </c>
    </row>
    <row r="1973" spans="1:13" x14ac:dyDescent="0.35">
      <c r="A1973" s="465" t="s">
        <v>7051</v>
      </c>
      <c r="B1973" s="465" t="s">
        <v>4024</v>
      </c>
      <c r="C1973" s="465" t="s">
        <v>7051</v>
      </c>
      <c r="D1973" s="465" t="s">
        <v>141</v>
      </c>
      <c r="E1973" s="465" t="s">
        <v>214</v>
      </c>
      <c r="F1973" s="466">
        <v>2008</v>
      </c>
      <c r="G1973" s="465" t="s">
        <v>5710</v>
      </c>
      <c r="H1973" s="465" t="s">
        <v>898</v>
      </c>
      <c r="I1973" s="465" t="s">
        <v>7052</v>
      </c>
      <c r="J1973" s="466">
        <v>54751.8</v>
      </c>
      <c r="K1973" s="469"/>
      <c r="L1973" s="404">
        <f t="shared" ca="1" si="30"/>
        <v>3421.9875000000002</v>
      </c>
      <c r="M1973" s="465" t="s">
        <v>115</v>
      </c>
    </row>
    <row r="1974" spans="1:13" x14ac:dyDescent="0.35">
      <c r="A1974" s="462" t="s">
        <v>7053</v>
      </c>
      <c r="B1974" s="462" t="s">
        <v>4025</v>
      </c>
      <c r="C1974" s="462" t="s">
        <v>7053</v>
      </c>
      <c r="D1974" s="462" t="s">
        <v>141</v>
      </c>
      <c r="E1974" s="462" t="s">
        <v>214</v>
      </c>
      <c r="F1974" s="463">
        <v>2008</v>
      </c>
      <c r="G1974" s="462" t="s">
        <v>5710</v>
      </c>
      <c r="H1974" s="462" t="s">
        <v>898</v>
      </c>
      <c r="I1974" s="462" t="s">
        <v>7054</v>
      </c>
      <c r="J1974" s="463">
        <v>37010</v>
      </c>
      <c r="K1974" s="468"/>
      <c r="L1974" s="464">
        <f t="shared" ca="1" si="30"/>
        <v>2313.125</v>
      </c>
      <c r="M1974" s="462" t="s">
        <v>115</v>
      </c>
    </row>
    <row r="1975" spans="1:13" x14ac:dyDescent="0.35">
      <c r="A1975" s="465" t="s">
        <v>7055</v>
      </c>
      <c r="B1975" s="465" t="s">
        <v>4026</v>
      </c>
      <c r="C1975" s="465" t="s">
        <v>7055</v>
      </c>
      <c r="D1975" s="465" t="s">
        <v>141</v>
      </c>
      <c r="E1975" s="465" t="s">
        <v>214</v>
      </c>
      <c r="F1975" s="466">
        <v>2008</v>
      </c>
      <c r="G1975" s="465" t="s">
        <v>5710</v>
      </c>
      <c r="H1975" s="465" t="s">
        <v>898</v>
      </c>
      <c r="I1975" s="465" t="s">
        <v>7056</v>
      </c>
      <c r="J1975" s="466">
        <v>55805.4</v>
      </c>
      <c r="K1975" s="469"/>
      <c r="L1975" s="404">
        <f t="shared" ca="1" si="30"/>
        <v>3487.8375000000001</v>
      </c>
      <c r="M1975" s="465" t="s">
        <v>115</v>
      </c>
    </row>
    <row r="1976" spans="1:13" x14ac:dyDescent="0.35">
      <c r="A1976" s="462" t="s">
        <v>7057</v>
      </c>
      <c r="B1976" s="462" t="s">
        <v>4027</v>
      </c>
      <c r="C1976" s="462" t="s">
        <v>7057</v>
      </c>
      <c r="D1976" s="462" t="s">
        <v>141</v>
      </c>
      <c r="E1976" s="462" t="s">
        <v>214</v>
      </c>
      <c r="F1976" s="463">
        <v>2008</v>
      </c>
      <c r="G1976" s="462" t="s">
        <v>5710</v>
      </c>
      <c r="H1976" s="462" t="s">
        <v>898</v>
      </c>
      <c r="I1976" s="462" t="s">
        <v>7058</v>
      </c>
      <c r="J1976" s="463">
        <v>45263</v>
      </c>
      <c r="K1976" s="468"/>
      <c r="L1976" s="464">
        <f t="shared" ca="1" si="30"/>
        <v>2828.9375</v>
      </c>
      <c r="M1976" s="462" t="s">
        <v>115</v>
      </c>
    </row>
    <row r="1977" spans="1:13" x14ac:dyDescent="0.35">
      <c r="A1977" s="465" t="s">
        <v>7202</v>
      </c>
      <c r="B1977" s="465" t="s">
        <v>4039</v>
      </c>
      <c r="C1977" s="465" t="s">
        <v>7202</v>
      </c>
      <c r="D1977" s="465" t="s">
        <v>141</v>
      </c>
      <c r="E1977" s="465" t="s">
        <v>214</v>
      </c>
      <c r="F1977" s="466">
        <v>2008</v>
      </c>
      <c r="G1977" s="465" t="s">
        <v>5710</v>
      </c>
      <c r="H1977" s="465" t="s">
        <v>6004</v>
      </c>
      <c r="I1977" s="465" t="s">
        <v>7203</v>
      </c>
      <c r="J1977" s="466">
        <v>154279.1</v>
      </c>
      <c r="K1977" s="469"/>
      <c r="L1977" s="404">
        <f t="shared" ca="1" si="30"/>
        <v>9642.4437500000004</v>
      </c>
      <c r="M1977" s="465" t="s">
        <v>115</v>
      </c>
    </row>
    <row r="1978" spans="1:13" x14ac:dyDescent="0.35">
      <c r="A1978" s="462" t="s">
        <v>7200</v>
      </c>
      <c r="B1978" s="462" t="s">
        <v>4040</v>
      </c>
      <c r="C1978" s="462" t="s">
        <v>7200</v>
      </c>
      <c r="D1978" s="462" t="s">
        <v>141</v>
      </c>
      <c r="E1978" s="462" t="s">
        <v>214</v>
      </c>
      <c r="F1978" s="463">
        <v>2008</v>
      </c>
      <c r="G1978" s="462" t="s">
        <v>5710</v>
      </c>
      <c r="H1978" s="462" t="s">
        <v>6004</v>
      </c>
      <c r="I1978" s="462" t="s">
        <v>7201</v>
      </c>
      <c r="J1978" s="463">
        <v>42091.3</v>
      </c>
      <c r="K1978" s="468"/>
      <c r="L1978" s="464">
        <f t="shared" ca="1" si="30"/>
        <v>2630.7062500000002</v>
      </c>
      <c r="M1978" s="462" t="s">
        <v>115</v>
      </c>
    </row>
    <row r="1979" spans="1:13" x14ac:dyDescent="0.35">
      <c r="A1979" s="465" t="s">
        <v>16692</v>
      </c>
      <c r="B1979" s="465" t="s">
        <v>16693</v>
      </c>
      <c r="C1979" s="465" t="s">
        <v>16692</v>
      </c>
      <c r="D1979" s="465" t="s">
        <v>141</v>
      </c>
      <c r="E1979" s="465" t="s">
        <v>214</v>
      </c>
      <c r="F1979" s="466">
        <v>2007</v>
      </c>
      <c r="G1979" s="465" t="s">
        <v>5710</v>
      </c>
      <c r="H1979" s="465" t="s">
        <v>6125</v>
      </c>
      <c r="I1979" s="465" t="s">
        <v>16694</v>
      </c>
      <c r="J1979" s="466">
        <v>159144</v>
      </c>
      <c r="K1979" s="469">
        <v>44225</v>
      </c>
      <c r="L1979" s="404">
        <f t="shared" ca="1" si="30"/>
        <v>9361.4117647058829</v>
      </c>
      <c r="M1979" s="465" t="s">
        <v>115</v>
      </c>
    </row>
    <row r="1980" spans="1:13" x14ac:dyDescent="0.35">
      <c r="A1980" s="462" t="s">
        <v>7047</v>
      </c>
      <c r="B1980" s="462" t="s">
        <v>4021</v>
      </c>
      <c r="C1980" s="462" t="s">
        <v>7047</v>
      </c>
      <c r="D1980" s="462" t="s">
        <v>141</v>
      </c>
      <c r="E1980" s="462" t="s">
        <v>214</v>
      </c>
      <c r="F1980" s="463">
        <v>2008</v>
      </c>
      <c r="G1980" s="462" t="s">
        <v>5710</v>
      </c>
      <c r="H1980" s="462" t="s">
        <v>898</v>
      </c>
      <c r="I1980" s="462" t="s">
        <v>7048</v>
      </c>
      <c r="J1980" s="463">
        <v>40576</v>
      </c>
      <c r="K1980" s="468"/>
      <c r="L1980" s="464">
        <f t="shared" ca="1" si="30"/>
        <v>2536</v>
      </c>
      <c r="M1980" s="462" t="s">
        <v>115</v>
      </c>
    </row>
    <row r="1981" spans="1:13" x14ac:dyDescent="0.35">
      <c r="A1981" s="465" t="s">
        <v>7049</v>
      </c>
      <c r="B1981" s="465" t="s">
        <v>4022</v>
      </c>
      <c r="C1981" s="465" t="s">
        <v>7049</v>
      </c>
      <c r="D1981" s="465" t="s">
        <v>141</v>
      </c>
      <c r="E1981" s="465" t="s">
        <v>214</v>
      </c>
      <c r="F1981" s="466">
        <v>2008</v>
      </c>
      <c r="G1981" s="465" t="s">
        <v>5710</v>
      </c>
      <c r="H1981" s="465" t="s">
        <v>898</v>
      </c>
      <c r="I1981" s="465" t="s">
        <v>7050</v>
      </c>
      <c r="J1981" s="466">
        <v>125311</v>
      </c>
      <c r="K1981" s="469"/>
      <c r="L1981" s="404">
        <f t="shared" ca="1" si="30"/>
        <v>7831.9375</v>
      </c>
      <c r="M1981" s="465" t="s">
        <v>115</v>
      </c>
    </row>
    <row r="1982" spans="1:13" x14ac:dyDescent="0.35">
      <c r="A1982" s="462" t="s">
        <v>6583</v>
      </c>
      <c r="B1982" s="462" t="s">
        <v>4009</v>
      </c>
      <c r="C1982" s="462" t="s">
        <v>6583</v>
      </c>
      <c r="D1982" s="462" t="s">
        <v>141</v>
      </c>
      <c r="E1982" s="462" t="s">
        <v>214</v>
      </c>
      <c r="F1982" s="463">
        <v>2007</v>
      </c>
      <c r="G1982" s="462" t="s">
        <v>5767</v>
      </c>
      <c r="H1982" s="462" t="s">
        <v>6179</v>
      </c>
      <c r="I1982" s="462" t="s">
        <v>6584</v>
      </c>
      <c r="J1982" s="463">
        <v>77555</v>
      </c>
      <c r="K1982" s="468"/>
      <c r="L1982" s="464">
        <f t="shared" ca="1" si="30"/>
        <v>4562.0588235294117</v>
      </c>
      <c r="M1982" s="462" t="s">
        <v>115</v>
      </c>
    </row>
    <row r="1983" spans="1:13" x14ac:dyDescent="0.35">
      <c r="A1983" s="465" t="s">
        <v>5810</v>
      </c>
      <c r="B1983" s="465" t="s">
        <v>3962</v>
      </c>
      <c r="C1983" s="465" t="s">
        <v>5810</v>
      </c>
      <c r="D1983" s="465" t="s">
        <v>141</v>
      </c>
      <c r="E1983" s="465" t="s">
        <v>214</v>
      </c>
      <c r="F1983" s="466">
        <v>1988</v>
      </c>
      <c r="G1983" s="465" t="s">
        <v>5767</v>
      </c>
      <c r="H1983" s="465" t="s">
        <v>5734</v>
      </c>
      <c r="I1983" s="465" t="s">
        <v>5811</v>
      </c>
      <c r="J1983" s="466">
        <v>141986.29999999999</v>
      </c>
      <c r="K1983" s="469"/>
      <c r="L1983" s="404">
        <f t="shared" ca="1" si="30"/>
        <v>3944.0638888888884</v>
      </c>
      <c r="M1983" s="465" t="s">
        <v>115</v>
      </c>
    </row>
    <row r="1984" spans="1:13" x14ac:dyDescent="0.35">
      <c r="A1984" s="462" t="s">
        <v>6171</v>
      </c>
      <c r="B1984" s="462" t="s">
        <v>3993</v>
      </c>
      <c r="C1984" s="462" t="s">
        <v>6171</v>
      </c>
      <c r="D1984" s="462" t="s">
        <v>141</v>
      </c>
      <c r="E1984" s="462" t="s">
        <v>214</v>
      </c>
      <c r="F1984" s="463">
        <v>2004</v>
      </c>
      <c r="G1984" s="462" t="s">
        <v>5767</v>
      </c>
      <c r="H1984" s="462" t="s">
        <v>5860</v>
      </c>
      <c r="I1984" s="462" t="s">
        <v>6172</v>
      </c>
      <c r="J1984" s="463">
        <v>123590.6</v>
      </c>
      <c r="K1984" s="468"/>
      <c r="L1984" s="464">
        <f t="shared" ca="1" si="30"/>
        <v>6179.5300000000007</v>
      </c>
      <c r="M1984" s="462" t="s">
        <v>115</v>
      </c>
    </row>
    <row r="1985" spans="1:13" x14ac:dyDescent="0.35">
      <c r="A1985" s="465" t="s">
        <v>6730</v>
      </c>
      <c r="B1985" s="465" t="s">
        <v>4016</v>
      </c>
      <c r="C1985" s="465" t="s">
        <v>6730</v>
      </c>
      <c r="D1985" s="465" t="s">
        <v>141</v>
      </c>
      <c r="E1985" s="465" t="s">
        <v>214</v>
      </c>
      <c r="F1985" s="466">
        <v>2007</v>
      </c>
      <c r="G1985" s="465" t="s">
        <v>5710</v>
      </c>
      <c r="H1985" s="465" t="s">
        <v>5711</v>
      </c>
      <c r="I1985" s="465" t="s">
        <v>6731</v>
      </c>
      <c r="J1985" s="466">
        <v>98568</v>
      </c>
      <c r="K1985" s="469"/>
      <c r="L1985" s="404">
        <f t="shared" ca="1" si="30"/>
        <v>5798.1176470588234</v>
      </c>
      <c r="M1985" s="465" t="s">
        <v>115</v>
      </c>
    </row>
    <row r="1986" spans="1:13" x14ac:dyDescent="0.35">
      <c r="A1986" s="462" t="s">
        <v>5966</v>
      </c>
      <c r="B1986" s="462" t="s">
        <v>3973</v>
      </c>
      <c r="C1986" s="462" t="s">
        <v>5966</v>
      </c>
      <c r="D1986" s="462" t="s">
        <v>141</v>
      </c>
      <c r="E1986" s="462" t="s">
        <v>214</v>
      </c>
      <c r="F1986" s="463">
        <v>1999</v>
      </c>
      <c r="G1986" s="462" t="s">
        <v>5767</v>
      </c>
      <c r="H1986" s="462" t="s">
        <v>5967</v>
      </c>
      <c r="I1986" s="462" t="s">
        <v>5968</v>
      </c>
      <c r="J1986" s="463">
        <v>93820</v>
      </c>
      <c r="K1986" s="468"/>
      <c r="L1986" s="464">
        <f t="shared" ref="L1986:L2049" ca="1" si="31">IFERROR(J1986/(YEAR(NOW())-F1986),"--")</f>
        <v>3752.8</v>
      </c>
      <c r="M1986" s="462" t="s">
        <v>115</v>
      </c>
    </row>
    <row r="1987" spans="1:13" x14ac:dyDescent="0.35">
      <c r="A1987" s="465" t="s">
        <v>6067</v>
      </c>
      <c r="B1987" s="465" t="s">
        <v>3985</v>
      </c>
      <c r="C1987" s="465" t="s">
        <v>6067</v>
      </c>
      <c r="D1987" s="465" t="s">
        <v>141</v>
      </c>
      <c r="E1987" s="465" t="s">
        <v>214</v>
      </c>
      <c r="F1987" s="466">
        <v>2001</v>
      </c>
      <c r="G1987" s="465" t="s">
        <v>5710</v>
      </c>
      <c r="H1987" s="465" t="s">
        <v>897</v>
      </c>
      <c r="I1987" s="465" t="s">
        <v>6068</v>
      </c>
      <c r="J1987" s="466">
        <v>136418</v>
      </c>
      <c r="K1987" s="469"/>
      <c r="L1987" s="404">
        <f t="shared" ca="1" si="31"/>
        <v>5931.217391304348</v>
      </c>
      <c r="M1987" s="465" t="s">
        <v>115</v>
      </c>
    </row>
    <row r="1988" spans="1:13" x14ac:dyDescent="0.35">
      <c r="A1988" s="462" t="s">
        <v>5871</v>
      </c>
      <c r="B1988" s="462" t="s">
        <v>3967</v>
      </c>
      <c r="C1988" s="462" t="s">
        <v>5871</v>
      </c>
      <c r="D1988" s="462" t="s">
        <v>141</v>
      </c>
      <c r="E1988" s="462" t="s">
        <v>214</v>
      </c>
      <c r="F1988" s="463">
        <v>1994</v>
      </c>
      <c r="G1988" s="462" t="s">
        <v>5767</v>
      </c>
      <c r="H1988" s="462" t="s">
        <v>5847</v>
      </c>
      <c r="I1988" s="462" t="s">
        <v>5872</v>
      </c>
      <c r="J1988" s="463">
        <v>349817.9</v>
      </c>
      <c r="K1988" s="468"/>
      <c r="L1988" s="464">
        <f t="shared" ca="1" si="31"/>
        <v>11660.596666666668</v>
      </c>
      <c r="M1988" s="462" t="s">
        <v>115</v>
      </c>
    </row>
    <row r="1989" spans="1:13" x14ac:dyDescent="0.35">
      <c r="A1989" s="465" t="s">
        <v>6065</v>
      </c>
      <c r="B1989" s="465" t="s">
        <v>3986</v>
      </c>
      <c r="C1989" s="465" t="s">
        <v>6065</v>
      </c>
      <c r="D1989" s="465" t="s">
        <v>141</v>
      </c>
      <c r="E1989" s="465" t="s">
        <v>214</v>
      </c>
      <c r="F1989" s="466">
        <v>2001</v>
      </c>
      <c r="G1989" s="465" t="s">
        <v>5710</v>
      </c>
      <c r="H1989" s="465" t="s">
        <v>897</v>
      </c>
      <c r="I1989" s="465" t="s">
        <v>6066</v>
      </c>
      <c r="J1989" s="466">
        <v>54188</v>
      </c>
      <c r="K1989" s="469"/>
      <c r="L1989" s="404">
        <f t="shared" ca="1" si="31"/>
        <v>2356</v>
      </c>
      <c r="M1989" s="465" t="s">
        <v>115</v>
      </c>
    </row>
    <row r="1990" spans="1:13" x14ac:dyDescent="0.35">
      <c r="A1990" s="462" t="s">
        <v>6276</v>
      </c>
      <c r="B1990" s="462" t="s">
        <v>3994</v>
      </c>
      <c r="C1990" s="462" t="s">
        <v>6276</v>
      </c>
      <c r="D1990" s="462" t="s">
        <v>141</v>
      </c>
      <c r="E1990" s="462" t="s">
        <v>214</v>
      </c>
      <c r="F1990" s="463">
        <v>2005</v>
      </c>
      <c r="G1990" s="462" t="s">
        <v>5767</v>
      </c>
      <c r="H1990" s="462" t="s">
        <v>5927</v>
      </c>
      <c r="I1990" s="462" t="s">
        <v>6277</v>
      </c>
      <c r="J1990" s="463">
        <v>137517</v>
      </c>
      <c r="K1990" s="468"/>
      <c r="L1990" s="464">
        <f t="shared" ca="1" si="31"/>
        <v>7237.7368421052633</v>
      </c>
      <c r="M1990" s="462" t="s">
        <v>115</v>
      </c>
    </row>
    <row r="1991" spans="1:13" x14ac:dyDescent="0.35">
      <c r="A1991" s="465" t="s">
        <v>16711</v>
      </c>
      <c r="B1991" s="465" t="s">
        <v>16712</v>
      </c>
      <c r="C1991" s="465" t="s">
        <v>16711</v>
      </c>
      <c r="D1991" s="465" t="s">
        <v>141</v>
      </c>
      <c r="E1991" s="465" t="s">
        <v>214</v>
      </c>
      <c r="F1991" s="466">
        <v>2005</v>
      </c>
      <c r="G1991" s="465" t="s">
        <v>5767</v>
      </c>
      <c r="H1991" s="465" t="s">
        <v>5927</v>
      </c>
      <c r="I1991" s="465" t="s">
        <v>16713</v>
      </c>
      <c r="J1991" s="466">
        <v>144186</v>
      </c>
      <c r="K1991" s="469"/>
      <c r="L1991" s="404">
        <f t="shared" ca="1" si="31"/>
        <v>7588.7368421052633</v>
      </c>
      <c r="M1991" s="465" t="s">
        <v>115</v>
      </c>
    </row>
    <row r="1992" spans="1:13" x14ac:dyDescent="0.35">
      <c r="A1992" s="462" t="s">
        <v>6795</v>
      </c>
      <c r="B1992" s="462" t="s">
        <v>4017</v>
      </c>
      <c r="C1992" s="462" t="s">
        <v>6795</v>
      </c>
      <c r="D1992" s="462" t="s">
        <v>141</v>
      </c>
      <c r="E1992" s="462" t="s">
        <v>214</v>
      </c>
      <c r="F1992" s="463">
        <v>2007</v>
      </c>
      <c r="G1992" s="462" t="s">
        <v>5813</v>
      </c>
      <c r="H1992" s="462" t="s">
        <v>5734</v>
      </c>
      <c r="I1992" s="462" t="s">
        <v>6796</v>
      </c>
      <c r="J1992" s="463">
        <v>97968</v>
      </c>
      <c r="K1992" s="468"/>
      <c r="L1992" s="464">
        <f t="shared" ca="1" si="31"/>
        <v>5762.8235294117649</v>
      </c>
      <c r="M1992" s="462" t="s">
        <v>115</v>
      </c>
    </row>
    <row r="1993" spans="1:13" x14ac:dyDescent="0.35">
      <c r="A1993" s="465" t="s">
        <v>6086</v>
      </c>
      <c r="B1993" s="465" t="s">
        <v>3988</v>
      </c>
      <c r="C1993" s="465" t="s">
        <v>6086</v>
      </c>
      <c r="D1993" s="465" t="s">
        <v>141</v>
      </c>
      <c r="E1993" s="465" t="s">
        <v>214</v>
      </c>
      <c r="F1993" s="466">
        <v>2002</v>
      </c>
      <c r="G1993" s="465" t="s">
        <v>5767</v>
      </c>
      <c r="H1993" s="465" t="s">
        <v>5967</v>
      </c>
      <c r="I1993" s="465" t="s">
        <v>6087</v>
      </c>
      <c r="J1993" s="466">
        <v>144660</v>
      </c>
      <c r="K1993" s="469"/>
      <c r="L1993" s="404">
        <f t="shared" ca="1" si="31"/>
        <v>6575.454545454545</v>
      </c>
      <c r="M1993" s="465" t="s">
        <v>115</v>
      </c>
    </row>
    <row r="1994" spans="1:13" x14ac:dyDescent="0.35">
      <c r="A1994" s="462" t="s">
        <v>6114</v>
      </c>
      <c r="B1994" s="462" t="s">
        <v>3989</v>
      </c>
      <c r="C1994" s="462" t="s">
        <v>6114</v>
      </c>
      <c r="D1994" s="462" t="s">
        <v>141</v>
      </c>
      <c r="E1994" s="462" t="s">
        <v>214</v>
      </c>
      <c r="F1994" s="463">
        <v>2003</v>
      </c>
      <c r="G1994" s="462" t="s">
        <v>5767</v>
      </c>
      <c r="H1994" s="462" t="s">
        <v>5992</v>
      </c>
      <c r="I1994" s="462" t="s">
        <v>6115</v>
      </c>
      <c r="J1994" s="463">
        <v>142647</v>
      </c>
      <c r="K1994" s="468">
        <v>44761</v>
      </c>
      <c r="L1994" s="464">
        <f t="shared" ca="1" si="31"/>
        <v>6792.7142857142853</v>
      </c>
      <c r="M1994" s="462" t="s">
        <v>115</v>
      </c>
    </row>
    <row r="1995" spans="1:13" x14ac:dyDescent="0.35">
      <c r="A1995" s="465" t="s">
        <v>6547</v>
      </c>
      <c r="B1995" s="465" t="s">
        <v>4006</v>
      </c>
      <c r="C1995" s="465" t="s">
        <v>6547</v>
      </c>
      <c r="D1995" s="465" t="s">
        <v>141</v>
      </c>
      <c r="E1995" s="465" t="s">
        <v>214</v>
      </c>
      <c r="F1995" s="466">
        <v>2006</v>
      </c>
      <c r="G1995" s="465" t="s">
        <v>5710</v>
      </c>
      <c r="H1995" s="465" t="s">
        <v>5734</v>
      </c>
      <c r="I1995" s="465" t="s">
        <v>6548</v>
      </c>
      <c r="J1995" s="466">
        <v>79362.899999999994</v>
      </c>
      <c r="K1995" s="469"/>
      <c r="L1995" s="404">
        <f t="shared" ca="1" si="31"/>
        <v>4409.0499999999993</v>
      </c>
      <c r="M1995" s="465" t="s">
        <v>115</v>
      </c>
    </row>
    <row r="1996" spans="1:13" x14ac:dyDescent="0.35">
      <c r="A1996" s="462" t="s">
        <v>6545</v>
      </c>
      <c r="B1996" s="462" t="s">
        <v>4005</v>
      </c>
      <c r="C1996" s="462" t="s">
        <v>6545</v>
      </c>
      <c r="D1996" s="462" t="s">
        <v>141</v>
      </c>
      <c r="E1996" s="462" t="s">
        <v>214</v>
      </c>
      <c r="F1996" s="463">
        <v>2006</v>
      </c>
      <c r="G1996" s="462" t="s">
        <v>5710</v>
      </c>
      <c r="H1996" s="462" t="s">
        <v>5734</v>
      </c>
      <c r="I1996" s="462" t="s">
        <v>6546</v>
      </c>
      <c r="J1996" s="463">
        <v>99582.5</v>
      </c>
      <c r="K1996" s="468"/>
      <c r="L1996" s="464">
        <f t="shared" ca="1" si="31"/>
        <v>5532.3611111111113</v>
      </c>
      <c r="M1996" s="462" t="s">
        <v>115</v>
      </c>
    </row>
    <row r="1997" spans="1:13" x14ac:dyDescent="0.35">
      <c r="A1997" s="465" t="s">
        <v>5924</v>
      </c>
      <c r="B1997" s="465" t="s">
        <v>3969</v>
      </c>
      <c r="C1997" s="465" t="s">
        <v>5924</v>
      </c>
      <c r="D1997" s="465" t="s">
        <v>141</v>
      </c>
      <c r="E1997" s="465" t="s">
        <v>214</v>
      </c>
      <c r="F1997" s="466">
        <v>1997</v>
      </c>
      <c r="G1997" s="465" t="s">
        <v>5767</v>
      </c>
      <c r="H1997" s="465" t="s">
        <v>5895</v>
      </c>
      <c r="I1997" s="465" t="s">
        <v>5925</v>
      </c>
      <c r="J1997" s="466">
        <v>146810</v>
      </c>
      <c r="K1997" s="469"/>
      <c r="L1997" s="404">
        <f t="shared" ca="1" si="31"/>
        <v>5437.4074074074078</v>
      </c>
      <c r="M1997" s="465" t="s">
        <v>115</v>
      </c>
    </row>
    <row r="1998" spans="1:13" x14ac:dyDescent="0.35">
      <c r="A1998" s="462" t="s">
        <v>6621</v>
      </c>
      <c r="B1998" s="462" t="s">
        <v>4012</v>
      </c>
      <c r="C1998" s="462" t="s">
        <v>6621</v>
      </c>
      <c r="D1998" s="462" t="s">
        <v>141</v>
      </c>
      <c r="E1998" s="462" t="s">
        <v>214</v>
      </c>
      <c r="F1998" s="463">
        <v>2007</v>
      </c>
      <c r="G1998" s="462" t="s">
        <v>5710</v>
      </c>
      <c r="H1998" s="462" t="s">
        <v>6125</v>
      </c>
      <c r="I1998" s="462" t="s">
        <v>6622</v>
      </c>
      <c r="J1998" s="463">
        <v>69776</v>
      </c>
      <c r="K1998" s="468"/>
      <c r="L1998" s="464">
        <f t="shared" ca="1" si="31"/>
        <v>4104.4705882352937</v>
      </c>
      <c r="M1998" s="462" t="s">
        <v>115</v>
      </c>
    </row>
    <row r="1999" spans="1:13" x14ac:dyDescent="0.35">
      <c r="A1999" s="465" t="s">
        <v>6305</v>
      </c>
      <c r="B1999" s="465" t="s">
        <v>3995</v>
      </c>
      <c r="C1999" s="465" t="s">
        <v>6305</v>
      </c>
      <c r="D1999" s="465" t="s">
        <v>141</v>
      </c>
      <c r="E1999" s="465" t="s">
        <v>214</v>
      </c>
      <c r="F1999" s="466">
        <v>2005</v>
      </c>
      <c r="G1999" s="465" t="s">
        <v>5710</v>
      </c>
      <c r="H1999" s="465" t="s">
        <v>5820</v>
      </c>
      <c r="I1999" s="465" t="s">
        <v>6306</v>
      </c>
      <c r="J1999" s="466">
        <v>61346</v>
      </c>
      <c r="K1999" s="469"/>
      <c r="L1999" s="404">
        <f t="shared" ca="1" si="31"/>
        <v>3228.7368421052633</v>
      </c>
      <c r="M1999" s="465" t="s">
        <v>115</v>
      </c>
    </row>
    <row r="2000" spans="1:13" x14ac:dyDescent="0.35">
      <c r="A2000" s="462" t="s">
        <v>5849</v>
      </c>
      <c r="B2000" s="462" t="s">
        <v>3965</v>
      </c>
      <c r="C2000" s="462" t="s">
        <v>5849</v>
      </c>
      <c r="D2000" s="462" t="s">
        <v>141</v>
      </c>
      <c r="E2000" s="462" t="s">
        <v>214</v>
      </c>
      <c r="F2000" s="463">
        <v>1992</v>
      </c>
      <c r="G2000" s="462" t="s">
        <v>5740</v>
      </c>
      <c r="H2000" s="462" t="s">
        <v>5847</v>
      </c>
      <c r="I2000" s="462" t="s">
        <v>5850</v>
      </c>
      <c r="J2000" s="463">
        <v>24904</v>
      </c>
      <c r="K2000" s="468"/>
      <c r="L2000" s="464">
        <f t="shared" ca="1" si="31"/>
        <v>778.25</v>
      </c>
      <c r="M2000" s="462" t="s">
        <v>115</v>
      </c>
    </row>
    <row r="2001" spans="1:13" x14ac:dyDescent="0.35">
      <c r="A2001" s="465" t="s">
        <v>6326</v>
      </c>
      <c r="B2001" s="465" t="s">
        <v>3996</v>
      </c>
      <c r="C2001" s="465" t="s">
        <v>6326</v>
      </c>
      <c r="D2001" s="465" t="s">
        <v>141</v>
      </c>
      <c r="E2001" s="465" t="s">
        <v>214</v>
      </c>
      <c r="F2001" s="466">
        <v>2005</v>
      </c>
      <c r="G2001" s="465" t="s">
        <v>5710</v>
      </c>
      <c r="H2001" s="465" t="s">
        <v>898</v>
      </c>
      <c r="I2001" s="465" t="s">
        <v>6327</v>
      </c>
      <c r="J2001" s="466">
        <v>77917</v>
      </c>
      <c r="K2001" s="469"/>
      <c r="L2001" s="404">
        <f t="shared" ca="1" si="31"/>
        <v>4100.894736842105</v>
      </c>
      <c r="M2001" s="465" t="s">
        <v>115</v>
      </c>
    </row>
    <row r="2002" spans="1:13" x14ac:dyDescent="0.35">
      <c r="A2002" s="462" t="s">
        <v>6328</v>
      </c>
      <c r="B2002" s="462" t="s">
        <v>3997</v>
      </c>
      <c r="C2002" s="462" t="s">
        <v>6328</v>
      </c>
      <c r="D2002" s="462" t="s">
        <v>141</v>
      </c>
      <c r="E2002" s="462" t="s">
        <v>214</v>
      </c>
      <c r="F2002" s="463">
        <v>2005</v>
      </c>
      <c r="G2002" s="462" t="s">
        <v>5710</v>
      </c>
      <c r="H2002" s="462" t="s">
        <v>898</v>
      </c>
      <c r="I2002" s="462" t="s">
        <v>6329</v>
      </c>
      <c r="J2002" s="463">
        <v>37150.199999999997</v>
      </c>
      <c r="K2002" s="468">
        <v>43447</v>
      </c>
      <c r="L2002" s="464">
        <f t="shared" ca="1" si="31"/>
        <v>1955.2736842105262</v>
      </c>
      <c r="M2002" s="462" t="s">
        <v>115</v>
      </c>
    </row>
    <row r="2003" spans="1:13" x14ac:dyDescent="0.35">
      <c r="A2003" s="465" t="s">
        <v>7695</v>
      </c>
      <c r="B2003" s="465" t="s">
        <v>4070</v>
      </c>
      <c r="C2003" s="465" t="s">
        <v>7695</v>
      </c>
      <c r="D2003" s="465" t="s">
        <v>141</v>
      </c>
      <c r="E2003" s="465" t="s">
        <v>214</v>
      </c>
      <c r="F2003" s="466">
        <v>2011</v>
      </c>
      <c r="G2003" s="465" t="s">
        <v>5710</v>
      </c>
      <c r="H2003" s="465" t="s">
        <v>6449</v>
      </c>
      <c r="I2003" s="465" t="s">
        <v>7696</v>
      </c>
      <c r="J2003" s="466">
        <v>58598.2</v>
      </c>
      <c r="K2003" s="469"/>
      <c r="L2003" s="404">
        <f t="shared" ca="1" si="31"/>
        <v>4507.5538461538463</v>
      </c>
      <c r="M2003" s="465" t="s">
        <v>115</v>
      </c>
    </row>
    <row r="2004" spans="1:13" x14ac:dyDescent="0.35">
      <c r="A2004" s="462" t="s">
        <v>7530</v>
      </c>
      <c r="B2004" s="462" t="s">
        <v>4060</v>
      </c>
      <c r="C2004" s="462" t="s">
        <v>7530</v>
      </c>
      <c r="D2004" s="462" t="s">
        <v>141</v>
      </c>
      <c r="E2004" s="462" t="s">
        <v>214</v>
      </c>
      <c r="F2004" s="463">
        <v>2010</v>
      </c>
      <c r="G2004" s="462" t="s">
        <v>5710</v>
      </c>
      <c r="H2004" s="462" t="s">
        <v>5820</v>
      </c>
      <c r="I2004" s="462" t="s">
        <v>7531</v>
      </c>
      <c r="J2004" s="463">
        <v>139670</v>
      </c>
      <c r="K2004" s="468"/>
      <c r="L2004" s="464">
        <f t="shared" ca="1" si="31"/>
        <v>9976.4285714285706</v>
      </c>
      <c r="M2004" s="462" t="s">
        <v>115</v>
      </c>
    </row>
    <row r="2005" spans="1:13" x14ac:dyDescent="0.35">
      <c r="A2005" s="465" t="s">
        <v>6531</v>
      </c>
      <c r="B2005" s="465" t="s">
        <v>4003</v>
      </c>
      <c r="C2005" s="465" t="s">
        <v>6531</v>
      </c>
      <c r="D2005" s="465" t="s">
        <v>141</v>
      </c>
      <c r="E2005" s="465" t="s">
        <v>214</v>
      </c>
      <c r="F2005" s="466">
        <v>2006</v>
      </c>
      <c r="G2005" s="465" t="s">
        <v>5710</v>
      </c>
      <c r="H2005" s="465" t="s">
        <v>897</v>
      </c>
      <c r="I2005" s="465" t="s">
        <v>6532</v>
      </c>
      <c r="J2005" s="466">
        <v>27236.9</v>
      </c>
      <c r="K2005" s="469"/>
      <c r="L2005" s="404">
        <f t="shared" ca="1" si="31"/>
        <v>1513.1611111111113</v>
      </c>
      <c r="M2005" s="465" t="s">
        <v>115</v>
      </c>
    </row>
    <row r="2006" spans="1:13" x14ac:dyDescent="0.35">
      <c r="A2006" s="462" t="s">
        <v>6533</v>
      </c>
      <c r="B2006" s="462" t="s">
        <v>4004</v>
      </c>
      <c r="C2006" s="462" t="s">
        <v>6533</v>
      </c>
      <c r="D2006" s="462" t="s">
        <v>141</v>
      </c>
      <c r="E2006" s="462" t="s">
        <v>214</v>
      </c>
      <c r="F2006" s="463">
        <v>2006</v>
      </c>
      <c r="G2006" s="462" t="s">
        <v>5710</v>
      </c>
      <c r="H2006" s="462" t="s">
        <v>897</v>
      </c>
      <c r="I2006" s="462" t="s">
        <v>6534</v>
      </c>
      <c r="J2006" s="463">
        <v>72964</v>
      </c>
      <c r="K2006" s="468"/>
      <c r="L2006" s="464">
        <f t="shared" ca="1" si="31"/>
        <v>4053.5555555555557</v>
      </c>
      <c r="M2006" s="462" t="s">
        <v>115</v>
      </c>
    </row>
    <row r="2007" spans="1:13" x14ac:dyDescent="0.35">
      <c r="A2007" s="465" t="s">
        <v>6529</v>
      </c>
      <c r="B2007" s="465" t="s">
        <v>4002</v>
      </c>
      <c r="C2007" s="465" t="s">
        <v>6529</v>
      </c>
      <c r="D2007" s="465" t="s">
        <v>141</v>
      </c>
      <c r="E2007" s="465" t="s">
        <v>214</v>
      </c>
      <c r="F2007" s="466">
        <v>2006</v>
      </c>
      <c r="G2007" s="465" t="s">
        <v>5710</v>
      </c>
      <c r="H2007" s="465" t="s">
        <v>897</v>
      </c>
      <c r="I2007" s="465" t="s">
        <v>6530</v>
      </c>
      <c r="J2007" s="466">
        <v>65380</v>
      </c>
      <c r="K2007" s="469"/>
      <c r="L2007" s="404">
        <f t="shared" ca="1" si="31"/>
        <v>3632.2222222222222</v>
      </c>
      <c r="M2007" s="465" t="s">
        <v>115</v>
      </c>
    </row>
    <row r="2008" spans="1:13" x14ac:dyDescent="0.35">
      <c r="A2008" s="462" t="s">
        <v>6063</v>
      </c>
      <c r="B2008" s="462" t="s">
        <v>3984</v>
      </c>
      <c r="C2008" s="462" t="s">
        <v>6063</v>
      </c>
      <c r="D2008" s="462" t="s">
        <v>141</v>
      </c>
      <c r="E2008" s="462" t="s">
        <v>214</v>
      </c>
      <c r="F2008" s="463">
        <v>2001</v>
      </c>
      <c r="G2008" s="462" t="s">
        <v>5710</v>
      </c>
      <c r="H2008" s="462" t="s">
        <v>897</v>
      </c>
      <c r="I2008" s="462" t="s">
        <v>6064</v>
      </c>
      <c r="J2008" s="463">
        <v>36565</v>
      </c>
      <c r="K2008" s="468">
        <v>43577</v>
      </c>
      <c r="L2008" s="464">
        <f t="shared" ca="1" si="31"/>
        <v>1589.7826086956522</v>
      </c>
      <c r="M2008" s="462" t="s">
        <v>115</v>
      </c>
    </row>
    <row r="2009" spans="1:13" x14ac:dyDescent="0.35">
      <c r="A2009" s="465" t="s">
        <v>5835</v>
      </c>
      <c r="B2009" s="465" t="s">
        <v>3963</v>
      </c>
      <c r="C2009" s="465" t="s">
        <v>5835</v>
      </c>
      <c r="D2009" s="465" t="s">
        <v>141</v>
      </c>
      <c r="E2009" s="465" t="s">
        <v>214</v>
      </c>
      <c r="F2009" s="466">
        <v>1990</v>
      </c>
      <c r="G2009" s="465" t="s">
        <v>5767</v>
      </c>
      <c r="H2009" s="465" t="s">
        <v>5836</v>
      </c>
      <c r="I2009" s="465" t="s">
        <v>5837</v>
      </c>
      <c r="J2009" s="466">
        <v>89979</v>
      </c>
      <c r="K2009" s="469"/>
      <c r="L2009" s="404">
        <f t="shared" ca="1" si="31"/>
        <v>2646.4411764705883</v>
      </c>
      <c r="M2009" s="465" t="s">
        <v>115</v>
      </c>
    </row>
    <row r="2010" spans="1:13" x14ac:dyDescent="0.35">
      <c r="A2010" s="462" t="s">
        <v>5993</v>
      </c>
      <c r="B2010" s="462" t="s">
        <v>3974</v>
      </c>
      <c r="C2010" s="462" t="s">
        <v>5993</v>
      </c>
      <c r="D2010" s="462" t="s">
        <v>141</v>
      </c>
      <c r="E2010" s="462" t="s">
        <v>214</v>
      </c>
      <c r="F2010" s="463">
        <v>2000</v>
      </c>
      <c r="G2010" s="462" t="s">
        <v>5767</v>
      </c>
      <c r="H2010" s="462" t="s">
        <v>5836</v>
      </c>
      <c r="I2010" s="462" t="s">
        <v>5994</v>
      </c>
      <c r="J2010" s="463">
        <v>30616.7</v>
      </c>
      <c r="K2010" s="468"/>
      <c r="L2010" s="464">
        <f t="shared" ca="1" si="31"/>
        <v>1275.6958333333334</v>
      </c>
      <c r="M2010" s="462" t="s">
        <v>115</v>
      </c>
    </row>
    <row r="2011" spans="1:13" x14ac:dyDescent="0.35">
      <c r="A2011" s="465" t="s">
        <v>5961</v>
      </c>
      <c r="B2011" s="465" t="s">
        <v>3972</v>
      </c>
      <c r="C2011" s="465" t="s">
        <v>5961</v>
      </c>
      <c r="D2011" s="465" t="s">
        <v>141</v>
      </c>
      <c r="E2011" s="465" t="s">
        <v>214</v>
      </c>
      <c r="F2011" s="466">
        <v>1998</v>
      </c>
      <c r="G2011" s="465" t="s">
        <v>5710</v>
      </c>
      <c r="H2011" s="465" t="s">
        <v>5878</v>
      </c>
      <c r="I2011" s="465" t="s">
        <v>5962</v>
      </c>
      <c r="J2011" s="466">
        <v>110829</v>
      </c>
      <c r="K2011" s="469"/>
      <c r="L2011" s="404">
        <f t="shared" ca="1" si="31"/>
        <v>4262.6538461538457</v>
      </c>
      <c r="M2011" s="465" t="s">
        <v>115</v>
      </c>
    </row>
    <row r="2012" spans="1:13" x14ac:dyDescent="0.35">
      <c r="A2012" s="462" t="s">
        <v>6049</v>
      </c>
      <c r="B2012" s="462" t="s">
        <v>3982</v>
      </c>
      <c r="C2012" s="462" t="s">
        <v>6049</v>
      </c>
      <c r="D2012" s="462" t="s">
        <v>141</v>
      </c>
      <c r="E2012" s="462" t="s">
        <v>214</v>
      </c>
      <c r="F2012" s="463">
        <v>2001</v>
      </c>
      <c r="G2012" s="462" t="s">
        <v>5710</v>
      </c>
      <c r="H2012" s="462" t="s">
        <v>898</v>
      </c>
      <c r="I2012" s="462" t="s">
        <v>6050</v>
      </c>
      <c r="J2012" s="463">
        <v>101349</v>
      </c>
      <c r="K2012" s="468"/>
      <c r="L2012" s="464">
        <f t="shared" ca="1" si="31"/>
        <v>4406.478260869565</v>
      </c>
      <c r="M2012" s="462" t="s">
        <v>115</v>
      </c>
    </row>
    <row r="2013" spans="1:13" x14ac:dyDescent="0.35">
      <c r="A2013" s="465" t="s">
        <v>5846</v>
      </c>
      <c r="B2013" s="465" t="s">
        <v>3964</v>
      </c>
      <c r="C2013" s="465" t="s">
        <v>5846</v>
      </c>
      <c r="D2013" s="465" t="s">
        <v>141</v>
      </c>
      <c r="E2013" s="465" t="s">
        <v>214</v>
      </c>
      <c r="F2013" s="466">
        <v>1992</v>
      </c>
      <c r="G2013" s="465" t="s">
        <v>5767</v>
      </c>
      <c r="H2013" s="465" t="s">
        <v>5847</v>
      </c>
      <c r="I2013" s="465" t="s">
        <v>5848</v>
      </c>
      <c r="J2013" s="466">
        <v>129546</v>
      </c>
      <c r="K2013" s="469"/>
      <c r="L2013" s="404">
        <f t="shared" ca="1" si="31"/>
        <v>4048.3125</v>
      </c>
      <c r="M2013" s="465" t="s">
        <v>115</v>
      </c>
    </row>
    <row r="2014" spans="1:13" x14ac:dyDescent="0.35">
      <c r="A2014" s="462" t="s">
        <v>5866</v>
      </c>
      <c r="B2014" s="462" t="s">
        <v>3966</v>
      </c>
      <c r="C2014" s="462" t="s">
        <v>5866</v>
      </c>
      <c r="D2014" s="462" t="s">
        <v>141</v>
      </c>
      <c r="E2014" s="462" t="s">
        <v>214</v>
      </c>
      <c r="F2014" s="463">
        <v>1993</v>
      </c>
      <c r="G2014" s="462" t="s">
        <v>5710</v>
      </c>
      <c r="H2014" s="462" t="s">
        <v>2286</v>
      </c>
      <c r="I2014" s="462" t="s">
        <v>5867</v>
      </c>
      <c r="J2014" s="463">
        <v>15940</v>
      </c>
      <c r="K2014" s="468"/>
      <c r="L2014" s="464">
        <f t="shared" ca="1" si="31"/>
        <v>514.19354838709683</v>
      </c>
      <c r="M2014" s="462" t="s">
        <v>115</v>
      </c>
    </row>
    <row r="2015" spans="1:13" x14ac:dyDescent="0.35">
      <c r="A2015" s="465" t="s">
        <v>6148</v>
      </c>
      <c r="B2015" s="465" t="s">
        <v>3991</v>
      </c>
      <c r="C2015" s="465" t="s">
        <v>6148</v>
      </c>
      <c r="D2015" s="465" t="s">
        <v>141</v>
      </c>
      <c r="E2015" s="465" t="s">
        <v>214</v>
      </c>
      <c r="F2015" s="466">
        <v>2003</v>
      </c>
      <c r="G2015" s="465" t="s">
        <v>5710</v>
      </c>
      <c r="H2015" s="465" t="s">
        <v>897</v>
      </c>
      <c r="I2015" s="465" t="s">
        <v>6149</v>
      </c>
      <c r="J2015" s="466">
        <v>147035.79999999999</v>
      </c>
      <c r="K2015" s="469"/>
      <c r="L2015" s="404">
        <f t="shared" ca="1" si="31"/>
        <v>7001.7047619047617</v>
      </c>
      <c r="M2015" s="465" t="s">
        <v>115</v>
      </c>
    </row>
    <row r="2016" spans="1:13" x14ac:dyDescent="0.35">
      <c r="A2016" s="462" t="s">
        <v>6047</v>
      </c>
      <c r="B2016" s="462" t="s">
        <v>3981</v>
      </c>
      <c r="C2016" s="462" t="s">
        <v>6047</v>
      </c>
      <c r="D2016" s="462" t="s">
        <v>141</v>
      </c>
      <c r="E2016" s="462" t="s">
        <v>214</v>
      </c>
      <c r="F2016" s="463">
        <v>2001</v>
      </c>
      <c r="G2016" s="462" t="s">
        <v>5710</v>
      </c>
      <c r="H2016" s="462" t="s">
        <v>898</v>
      </c>
      <c r="I2016" s="462" t="s">
        <v>6048</v>
      </c>
      <c r="J2016" s="463">
        <v>96641</v>
      </c>
      <c r="K2016" s="468"/>
      <c r="L2016" s="464">
        <f t="shared" ca="1" si="31"/>
        <v>4201.782608695652</v>
      </c>
      <c r="M2016" s="462" t="s">
        <v>115</v>
      </c>
    </row>
    <row r="2017" spans="1:13" x14ac:dyDescent="0.35">
      <c r="A2017" s="465" t="s">
        <v>6033</v>
      </c>
      <c r="B2017" s="465" t="s">
        <v>3977</v>
      </c>
      <c r="C2017" s="465" t="s">
        <v>6033</v>
      </c>
      <c r="D2017" s="465" t="s">
        <v>141</v>
      </c>
      <c r="E2017" s="465" t="s">
        <v>214</v>
      </c>
      <c r="F2017" s="466">
        <v>2001</v>
      </c>
      <c r="G2017" s="465" t="s">
        <v>5767</v>
      </c>
      <c r="H2017" s="465" t="s">
        <v>6034</v>
      </c>
      <c r="I2017" s="465" t="s">
        <v>6035</v>
      </c>
      <c r="J2017" s="466">
        <v>0</v>
      </c>
      <c r="K2017" s="469">
        <v>43483</v>
      </c>
      <c r="L2017" s="404">
        <f t="shared" ca="1" si="31"/>
        <v>0</v>
      </c>
      <c r="M2017" s="465" t="s">
        <v>115</v>
      </c>
    </row>
    <row r="2018" spans="1:13" x14ac:dyDescent="0.35">
      <c r="A2018" s="462" t="s">
        <v>5999</v>
      </c>
      <c r="B2018" s="462" t="s">
        <v>3975</v>
      </c>
      <c r="C2018" s="462" t="s">
        <v>5999</v>
      </c>
      <c r="D2018" s="462" t="s">
        <v>141</v>
      </c>
      <c r="E2018" s="462" t="s">
        <v>214</v>
      </c>
      <c r="F2018" s="463">
        <v>2000</v>
      </c>
      <c r="G2018" s="462" t="s">
        <v>5710</v>
      </c>
      <c r="H2018" s="462" t="s">
        <v>913</v>
      </c>
      <c r="I2018" s="462" t="s">
        <v>6000</v>
      </c>
      <c r="J2018" s="463">
        <v>43579</v>
      </c>
      <c r="K2018" s="468"/>
      <c r="L2018" s="464">
        <f t="shared" ca="1" si="31"/>
        <v>1815.7916666666667</v>
      </c>
      <c r="M2018" s="462" t="s">
        <v>115</v>
      </c>
    </row>
    <row r="2019" spans="1:13" x14ac:dyDescent="0.35">
      <c r="A2019" s="465" t="s">
        <v>6045</v>
      </c>
      <c r="B2019" s="465" t="s">
        <v>3980</v>
      </c>
      <c r="C2019" s="465" t="s">
        <v>6045</v>
      </c>
      <c r="D2019" s="465" t="s">
        <v>141</v>
      </c>
      <c r="E2019" s="465" t="s">
        <v>214</v>
      </c>
      <c r="F2019" s="466">
        <v>2001</v>
      </c>
      <c r="G2019" s="465" t="s">
        <v>5710</v>
      </c>
      <c r="H2019" s="465" t="s">
        <v>898</v>
      </c>
      <c r="I2019" s="465" t="s">
        <v>6046</v>
      </c>
      <c r="J2019" s="466">
        <v>48257</v>
      </c>
      <c r="K2019" s="469"/>
      <c r="L2019" s="404">
        <f t="shared" ca="1" si="31"/>
        <v>2098.1304347826085</v>
      </c>
      <c r="M2019" s="465" t="s">
        <v>115</v>
      </c>
    </row>
    <row r="2020" spans="1:13" x14ac:dyDescent="0.35">
      <c r="A2020" s="462" t="s">
        <v>16721</v>
      </c>
      <c r="B2020" s="462" t="s">
        <v>16722</v>
      </c>
      <c r="C2020" s="462" t="s">
        <v>16721</v>
      </c>
      <c r="D2020" s="462" t="s">
        <v>141</v>
      </c>
      <c r="E2020" s="462" t="s">
        <v>214</v>
      </c>
      <c r="F2020" s="463">
        <v>2007</v>
      </c>
      <c r="G2020" s="462" t="s">
        <v>5710</v>
      </c>
      <c r="H2020" s="462" t="s">
        <v>6006</v>
      </c>
      <c r="I2020" s="462" t="s">
        <v>16723</v>
      </c>
      <c r="J2020" s="463">
        <v>93315</v>
      </c>
      <c r="K2020" s="468"/>
      <c r="L2020" s="464">
        <f t="shared" ca="1" si="31"/>
        <v>5489.1176470588234</v>
      </c>
      <c r="M2020" s="462" t="s">
        <v>115</v>
      </c>
    </row>
    <row r="2021" spans="1:13" x14ac:dyDescent="0.35">
      <c r="A2021" s="465" t="s">
        <v>6043</v>
      </c>
      <c r="B2021" s="465" t="s">
        <v>3979</v>
      </c>
      <c r="C2021" s="465" t="s">
        <v>6043</v>
      </c>
      <c r="D2021" s="465" t="s">
        <v>141</v>
      </c>
      <c r="E2021" s="465" t="s">
        <v>214</v>
      </c>
      <c r="F2021" s="466">
        <v>2001</v>
      </c>
      <c r="G2021" s="465" t="s">
        <v>5710</v>
      </c>
      <c r="H2021" s="465" t="s">
        <v>898</v>
      </c>
      <c r="I2021" s="465" t="s">
        <v>6044</v>
      </c>
      <c r="J2021" s="466">
        <v>77446</v>
      </c>
      <c r="K2021" s="469"/>
      <c r="L2021" s="404">
        <f t="shared" ca="1" si="31"/>
        <v>3367.217391304348</v>
      </c>
      <c r="M2021" s="465" t="s">
        <v>115</v>
      </c>
    </row>
    <row r="2022" spans="1:13" x14ac:dyDescent="0.35">
      <c r="A2022" s="462" t="s">
        <v>6465</v>
      </c>
      <c r="B2022" s="462" t="s">
        <v>4000</v>
      </c>
      <c r="C2022" s="462" t="s">
        <v>6465</v>
      </c>
      <c r="D2022" s="462" t="s">
        <v>141</v>
      </c>
      <c r="E2022" s="462" t="s">
        <v>214</v>
      </c>
      <c r="F2022" s="463">
        <v>2006</v>
      </c>
      <c r="G2022" s="462" t="s">
        <v>5710</v>
      </c>
      <c r="H2022" s="462" t="s">
        <v>5820</v>
      </c>
      <c r="I2022" s="462" t="s">
        <v>6466</v>
      </c>
      <c r="J2022" s="463">
        <v>157298</v>
      </c>
      <c r="K2022" s="468"/>
      <c r="L2022" s="464">
        <f t="shared" ca="1" si="31"/>
        <v>8738.7777777777774</v>
      </c>
      <c r="M2022" s="462" t="s">
        <v>115</v>
      </c>
    </row>
    <row r="2023" spans="1:13" x14ac:dyDescent="0.35">
      <c r="A2023" s="465" t="s">
        <v>7410</v>
      </c>
      <c r="B2023" s="465" t="s">
        <v>4055</v>
      </c>
      <c r="C2023" s="465" t="s">
        <v>7410</v>
      </c>
      <c r="D2023" s="465" t="s">
        <v>141</v>
      </c>
      <c r="E2023" s="465" t="s">
        <v>214</v>
      </c>
      <c r="F2023" s="466">
        <v>2009</v>
      </c>
      <c r="G2023" s="465" t="s">
        <v>5710</v>
      </c>
      <c r="H2023" s="465" t="s">
        <v>913</v>
      </c>
      <c r="I2023" s="465" t="s">
        <v>7411</v>
      </c>
      <c r="J2023" s="466">
        <v>15420</v>
      </c>
      <c r="K2023" s="469"/>
      <c r="L2023" s="404">
        <f t="shared" ca="1" si="31"/>
        <v>1028</v>
      </c>
      <c r="M2023" s="465" t="s">
        <v>115</v>
      </c>
    </row>
    <row r="2024" spans="1:13" x14ac:dyDescent="0.35">
      <c r="A2024" s="462" t="s">
        <v>7412</v>
      </c>
      <c r="B2024" s="462" t="s">
        <v>4056</v>
      </c>
      <c r="C2024" s="462" t="s">
        <v>7412</v>
      </c>
      <c r="D2024" s="462" t="s">
        <v>141</v>
      </c>
      <c r="E2024" s="462" t="s">
        <v>214</v>
      </c>
      <c r="F2024" s="463">
        <v>2009</v>
      </c>
      <c r="G2024" s="462" t="s">
        <v>5710</v>
      </c>
      <c r="H2024" s="462" t="s">
        <v>913</v>
      </c>
      <c r="I2024" s="462" t="s">
        <v>7413</v>
      </c>
      <c r="J2024" s="463">
        <v>20534</v>
      </c>
      <c r="K2024" s="468"/>
      <c r="L2024" s="464">
        <f t="shared" ca="1" si="31"/>
        <v>1368.9333333333334</v>
      </c>
      <c r="M2024" s="462" t="s">
        <v>115</v>
      </c>
    </row>
    <row r="2025" spans="1:13" x14ac:dyDescent="0.35">
      <c r="A2025" s="465" t="s">
        <v>7441</v>
      </c>
      <c r="B2025" s="465" t="s">
        <v>4057</v>
      </c>
      <c r="C2025" s="465" t="s">
        <v>7441</v>
      </c>
      <c r="D2025" s="465" t="s">
        <v>141</v>
      </c>
      <c r="E2025" s="465" t="s">
        <v>214</v>
      </c>
      <c r="F2025" s="466">
        <v>2009</v>
      </c>
      <c r="G2025" s="465" t="s">
        <v>5710</v>
      </c>
      <c r="H2025" s="465" t="s">
        <v>6004</v>
      </c>
      <c r="I2025" s="465" t="s">
        <v>7442</v>
      </c>
      <c r="J2025" s="466">
        <v>53902.2</v>
      </c>
      <c r="K2025" s="469"/>
      <c r="L2025" s="404">
        <f t="shared" ca="1" si="31"/>
        <v>3593.48</v>
      </c>
      <c r="M2025" s="465" t="s">
        <v>115</v>
      </c>
    </row>
    <row r="2026" spans="1:13" x14ac:dyDescent="0.35">
      <c r="A2026" s="462" t="s">
        <v>7443</v>
      </c>
      <c r="B2026" s="462" t="s">
        <v>4058</v>
      </c>
      <c r="C2026" s="462" t="s">
        <v>7443</v>
      </c>
      <c r="D2026" s="462" t="s">
        <v>141</v>
      </c>
      <c r="E2026" s="462" t="s">
        <v>214</v>
      </c>
      <c r="F2026" s="463">
        <v>2009</v>
      </c>
      <c r="G2026" s="462" t="s">
        <v>5710</v>
      </c>
      <c r="H2026" s="462" t="s">
        <v>6004</v>
      </c>
      <c r="I2026" s="462" t="s">
        <v>7444</v>
      </c>
      <c r="J2026" s="463">
        <v>49589.4</v>
      </c>
      <c r="K2026" s="468"/>
      <c r="L2026" s="464">
        <f t="shared" ca="1" si="31"/>
        <v>3305.96</v>
      </c>
      <c r="M2026" s="462" t="s">
        <v>115</v>
      </c>
    </row>
    <row r="2027" spans="1:13" x14ac:dyDescent="0.35">
      <c r="A2027" s="465" t="s">
        <v>7414</v>
      </c>
      <c r="B2027" s="465" t="s">
        <v>4052</v>
      </c>
      <c r="C2027" s="465" t="s">
        <v>7414</v>
      </c>
      <c r="D2027" s="465" t="s">
        <v>141</v>
      </c>
      <c r="E2027" s="465" t="s">
        <v>214</v>
      </c>
      <c r="F2027" s="466">
        <v>2009</v>
      </c>
      <c r="G2027" s="465" t="s">
        <v>5710</v>
      </c>
      <c r="H2027" s="465" t="s">
        <v>913</v>
      </c>
      <c r="I2027" s="465" t="s">
        <v>7415</v>
      </c>
      <c r="J2027" s="466">
        <v>0</v>
      </c>
      <c r="K2027" s="469"/>
      <c r="L2027" s="404">
        <f t="shared" ca="1" si="31"/>
        <v>0</v>
      </c>
      <c r="M2027" s="465" t="s">
        <v>115</v>
      </c>
    </row>
    <row r="2028" spans="1:13" x14ac:dyDescent="0.35">
      <c r="A2028" s="462" t="s">
        <v>7419</v>
      </c>
      <c r="B2028" s="462" t="s">
        <v>4053</v>
      </c>
      <c r="C2028" s="462" t="s">
        <v>7419</v>
      </c>
      <c r="D2028" s="462" t="s">
        <v>141</v>
      </c>
      <c r="E2028" s="462" t="s">
        <v>214</v>
      </c>
      <c r="F2028" s="463">
        <v>2009</v>
      </c>
      <c r="G2028" s="462" t="s">
        <v>5710</v>
      </c>
      <c r="H2028" s="462" t="s">
        <v>913</v>
      </c>
      <c r="I2028" s="462" t="s">
        <v>7420</v>
      </c>
      <c r="J2028" s="463">
        <v>26464.5</v>
      </c>
      <c r="K2028" s="468"/>
      <c r="L2028" s="464">
        <f t="shared" ca="1" si="31"/>
        <v>1764.3</v>
      </c>
      <c r="M2028" s="462" t="s">
        <v>115</v>
      </c>
    </row>
    <row r="2029" spans="1:13" x14ac:dyDescent="0.35">
      <c r="A2029" s="465" t="s">
        <v>7421</v>
      </c>
      <c r="B2029" s="465" t="s">
        <v>4054</v>
      </c>
      <c r="C2029" s="465" t="s">
        <v>7421</v>
      </c>
      <c r="D2029" s="465" t="s">
        <v>141</v>
      </c>
      <c r="E2029" s="465" t="s">
        <v>214</v>
      </c>
      <c r="F2029" s="466">
        <v>2009</v>
      </c>
      <c r="G2029" s="465" t="s">
        <v>5710</v>
      </c>
      <c r="H2029" s="465" t="s">
        <v>913</v>
      </c>
      <c r="I2029" s="465" t="s">
        <v>7422</v>
      </c>
      <c r="J2029" s="466">
        <v>16628.400000000001</v>
      </c>
      <c r="K2029" s="469"/>
      <c r="L2029" s="404">
        <f t="shared" ca="1" si="31"/>
        <v>1108.5600000000002</v>
      </c>
      <c r="M2029" s="465" t="s">
        <v>115</v>
      </c>
    </row>
    <row r="2030" spans="1:13" x14ac:dyDescent="0.35">
      <c r="A2030" s="462" t="s">
        <v>7498</v>
      </c>
      <c r="B2030" s="462" t="s">
        <v>4059</v>
      </c>
      <c r="C2030" s="462" t="s">
        <v>7498</v>
      </c>
      <c r="D2030" s="462" t="s">
        <v>141</v>
      </c>
      <c r="E2030" s="462" t="s">
        <v>214</v>
      </c>
      <c r="F2030" s="463">
        <v>2010</v>
      </c>
      <c r="G2030" s="462" t="s">
        <v>5710</v>
      </c>
      <c r="H2030" s="462" t="s">
        <v>6125</v>
      </c>
      <c r="I2030" s="462" t="s">
        <v>7499</v>
      </c>
      <c r="J2030" s="463">
        <v>150058</v>
      </c>
      <c r="K2030" s="468">
        <v>44361</v>
      </c>
      <c r="L2030" s="464">
        <f t="shared" ca="1" si="31"/>
        <v>10718.428571428571</v>
      </c>
      <c r="M2030" s="462" t="s">
        <v>115</v>
      </c>
    </row>
    <row r="2031" spans="1:13" x14ac:dyDescent="0.35">
      <c r="A2031" s="465" t="s">
        <v>8394</v>
      </c>
      <c r="B2031" s="465" t="s">
        <v>4116</v>
      </c>
      <c r="C2031" s="465" t="s">
        <v>8394</v>
      </c>
      <c r="D2031" s="465" t="s">
        <v>141</v>
      </c>
      <c r="E2031" s="465" t="s">
        <v>214</v>
      </c>
      <c r="F2031" s="466">
        <v>2012</v>
      </c>
      <c r="G2031" s="465" t="s">
        <v>5813</v>
      </c>
      <c r="H2031" s="465" t="s">
        <v>5734</v>
      </c>
      <c r="I2031" s="465" t="s">
        <v>8395</v>
      </c>
      <c r="J2031" s="466">
        <v>33058.800000000003</v>
      </c>
      <c r="K2031" s="469"/>
      <c r="L2031" s="404">
        <f t="shared" ca="1" si="31"/>
        <v>2754.9</v>
      </c>
      <c r="M2031" s="465" t="s">
        <v>115</v>
      </c>
    </row>
    <row r="2032" spans="1:13" x14ac:dyDescent="0.35">
      <c r="A2032" s="462" t="s">
        <v>5898</v>
      </c>
      <c r="B2032" s="462" t="s">
        <v>3968</v>
      </c>
      <c r="C2032" s="462" t="s">
        <v>5898</v>
      </c>
      <c r="D2032" s="462" t="s">
        <v>141</v>
      </c>
      <c r="E2032" s="462" t="s">
        <v>214</v>
      </c>
      <c r="F2032" s="463">
        <v>1995</v>
      </c>
      <c r="G2032" s="462" t="s">
        <v>5710</v>
      </c>
      <c r="H2032" s="462" t="s">
        <v>5869</v>
      </c>
      <c r="I2032" s="462" t="s">
        <v>5899</v>
      </c>
      <c r="J2032" s="463">
        <v>35815</v>
      </c>
      <c r="K2032" s="468"/>
      <c r="L2032" s="464">
        <f t="shared" ca="1" si="31"/>
        <v>1235</v>
      </c>
      <c r="M2032" s="462" t="s">
        <v>115</v>
      </c>
    </row>
    <row r="2033" spans="1:13" x14ac:dyDescent="0.35">
      <c r="A2033" s="465" t="s">
        <v>7916</v>
      </c>
      <c r="B2033" s="465" t="s">
        <v>4084</v>
      </c>
      <c r="C2033" s="465" t="s">
        <v>7916</v>
      </c>
      <c r="D2033" s="465" t="s">
        <v>141</v>
      </c>
      <c r="E2033" s="465" t="s">
        <v>214</v>
      </c>
      <c r="F2033" s="466">
        <v>2011</v>
      </c>
      <c r="G2033" s="465" t="s">
        <v>5710</v>
      </c>
      <c r="H2033" s="465" t="s">
        <v>913</v>
      </c>
      <c r="I2033" s="465" t="s">
        <v>7917</v>
      </c>
      <c r="J2033" s="466">
        <v>21290</v>
      </c>
      <c r="K2033" s="469"/>
      <c r="L2033" s="404">
        <f t="shared" ca="1" si="31"/>
        <v>1637.6923076923076</v>
      </c>
      <c r="M2033" s="465" t="s">
        <v>115</v>
      </c>
    </row>
    <row r="2034" spans="1:13" x14ac:dyDescent="0.35">
      <c r="A2034" s="462" t="s">
        <v>7918</v>
      </c>
      <c r="B2034" s="462" t="s">
        <v>4085</v>
      </c>
      <c r="C2034" s="462" t="s">
        <v>7918</v>
      </c>
      <c r="D2034" s="462" t="s">
        <v>141</v>
      </c>
      <c r="E2034" s="462" t="s">
        <v>214</v>
      </c>
      <c r="F2034" s="463">
        <v>2011</v>
      </c>
      <c r="G2034" s="462" t="s">
        <v>5710</v>
      </c>
      <c r="H2034" s="462" t="s">
        <v>913</v>
      </c>
      <c r="I2034" s="462" t="s">
        <v>7919</v>
      </c>
      <c r="J2034" s="463">
        <v>7710</v>
      </c>
      <c r="K2034" s="468"/>
      <c r="L2034" s="464">
        <f t="shared" ca="1" si="31"/>
        <v>593.07692307692309</v>
      </c>
      <c r="M2034" s="462" t="s">
        <v>115</v>
      </c>
    </row>
    <row r="2035" spans="1:13" x14ac:dyDescent="0.35">
      <c r="A2035" s="465" t="s">
        <v>7920</v>
      </c>
      <c r="B2035" s="465" t="s">
        <v>4086</v>
      </c>
      <c r="C2035" s="465" t="s">
        <v>7920</v>
      </c>
      <c r="D2035" s="465" t="s">
        <v>141</v>
      </c>
      <c r="E2035" s="465" t="s">
        <v>214</v>
      </c>
      <c r="F2035" s="466">
        <v>2011</v>
      </c>
      <c r="G2035" s="465" t="s">
        <v>5710</v>
      </c>
      <c r="H2035" s="465" t="s">
        <v>913</v>
      </c>
      <c r="I2035" s="465" t="s">
        <v>7921</v>
      </c>
      <c r="J2035" s="466">
        <v>16249.8</v>
      </c>
      <c r="K2035" s="469"/>
      <c r="L2035" s="404">
        <f t="shared" ca="1" si="31"/>
        <v>1249.9846153846154</v>
      </c>
      <c r="M2035" s="465" t="s">
        <v>115</v>
      </c>
    </row>
    <row r="2036" spans="1:13" x14ac:dyDescent="0.35">
      <c r="A2036" s="462" t="s">
        <v>7922</v>
      </c>
      <c r="B2036" s="462" t="s">
        <v>4087</v>
      </c>
      <c r="C2036" s="462" t="s">
        <v>7922</v>
      </c>
      <c r="D2036" s="462" t="s">
        <v>141</v>
      </c>
      <c r="E2036" s="462" t="s">
        <v>214</v>
      </c>
      <c r="F2036" s="463">
        <v>2011</v>
      </c>
      <c r="G2036" s="462" t="s">
        <v>5710</v>
      </c>
      <c r="H2036" s="462" t="s">
        <v>913</v>
      </c>
      <c r="I2036" s="462" t="s">
        <v>7923</v>
      </c>
      <c r="J2036" s="463">
        <v>14474.7</v>
      </c>
      <c r="K2036" s="468"/>
      <c r="L2036" s="464">
        <f t="shared" ca="1" si="31"/>
        <v>1113.4384615384615</v>
      </c>
      <c r="M2036" s="462" t="s">
        <v>115</v>
      </c>
    </row>
    <row r="2037" spans="1:13" x14ac:dyDescent="0.35">
      <c r="A2037" s="465" t="s">
        <v>7924</v>
      </c>
      <c r="B2037" s="465" t="s">
        <v>4088</v>
      </c>
      <c r="C2037" s="465" t="s">
        <v>7924</v>
      </c>
      <c r="D2037" s="465" t="s">
        <v>141</v>
      </c>
      <c r="E2037" s="465" t="s">
        <v>214</v>
      </c>
      <c r="F2037" s="466">
        <v>2011</v>
      </c>
      <c r="G2037" s="465" t="s">
        <v>5710</v>
      </c>
      <c r="H2037" s="465" t="s">
        <v>913</v>
      </c>
      <c r="I2037" s="465" t="s">
        <v>7925</v>
      </c>
      <c r="J2037" s="466">
        <v>13969</v>
      </c>
      <c r="K2037" s="469"/>
      <c r="L2037" s="404">
        <f t="shared" ca="1" si="31"/>
        <v>1074.5384615384614</v>
      </c>
      <c r="M2037" s="465" t="s">
        <v>115</v>
      </c>
    </row>
    <row r="2038" spans="1:13" x14ac:dyDescent="0.35">
      <c r="A2038" s="462" t="s">
        <v>7926</v>
      </c>
      <c r="B2038" s="462" t="s">
        <v>4089</v>
      </c>
      <c r="C2038" s="462" t="s">
        <v>7926</v>
      </c>
      <c r="D2038" s="462" t="s">
        <v>141</v>
      </c>
      <c r="E2038" s="462" t="s">
        <v>214</v>
      </c>
      <c r="F2038" s="463">
        <v>2011</v>
      </c>
      <c r="G2038" s="462" t="s">
        <v>5710</v>
      </c>
      <c r="H2038" s="462" t="s">
        <v>913</v>
      </c>
      <c r="I2038" s="462" t="s">
        <v>7927</v>
      </c>
      <c r="J2038" s="463">
        <v>18638.400000000001</v>
      </c>
      <c r="K2038" s="468"/>
      <c r="L2038" s="464">
        <f t="shared" ca="1" si="31"/>
        <v>1433.7230769230771</v>
      </c>
      <c r="M2038" s="462" t="s">
        <v>115</v>
      </c>
    </row>
    <row r="2039" spans="1:13" x14ac:dyDescent="0.35">
      <c r="A2039" s="465" t="s">
        <v>8171</v>
      </c>
      <c r="B2039" s="465" t="s">
        <v>4097</v>
      </c>
      <c r="C2039" s="465" t="s">
        <v>8171</v>
      </c>
      <c r="D2039" s="465" t="s">
        <v>141</v>
      </c>
      <c r="E2039" s="465" t="s">
        <v>214</v>
      </c>
      <c r="F2039" s="466">
        <v>2012</v>
      </c>
      <c r="G2039" s="465" t="s">
        <v>5710</v>
      </c>
      <c r="H2039" s="465" t="s">
        <v>6139</v>
      </c>
      <c r="I2039" s="465" t="s">
        <v>8172</v>
      </c>
      <c r="J2039" s="466">
        <v>194274</v>
      </c>
      <c r="K2039" s="469">
        <v>43658</v>
      </c>
      <c r="L2039" s="404">
        <f t="shared" ca="1" si="31"/>
        <v>16189.5</v>
      </c>
      <c r="M2039" s="465" t="s">
        <v>115</v>
      </c>
    </row>
    <row r="2040" spans="1:13" x14ac:dyDescent="0.35">
      <c r="A2040" s="462" t="s">
        <v>7712</v>
      </c>
      <c r="B2040" s="462" t="s">
        <v>4071</v>
      </c>
      <c r="C2040" s="462" t="s">
        <v>7712</v>
      </c>
      <c r="D2040" s="462" t="s">
        <v>141</v>
      </c>
      <c r="E2040" s="462" t="s">
        <v>214</v>
      </c>
      <c r="F2040" s="463">
        <v>2011</v>
      </c>
      <c r="G2040" s="462" t="s">
        <v>5710</v>
      </c>
      <c r="H2040" s="462" t="s">
        <v>5820</v>
      </c>
      <c r="I2040" s="462" t="s">
        <v>7713</v>
      </c>
      <c r="J2040" s="463">
        <v>33148</v>
      </c>
      <c r="K2040" s="468"/>
      <c r="L2040" s="464">
        <f t="shared" ca="1" si="31"/>
        <v>2549.8461538461538</v>
      </c>
      <c r="M2040" s="462" t="s">
        <v>115</v>
      </c>
    </row>
    <row r="2041" spans="1:13" x14ac:dyDescent="0.35">
      <c r="A2041" s="465" t="s">
        <v>5806</v>
      </c>
      <c r="B2041" s="465" t="s">
        <v>3961</v>
      </c>
      <c r="C2041" s="465" t="s">
        <v>5806</v>
      </c>
      <c r="D2041" s="465" t="s">
        <v>141</v>
      </c>
      <c r="E2041" s="465" t="s">
        <v>214</v>
      </c>
      <c r="F2041" s="466">
        <v>1987</v>
      </c>
      <c r="G2041" s="465" t="s">
        <v>5767</v>
      </c>
      <c r="H2041" s="465" t="s">
        <v>5799</v>
      </c>
      <c r="I2041" s="465" t="s">
        <v>5807</v>
      </c>
      <c r="J2041" s="466">
        <v>25340</v>
      </c>
      <c r="K2041" s="469"/>
      <c r="L2041" s="404">
        <f t="shared" ca="1" si="31"/>
        <v>684.8648648648649</v>
      </c>
      <c r="M2041" s="465" t="s">
        <v>115</v>
      </c>
    </row>
    <row r="2042" spans="1:13" x14ac:dyDescent="0.35">
      <c r="A2042" s="462" t="s">
        <v>16741</v>
      </c>
      <c r="B2042" s="462" t="s">
        <v>16742</v>
      </c>
      <c r="C2042" s="462" t="s">
        <v>16741</v>
      </c>
      <c r="D2042" s="462" t="s">
        <v>141</v>
      </c>
      <c r="E2042" s="462" t="s">
        <v>214</v>
      </c>
      <c r="F2042" s="463">
        <v>2003</v>
      </c>
      <c r="G2042" s="462" t="s">
        <v>5710</v>
      </c>
      <c r="H2042" s="462" t="s">
        <v>6125</v>
      </c>
      <c r="I2042" s="462" t="s">
        <v>16743</v>
      </c>
      <c r="J2042" s="463">
        <v>166819</v>
      </c>
      <c r="K2042" s="468"/>
      <c r="L2042" s="464">
        <f t="shared" ca="1" si="31"/>
        <v>7943.7619047619046</v>
      </c>
      <c r="M2042" s="462" t="s">
        <v>115</v>
      </c>
    </row>
    <row r="2043" spans="1:13" x14ac:dyDescent="0.35">
      <c r="A2043" s="465" t="s">
        <v>7605</v>
      </c>
      <c r="B2043" s="465" t="s">
        <v>2445</v>
      </c>
      <c r="C2043" s="465" t="s">
        <v>7605</v>
      </c>
      <c r="D2043" s="465" t="s">
        <v>141</v>
      </c>
      <c r="E2043" s="465" t="s">
        <v>214</v>
      </c>
      <c r="F2043" s="466">
        <v>2010</v>
      </c>
      <c r="G2043" s="465" t="s">
        <v>5710</v>
      </c>
      <c r="H2043" s="465" t="s">
        <v>6735</v>
      </c>
      <c r="I2043" s="465" t="s">
        <v>7606</v>
      </c>
      <c r="J2043" s="466">
        <v>115369</v>
      </c>
      <c r="K2043" s="469"/>
      <c r="L2043" s="404">
        <f t="shared" ca="1" si="31"/>
        <v>8240.6428571428569</v>
      </c>
      <c r="M2043" s="465" t="s">
        <v>115</v>
      </c>
    </row>
    <row r="2044" spans="1:13" x14ac:dyDescent="0.35">
      <c r="A2044" s="462" t="s">
        <v>7532</v>
      </c>
      <c r="B2044" s="462" t="s">
        <v>4061</v>
      </c>
      <c r="C2044" s="462" t="s">
        <v>7532</v>
      </c>
      <c r="D2044" s="462" t="s">
        <v>141</v>
      </c>
      <c r="E2044" s="462" t="s">
        <v>214</v>
      </c>
      <c r="F2044" s="463">
        <v>2010</v>
      </c>
      <c r="G2044" s="462" t="s">
        <v>5710</v>
      </c>
      <c r="H2044" s="462" t="s">
        <v>5820</v>
      </c>
      <c r="I2044" s="462" t="s">
        <v>7533</v>
      </c>
      <c r="J2044" s="463">
        <v>121077.3</v>
      </c>
      <c r="K2044" s="468"/>
      <c r="L2044" s="464">
        <f t="shared" ca="1" si="31"/>
        <v>8648.3785714285714</v>
      </c>
      <c r="M2044" s="462" t="s">
        <v>115</v>
      </c>
    </row>
    <row r="2045" spans="1:13" x14ac:dyDescent="0.35">
      <c r="A2045" s="465" t="s">
        <v>7534</v>
      </c>
      <c r="B2045" s="465" t="s">
        <v>4062</v>
      </c>
      <c r="C2045" s="465" t="s">
        <v>7534</v>
      </c>
      <c r="D2045" s="465" t="s">
        <v>141</v>
      </c>
      <c r="E2045" s="465" t="s">
        <v>214</v>
      </c>
      <c r="F2045" s="466">
        <v>2010</v>
      </c>
      <c r="G2045" s="465" t="s">
        <v>5710</v>
      </c>
      <c r="H2045" s="465" t="s">
        <v>5820</v>
      </c>
      <c r="I2045" s="465" t="s">
        <v>7535</v>
      </c>
      <c r="J2045" s="466">
        <v>152338.70000000001</v>
      </c>
      <c r="K2045" s="469"/>
      <c r="L2045" s="404">
        <f t="shared" ca="1" si="31"/>
        <v>10881.335714285715</v>
      </c>
      <c r="M2045" s="465" t="s">
        <v>115</v>
      </c>
    </row>
    <row r="2046" spans="1:13" x14ac:dyDescent="0.35">
      <c r="A2046" s="462" t="s">
        <v>7536</v>
      </c>
      <c r="B2046" s="462" t="s">
        <v>4063</v>
      </c>
      <c r="C2046" s="462" t="s">
        <v>7536</v>
      </c>
      <c r="D2046" s="462" t="s">
        <v>141</v>
      </c>
      <c r="E2046" s="462" t="s">
        <v>214</v>
      </c>
      <c r="F2046" s="463">
        <v>2010</v>
      </c>
      <c r="G2046" s="462" t="s">
        <v>5710</v>
      </c>
      <c r="H2046" s="462" t="s">
        <v>5820</v>
      </c>
      <c r="I2046" s="462" t="s">
        <v>7537</v>
      </c>
      <c r="J2046" s="463">
        <v>180528</v>
      </c>
      <c r="K2046" s="468"/>
      <c r="L2046" s="464">
        <f t="shared" ca="1" si="31"/>
        <v>12894.857142857143</v>
      </c>
      <c r="M2046" s="462" t="s">
        <v>115</v>
      </c>
    </row>
    <row r="2047" spans="1:13" x14ac:dyDescent="0.35">
      <c r="A2047" s="465" t="s">
        <v>7538</v>
      </c>
      <c r="B2047" s="465" t="s">
        <v>4064</v>
      </c>
      <c r="C2047" s="465" t="s">
        <v>7538</v>
      </c>
      <c r="D2047" s="465" t="s">
        <v>141</v>
      </c>
      <c r="E2047" s="465" t="s">
        <v>214</v>
      </c>
      <c r="F2047" s="466">
        <v>2010</v>
      </c>
      <c r="G2047" s="465" t="s">
        <v>5710</v>
      </c>
      <c r="H2047" s="465" t="s">
        <v>5820</v>
      </c>
      <c r="I2047" s="465" t="s">
        <v>7539</v>
      </c>
      <c r="J2047" s="466">
        <v>127562</v>
      </c>
      <c r="K2047" s="469"/>
      <c r="L2047" s="404">
        <f t="shared" ca="1" si="31"/>
        <v>9111.5714285714294</v>
      </c>
      <c r="M2047" s="465" t="s">
        <v>115</v>
      </c>
    </row>
    <row r="2048" spans="1:13" x14ac:dyDescent="0.35">
      <c r="A2048" s="462" t="s">
        <v>8797</v>
      </c>
      <c r="B2048" s="462" t="s">
        <v>4142</v>
      </c>
      <c r="C2048" s="462" t="s">
        <v>8797</v>
      </c>
      <c r="D2048" s="462" t="s">
        <v>141</v>
      </c>
      <c r="E2048" s="462" t="s">
        <v>214</v>
      </c>
      <c r="F2048" s="463">
        <v>2013</v>
      </c>
      <c r="G2048" s="462" t="s">
        <v>5813</v>
      </c>
      <c r="H2048" s="462" t="s">
        <v>5734</v>
      </c>
      <c r="I2048" s="462" t="s">
        <v>8798</v>
      </c>
      <c r="J2048" s="463">
        <v>123820</v>
      </c>
      <c r="K2048" s="468"/>
      <c r="L2048" s="464">
        <f t="shared" ca="1" si="31"/>
        <v>11256.363636363636</v>
      </c>
      <c r="M2048" s="462" t="s">
        <v>115</v>
      </c>
    </row>
    <row r="2049" spans="1:13" x14ac:dyDescent="0.35">
      <c r="A2049" s="465" t="s">
        <v>8910</v>
      </c>
      <c r="B2049" s="465" t="s">
        <v>4178</v>
      </c>
      <c r="C2049" s="465" t="s">
        <v>8910</v>
      </c>
      <c r="D2049" s="465" t="s">
        <v>141</v>
      </c>
      <c r="E2049" s="465" t="s">
        <v>214</v>
      </c>
      <c r="F2049" s="466">
        <v>2014</v>
      </c>
      <c r="G2049" s="465" t="s">
        <v>5710</v>
      </c>
      <c r="H2049" s="465" t="s">
        <v>5820</v>
      </c>
      <c r="I2049" s="465" t="s">
        <v>8911</v>
      </c>
      <c r="J2049" s="466">
        <v>75038.600000000006</v>
      </c>
      <c r="K2049" s="469"/>
      <c r="L2049" s="404">
        <f t="shared" ca="1" si="31"/>
        <v>7503.8600000000006</v>
      </c>
      <c r="M2049" s="465" t="s">
        <v>115</v>
      </c>
    </row>
    <row r="2050" spans="1:13" x14ac:dyDescent="0.35">
      <c r="A2050" s="462" t="s">
        <v>8912</v>
      </c>
      <c r="B2050" s="462" t="s">
        <v>4179</v>
      </c>
      <c r="C2050" s="462" t="s">
        <v>8912</v>
      </c>
      <c r="D2050" s="462" t="s">
        <v>141</v>
      </c>
      <c r="E2050" s="462" t="s">
        <v>214</v>
      </c>
      <c r="F2050" s="463">
        <v>2014</v>
      </c>
      <c r="G2050" s="462" t="s">
        <v>5710</v>
      </c>
      <c r="H2050" s="462" t="s">
        <v>5820</v>
      </c>
      <c r="I2050" s="462" t="s">
        <v>8913</v>
      </c>
      <c r="J2050" s="463">
        <v>105526.3</v>
      </c>
      <c r="K2050" s="468"/>
      <c r="L2050" s="464">
        <f t="shared" ref="L2050:L2113" ca="1" si="32">IFERROR(J2050/(YEAR(NOW())-F2050),"--")</f>
        <v>10552.630000000001</v>
      </c>
      <c r="M2050" s="462" t="s">
        <v>115</v>
      </c>
    </row>
    <row r="2051" spans="1:13" x14ac:dyDescent="0.35">
      <c r="A2051" s="465" t="s">
        <v>8914</v>
      </c>
      <c r="B2051" s="465" t="s">
        <v>4180</v>
      </c>
      <c r="C2051" s="465" t="s">
        <v>8914</v>
      </c>
      <c r="D2051" s="465" t="s">
        <v>141</v>
      </c>
      <c r="E2051" s="465" t="s">
        <v>214</v>
      </c>
      <c r="F2051" s="466">
        <v>2014</v>
      </c>
      <c r="G2051" s="465" t="s">
        <v>5710</v>
      </c>
      <c r="H2051" s="465" t="s">
        <v>5820</v>
      </c>
      <c r="I2051" s="465" t="s">
        <v>8915</v>
      </c>
      <c r="J2051" s="466">
        <v>92712.1</v>
      </c>
      <c r="K2051" s="469"/>
      <c r="L2051" s="404">
        <f t="shared" ca="1" si="32"/>
        <v>9271.2100000000009</v>
      </c>
      <c r="M2051" s="465" t="s">
        <v>115</v>
      </c>
    </row>
    <row r="2052" spans="1:13" x14ac:dyDescent="0.35">
      <c r="A2052" s="462" t="s">
        <v>8916</v>
      </c>
      <c r="B2052" s="462" t="s">
        <v>4181</v>
      </c>
      <c r="C2052" s="462" t="s">
        <v>8916</v>
      </c>
      <c r="D2052" s="462" t="s">
        <v>141</v>
      </c>
      <c r="E2052" s="462" t="s">
        <v>214</v>
      </c>
      <c r="F2052" s="463">
        <v>2014</v>
      </c>
      <c r="G2052" s="462" t="s">
        <v>5710</v>
      </c>
      <c r="H2052" s="462" t="s">
        <v>5820</v>
      </c>
      <c r="I2052" s="462" t="s">
        <v>8917</v>
      </c>
      <c r="J2052" s="463">
        <v>54025.7</v>
      </c>
      <c r="K2052" s="468"/>
      <c r="L2052" s="464">
        <f t="shared" ca="1" si="32"/>
        <v>5402.57</v>
      </c>
      <c r="M2052" s="462" t="s">
        <v>115</v>
      </c>
    </row>
    <row r="2053" spans="1:13" x14ac:dyDescent="0.35">
      <c r="A2053" s="465" t="s">
        <v>8918</v>
      </c>
      <c r="B2053" s="465" t="s">
        <v>4182</v>
      </c>
      <c r="C2053" s="465" t="s">
        <v>8918</v>
      </c>
      <c r="D2053" s="465" t="s">
        <v>141</v>
      </c>
      <c r="E2053" s="465" t="s">
        <v>214</v>
      </c>
      <c r="F2053" s="466">
        <v>2014</v>
      </c>
      <c r="G2053" s="465" t="s">
        <v>5710</v>
      </c>
      <c r="H2053" s="465" t="s">
        <v>5820</v>
      </c>
      <c r="I2053" s="465" t="s">
        <v>8919</v>
      </c>
      <c r="J2053" s="466">
        <v>28775.9</v>
      </c>
      <c r="K2053" s="469"/>
      <c r="L2053" s="404">
        <f t="shared" ca="1" si="32"/>
        <v>2877.59</v>
      </c>
      <c r="M2053" s="465" t="s">
        <v>115</v>
      </c>
    </row>
    <row r="2054" spans="1:13" x14ac:dyDescent="0.35">
      <c r="A2054" s="462" t="s">
        <v>8906</v>
      </c>
      <c r="B2054" s="462" t="s">
        <v>4147</v>
      </c>
      <c r="C2054" s="462" t="s">
        <v>8906</v>
      </c>
      <c r="D2054" s="462" t="s">
        <v>141</v>
      </c>
      <c r="E2054" s="462" t="s">
        <v>214</v>
      </c>
      <c r="F2054" s="463">
        <v>2014</v>
      </c>
      <c r="G2054" s="462" t="s">
        <v>5710</v>
      </c>
      <c r="H2054" s="462" t="s">
        <v>5820</v>
      </c>
      <c r="I2054" s="462" t="s">
        <v>8907</v>
      </c>
      <c r="J2054" s="463">
        <v>131646</v>
      </c>
      <c r="K2054" s="468"/>
      <c r="L2054" s="464">
        <f t="shared" ca="1" si="32"/>
        <v>13164.6</v>
      </c>
      <c r="M2054" s="462" t="s">
        <v>115</v>
      </c>
    </row>
    <row r="2055" spans="1:13" x14ac:dyDescent="0.35">
      <c r="A2055" s="465" t="s">
        <v>8908</v>
      </c>
      <c r="B2055" s="465" t="s">
        <v>4148</v>
      </c>
      <c r="C2055" s="465" t="s">
        <v>8908</v>
      </c>
      <c r="D2055" s="465" t="s">
        <v>141</v>
      </c>
      <c r="E2055" s="465" t="s">
        <v>214</v>
      </c>
      <c r="F2055" s="466">
        <v>2014</v>
      </c>
      <c r="G2055" s="465" t="s">
        <v>5710</v>
      </c>
      <c r="H2055" s="465" t="s">
        <v>5820</v>
      </c>
      <c r="I2055" s="465" t="s">
        <v>8909</v>
      </c>
      <c r="J2055" s="466">
        <v>142712</v>
      </c>
      <c r="K2055" s="469">
        <v>44370</v>
      </c>
      <c r="L2055" s="404">
        <f t="shared" ca="1" si="32"/>
        <v>14271.2</v>
      </c>
      <c r="M2055" s="465" t="s">
        <v>115</v>
      </c>
    </row>
    <row r="2056" spans="1:13" x14ac:dyDescent="0.35">
      <c r="A2056" s="462" t="s">
        <v>8900</v>
      </c>
      <c r="B2056" s="462" t="s">
        <v>4144</v>
      </c>
      <c r="C2056" s="462" t="s">
        <v>8900</v>
      </c>
      <c r="D2056" s="462" t="s">
        <v>141</v>
      </c>
      <c r="E2056" s="462" t="s">
        <v>214</v>
      </c>
      <c r="F2056" s="463">
        <v>2014</v>
      </c>
      <c r="G2056" s="462" t="s">
        <v>5710</v>
      </c>
      <c r="H2056" s="462" t="s">
        <v>5820</v>
      </c>
      <c r="I2056" s="462" t="s">
        <v>8901</v>
      </c>
      <c r="J2056" s="463">
        <v>107302.1</v>
      </c>
      <c r="K2056" s="468"/>
      <c r="L2056" s="464">
        <f t="shared" ca="1" si="32"/>
        <v>10730.210000000001</v>
      </c>
      <c r="M2056" s="462" t="s">
        <v>115</v>
      </c>
    </row>
    <row r="2057" spans="1:13" x14ac:dyDescent="0.35">
      <c r="A2057" s="465" t="s">
        <v>8902</v>
      </c>
      <c r="B2057" s="465" t="s">
        <v>4145</v>
      </c>
      <c r="C2057" s="465" t="s">
        <v>8902</v>
      </c>
      <c r="D2057" s="465" t="s">
        <v>141</v>
      </c>
      <c r="E2057" s="465" t="s">
        <v>214</v>
      </c>
      <c r="F2057" s="466">
        <v>2014</v>
      </c>
      <c r="G2057" s="465" t="s">
        <v>5710</v>
      </c>
      <c r="H2057" s="465" t="s">
        <v>5820</v>
      </c>
      <c r="I2057" s="465" t="s">
        <v>8903</v>
      </c>
      <c r="J2057" s="466">
        <v>112580.6</v>
      </c>
      <c r="K2057" s="469"/>
      <c r="L2057" s="404">
        <f t="shared" ca="1" si="32"/>
        <v>11258.060000000001</v>
      </c>
      <c r="M2057" s="465" t="s">
        <v>115</v>
      </c>
    </row>
    <row r="2058" spans="1:13" x14ac:dyDescent="0.35">
      <c r="A2058" s="462" t="s">
        <v>8904</v>
      </c>
      <c r="B2058" s="462" t="s">
        <v>4146</v>
      </c>
      <c r="C2058" s="462" t="s">
        <v>8904</v>
      </c>
      <c r="D2058" s="462" t="s">
        <v>141</v>
      </c>
      <c r="E2058" s="462" t="s">
        <v>214</v>
      </c>
      <c r="F2058" s="463">
        <v>2014</v>
      </c>
      <c r="G2058" s="462" t="s">
        <v>5710</v>
      </c>
      <c r="H2058" s="462" t="s">
        <v>5820</v>
      </c>
      <c r="I2058" s="462" t="s">
        <v>8905</v>
      </c>
      <c r="J2058" s="463">
        <v>69644.2</v>
      </c>
      <c r="K2058" s="468"/>
      <c r="L2058" s="464">
        <f t="shared" ca="1" si="32"/>
        <v>6964.42</v>
      </c>
      <c r="M2058" s="462" t="s">
        <v>115</v>
      </c>
    </row>
    <row r="2059" spans="1:13" x14ac:dyDescent="0.35">
      <c r="A2059" s="465" t="s">
        <v>8920</v>
      </c>
      <c r="B2059" s="465" t="s">
        <v>4149</v>
      </c>
      <c r="C2059" s="465" t="s">
        <v>8920</v>
      </c>
      <c r="D2059" s="465" t="s">
        <v>141</v>
      </c>
      <c r="E2059" s="465" t="s">
        <v>214</v>
      </c>
      <c r="F2059" s="466">
        <v>2014</v>
      </c>
      <c r="G2059" s="465" t="s">
        <v>5710</v>
      </c>
      <c r="H2059" s="465" t="s">
        <v>5820</v>
      </c>
      <c r="I2059" s="465" t="s">
        <v>8921</v>
      </c>
      <c r="J2059" s="466">
        <v>66683.899999999994</v>
      </c>
      <c r="K2059" s="469"/>
      <c r="L2059" s="404">
        <f t="shared" ca="1" si="32"/>
        <v>6668.3899999999994</v>
      </c>
      <c r="M2059" s="465" t="s">
        <v>115</v>
      </c>
    </row>
    <row r="2060" spans="1:13" x14ac:dyDescent="0.35">
      <c r="A2060" s="462" t="s">
        <v>8922</v>
      </c>
      <c r="B2060" s="462" t="s">
        <v>4150</v>
      </c>
      <c r="C2060" s="462" t="s">
        <v>8922</v>
      </c>
      <c r="D2060" s="462" t="s">
        <v>141</v>
      </c>
      <c r="E2060" s="462" t="s">
        <v>214</v>
      </c>
      <c r="F2060" s="463">
        <v>2014</v>
      </c>
      <c r="G2060" s="462" t="s">
        <v>5710</v>
      </c>
      <c r="H2060" s="462" t="s">
        <v>5820</v>
      </c>
      <c r="I2060" s="462" t="s">
        <v>8923</v>
      </c>
      <c r="J2060" s="463">
        <v>154102</v>
      </c>
      <c r="K2060" s="468"/>
      <c r="L2060" s="464">
        <f t="shared" ca="1" si="32"/>
        <v>15410.2</v>
      </c>
      <c r="M2060" s="462" t="s">
        <v>115</v>
      </c>
    </row>
    <row r="2061" spans="1:13" x14ac:dyDescent="0.35">
      <c r="A2061" s="465" t="s">
        <v>8924</v>
      </c>
      <c r="B2061" s="465" t="s">
        <v>4151</v>
      </c>
      <c r="C2061" s="465" t="s">
        <v>8924</v>
      </c>
      <c r="D2061" s="465" t="s">
        <v>141</v>
      </c>
      <c r="E2061" s="465" t="s">
        <v>214</v>
      </c>
      <c r="F2061" s="466">
        <v>2014</v>
      </c>
      <c r="G2061" s="465" t="s">
        <v>5710</v>
      </c>
      <c r="H2061" s="465" t="s">
        <v>5820</v>
      </c>
      <c r="I2061" s="465" t="s">
        <v>8925</v>
      </c>
      <c r="J2061" s="466">
        <v>157493</v>
      </c>
      <c r="K2061" s="469"/>
      <c r="L2061" s="404">
        <f t="shared" ca="1" si="32"/>
        <v>15749.3</v>
      </c>
      <c r="M2061" s="465" t="s">
        <v>115</v>
      </c>
    </row>
    <row r="2062" spans="1:13" x14ac:dyDescent="0.35">
      <c r="A2062" s="462" t="s">
        <v>8926</v>
      </c>
      <c r="B2062" s="462" t="s">
        <v>4152</v>
      </c>
      <c r="C2062" s="462" t="s">
        <v>8926</v>
      </c>
      <c r="D2062" s="462" t="s">
        <v>141</v>
      </c>
      <c r="E2062" s="462" t="s">
        <v>214</v>
      </c>
      <c r="F2062" s="463">
        <v>2014</v>
      </c>
      <c r="G2062" s="462" t="s">
        <v>5710</v>
      </c>
      <c r="H2062" s="462" t="s">
        <v>5820</v>
      </c>
      <c r="I2062" s="462" t="s">
        <v>8927</v>
      </c>
      <c r="J2062" s="463">
        <v>72089.2</v>
      </c>
      <c r="K2062" s="468"/>
      <c r="L2062" s="464">
        <f t="shared" ca="1" si="32"/>
        <v>7208.92</v>
      </c>
      <c r="M2062" s="462" t="s">
        <v>115</v>
      </c>
    </row>
    <row r="2063" spans="1:13" x14ac:dyDescent="0.35">
      <c r="A2063" s="465" t="s">
        <v>8928</v>
      </c>
      <c r="B2063" s="465" t="s">
        <v>4153</v>
      </c>
      <c r="C2063" s="465" t="s">
        <v>8928</v>
      </c>
      <c r="D2063" s="465" t="s">
        <v>141</v>
      </c>
      <c r="E2063" s="465" t="s">
        <v>214</v>
      </c>
      <c r="F2063" s="466">
        <v>2014</v>
      </c>
      <c r="G2063" s="465" t="s">
        <v>5710</v>
      </c>
      <c r="H2063" s="465" t="s">
        <v>5820</v>
      </c>
      <c r="I2063" s="465" t="s">
        <v>8929</v>
      </c>
      <c r="J2063" s="466">
        <v>120531.4</v>
      </c>
      <c r="K2063" s="469"/>
      <c r="L2063" s="404">
        <f t="shared" ca="1" si="32"/>
        <v>12053.14</v>
      </c>
      <c r="M2063" s="465" t="s">
        <v>115</v>
      </c>
    </row>
    <row r="2064" spans="1:13" x14ac:dyDescent="0.35">
      <c r="A2064" s="462" t="s">
        <v>8930</v>
      </c>
      <c r="B2064" s="462" t="s">
        <v>4154</v>
      </c>
      <c r="C2064" s="462" t="s">
        <v>8930</v>
      </c>
      <c r="D2064" s="462" t="s">
        <v>141</v>
      </c>
      <c r="E2064" s="462" t="s">
        <v>214</v>
      </c>
      <c r="F2064" s="463">
        <v>2014</v>
      </c>
      <c r="G2064" s="462" t="s">
        <v>5710</v>
      </c>
      <c r="H2064" s="462" t="s">
        <v>5820</v>
      </c>
      <c r="I2064" s="462" t="s">
        <v>8931</v>
      </c>
      <c r="J2064" s="463">
        <v>73009.100000000006</v>
      </c>
      <c r="K2064" s="468"/>
      <c r="L2064" s="464">
        <f t="shared" ca="1" si="32"/>
        <v>7300.9100000000008</v>
      </c>
      <c r="M2064" s="462" t="s">
        <v>115</v>
      </c>
    </row>
    <row r="2065" spans="1:13" x14ac:dyDescent="0.35">
      <c r="A2065" s="465" t="s">
        <v>8932</v>
      </c>
      <c r="B2065" s="465" t="s">
        <v>4155</v>
      </c>
      <c r="C2065" s="465" t="s">
        <v>8932</v>
      </c>
      <c r="D2065" s="465" t="s">
        <v>141</v>
      </c>
      <c r="E2065" s="465" t="s">
        <v>214</v>
      </c>
      <c r="F2065" s="466">
        <v>2014</v>
      </c>
      <c r="G2065" s="465" t="s">
        <v>5710</v>
      </c>
      <c r="H2065" s="465" t="s">
        <v>5820</v>
      </c>
      <c r="I2065" s="465" t="s">
        <v>8933</v>
      </c>
      <c r="J2065" s="466">
        <v>109453.6</v>
      </c>
      <c r="K2065" s="469"/>
      <c r="L2065" s="404">
        <f t="shared" ca="1" si="32"/>
        <v>10945.36</v>
      </c>
      <c r="M2065" s="465" t="s">
        <v>115</v>
      </c>
    </row>
    <row r="2066" spans="1:13" x14ac:dyDescent="0.35">
      <c r="A2066" s="462" t="s">
        <v>8934</v>
      </c>
      <c r="B2066" s="462" t="s">
        <v>4156</v>
      </c>
      <c r="C2066" s="462" t="s">
        <v>8934</v>
      </c>
      <c r="D2066" s="462" t="s">
        <v>141</v>
      </c>
      <c r="E2066" s="462" t="s">
        <v>214</v>
      </c>
      <c r="F2066" s="463">
        <v>2014</v>
      </c>
      <c r="G2066" s="462" t="s">
        <v>5710</v>
      </c>
      <c r="H2066" s="462" t="s">
        <v>5820</v>
      </c>
      <c r="I2066" s="462" t="s">
        <v>8935</v>
      </c>
      <c r="J2066" s="463">
        <v>52161.4</v>
      </c>
      <c r="K2066" s="468"/>
      <c r="L2066" s="464">
        <f t="shared" ca="1" si="32"/>
        <v>5216.1400000000003</v>
      </c>
      <c r="M2066" s="462" t="s">
        <v>115</v>
      </c>
    </row>
    <row r="2067" spans="1:13" x14ac:dyDescent="0.35">
      <c r="A2067" s="465" t="s">
        <v>8936</v>
      </c>
      <c r="B2067" s="465" t="s">
        <v>4157</v>
      </c>
      <c r="C2067" s="465" t="s">
        <v>8936</v>
      </c>
      <c r="D2067" s="465" t="s">
        <v>141</v>
      </c>
      <c r="E2067" s="465" t="s">
        <v>214</v>
      </c>
      <c r="F2067" s="466">
        <v>2014</v>
      </c>
      <c r="G2067" s="465" t="s">
        <v>5710</v>
      </c>
      <c r="H2067" s="465" t="s">
        <v>5820</v>
      </c>
      <c r="I2067" s="465" t="s">
        <v>8937</v>
      </c>
      <c r="J2067" s="466">
        <v>89295</v>
      </c>
      <c r="K2067" s="469"/>
      <c r="L2067" s="404">
        <f t="shared" ca="1" si="32"/>
        <v>8929.5</v>
      </c>
      <c r="M2067" s="465" t="s">
        <v>115</v>
      </c>
    </row>
    <row r="2068" spans="1:13" x14ac:dyDescent="0.35">
      <c r="A2068" s="462" t="s">
        <v>8938</v>
      </c>
      <c r="B2068" s="462" t="s">
        <v>4158</v>
      </c>
      <c r="C2068" s="462" t="s">
        <v>8938</v>
      </c>
      <c r="D2068" s="462" t="s">
        <v>141</v>
      </c>
      <c r="E2068" s="462" t="s">
        <v>214</v>
      </c>
      <c r="F2068" s="463">
        <v>2014</v>
      </c>
      <c r="G2068" s="462" t="s">
        <v>5710</v>
      </c>
      <c r="H2068" s="462" t="s">
        <v>5820</v>
      </c>
      <c r="I2068" s="462" t="s">
        <v>8939</v>
      </c>
      <c r="J2068" s="463">
        <v>91994.2</v>
      </c>
      <c r="K2068" s="468"/>
      <c r="L2068" s="464">
        <f t="shared" ca="1" si="32"/>
        <v>9199.42</v>
      </c>
      <c r="M2068" s="462" t="s">
        <v>115</v>
      </c>
    </row>
    <row r="2069" spans="1:13" x14ac:dyDescent="0.35">
      <c r="A2069" s="465" t="s">
        <v>8940</v>
      </c>
      <c r="B2069" s="465" t="s">
        <v>4159</v>
      </c>
      <c r="C2069" s="465" t="s">
        <v>8940</v>
      </c>
      <c r="D2069" s="465" t="s">
        <v>141</v>
      </c>
      <c r="E2069" s="465" t="s">
        <v>214</v>
      </c>
      <c r="F2069" s="466">
        <v>2014</v>
      </c>
      <c r="G2069" s="465" t="s">
        <v>5710</v>
      </c>
      <c r="H2069" s="465" t="s">
        <v>5820</v>
      </c>
      <c r="I2069" s="465" t="s">
        <v>8941</v>
      </c>
      <c r="J2069" s="466">
        <v>127294.7</v>
      </c>
      <c r="K2069" s="469"/>
      <c r="L2069" s="404">
        <f t="shared" ca="1" si="32"/>
        <v>12729.47</v>
      </c>
      <c r="M2069" s="465" t="s">
        <v>115</v>
      </c>
    </row>
    <row r="2070" spans="1:13" x14ac:dyDescent="0.35">
      <c r="A2070" s="462" t="s">
        <v>8942</v>
      </c>
      <c r="B2070" s="462" t="s">
        <v>4160</v>
      </c>
      <c r="C2070" s="462" t="s">
        <v>8942</v>
      </c>
      <c r="D2070" s="462" t="s">
        <v>141</v>
      </c>
      <c r="E2070" s="462" t="s">
        <v>214</v>
      </c>
      <c r="F2070" s="463">
        <v>2014</v>
      </c>
      <c r="G2070" s="462" t="s">
        <v>5710</v>
      </c>
      <c r="H2070" s="462" t="s">
        <v>5820</v>
      </c>
      <c r="I2070" s="462" t="s">
        <v>8943</v>
      </c>
      <c r="J2070" s="463">
        <v>179768</v>
      </c>
      <c r="K2070" s="468"/>
      <c r="L2070" s="464">
        <f t="shared" ca="1" si="32"/>
        <v>17976.8</v>
      </c>
      <c r="M2070" s="462" t="s">
        <v>115</v>
      </c>
    </row>
    <row r="2071" spans="1:13" x14ac:dyDescent="0.35">
      <c r="A2071" s="465" t="s">
        <v>8944</v>
      </c>
      <c r="B2071" s="465" t="s">
        <v>4161</v>
      </c>
      <c r="C2071" s="465" t="s">
        <v>8944</v>
      </c>
      <c r="D2071" s="465" t="s">
        <v>141</v>
      </c>
      <c r="E2071" s="465" t="s">
        <v>214</v>
      </c>
      <c r="F2071" s="466">
        <v>2014</v>
      </c>
      <c r="G2071" s="465" t="s">
        <v>5710</v>
      </c>
      <c r="H2071" s="465" t="s">
        <v>5820</v>
      </c>
      <c r="I2071" s="465" t="s">
        <v>8945</v>
      </c>
      <c r="J2071" s="466">
        <v>148656</v>
      </c>
      <c r="K2071" s="469"/>
      <c r="L2071" s="404">
        <f t="shared" ca="1" si="32"/>
        <v>14865.6</v>
      </c>
      <c r="M2071" s="465" t="s">
        <v>115</v>
      </c>
    </row>
    <row r="2072" spans="1:13" x14ac:dyDescent="0.35">
      <c r="A2072" s="462" t="s">
        <v>8946</v>
      </c>
      <c r="B2072" s="462" t="s">
        <v>4162</v>
      </c>
      <c r="C2072" s="462" t="s">
        <v>8946</v>
      </c>
      <c r="D2072" s="462" t="s">
        <v>141</v>
      </c>
      <c r="E2072" s="462" t="s">
        <v>214</v>
      </c>
      <c r="F2072" s="463">
        <v>2014</v>
      </c>
      <c r="G2072" s="462" t="s">
        <v>5710</v>
      </c>
      <c r="H2072" s="462" t="s">
        <v>5820</v>
      </c>
      <c r="I2072" s="462" t="s">
        <v>8947</v>
      </c>
      <c r="J2072" s="463">
        <v>100966</v>
      </c>
      <c r="K2072" s="468"/>
      <c r="L2072" s="464">
        <f t="shared" ca="1" si="32"/>
        <v>10096.6</v>
      </c>
      <c r="M2072" s="462" t="s">
        <v>115</v>
      </c>
    </row>
    <row r="2073" spans="1:13" x14ac:dyDescent="0.35">
      <c r="A2073" s="465" t="s">
        <v>8948</v>
      </c>
      <c r="B2073" s="465" t="s">
        <v>4163</v>
      </c>
      <c r="C2073" s="465" t="s">
        <v>8948</v>
      </c>
      <c r="D2073" s="465" t="s">
        <v>141</v>
      </c>
      <c r="E2073" s="465" t="s">
        <v>214</v>
      </c>
      <c r="F2073" s="466">
        <v>2014</v>
      </c>
      <c r="G2073" s="465" t="s">
        <v>5710</v>
      </c>
      <c r="H2073" s="465" t="s">
        <v>5820</v>
      </c>
      <c r="I2073" s="465" t="s">
        <v>8949</v>
      </c>
      <c r="J2073" s="466">
        <v>93303.3</v>
      </c>
      <c r="K2073" s="469"/>
      <c r="L2073" s="404">
        <f t="shared" ca="1" si="32"/>
        <v>9330.33</v>
      </c>
      <c r="M2073" s="465" t="s">
        <v>115</v>
      </c>
    </row>
    <row r="2074" spans="1:13" x14ac:dyDescent="0.35">
      <c r="A2074" s="462" t="s">
        <v>8950</v>
      </c>
      <c r="B2074" s="462" t="s">
        <v>4164</v>
      </c>
      <c r="C2074" s="462" t="s">
        <v>8950</v>
      </c>
      <c r="D2074" s="462" t="s">
        <v>141</v>
      </c>
      <c r="E2074" s="462" t="s">
        <v>214</v>
      </c>
      <c r="F2074" s="463">
        <v>2014</v>
      </c>
      <c r="G2074" s="462" t="s">
        <v>5710</v>
      </c>
      <c r="H2074" s="462" t="s">
        <v>5820</v>
      </c>
      <c r="I2074" s="462" t="s">
        <v>8951</v>
      </c>
      <c r="J2074" s="463">
        <v>128196.7</v>
      </c>
      <c r="K2074" s="468"/>
      <c r="L2074" s="464">
        <f t="shared" ca="1" si="32"/>
        <v>12819.67</v>
      </c>
      <c r="M2074" s="462" t="s">
        <v>115</v>
      </c>
    </row>
    <row r="2075" spans="1:13" x14ac:dyDescent="0.35">
      <c r="A2075" s="465" t="s">
        <v>8952</v>
      </c>
      <c r="B2075" s="465" t="s">
        <v>4165</v>
      </c>
      <c r="C2075" s="465" t="s">
        <v>8952</v>
      </c>
      <c r="D2075" s="465" t="s">
        <v>141</v>
      </c>
      <c r="E2075" s="465" t="s">
        <v>214</v>
      </c>
      <c r="F2075" s="466">
        <v>2014</v>
      </c>
      <c r="G2075" s="465" t="s">
        <v>5710</v>
      </c>
      <c r="H2075" s="465" t="s">
        <v>5820</v>
      </c>
      <c r="I2075" s="465" t="s">
        <v>8953</v>
      </c>
      <c r="J2075" s="466">
        <v>70164.3</v>
      </c>
      <c r="K2075" s="469"/>
      <c r="L2075" s="404">
        <f t="shared" ca="1" si="32"/>
        <v>7016.43</v>
      </c>
      <c r="M2075" s="465" t="s">
        <v>115</v>
      </c>
    </row>
    <row r="2076" spans="1:13" x14ac:dyDescent="0.35">
      <c r="A2076" s="462" t="s">
        <v>8954</v>
      </c>
      <c r="B2076" s="462" t="s">
        <v>4166</v>
      </c>
      <c r="C2076" s="462" t="s">
        <v>8954</v>
      </c>
      <c r="D2076" s="462" t="s">
        <v>141</v>
      </c>
      <c r="E2076" s="462" t="s">
        <v>214</v>
      </c>
      <c r="F2076" s="463">
        <v>2014</v>
      </c>
      <c r="G2076" s="462" t="s">
        <v>5710</v>
      </c>
      <c r="H2076" s="462" t="s">
        <v>5820</v>
      </c>
      <c r="I2076" s="462" t="s">
        <v>8955</v>
      </c>
      <c r="J2076" s="463">
        <v>123242.7</v>
      </c>
      <c r="K2076" s="468"/>
      <c r="L2076" s="464">
        <f t="shared" ca="1" si="32"/>
        <v>12324.27</v>
      </c>
      <c r="M2076" s="462" t="s">
        <v>115</v>
      </c>
    </row>
    <row r="2077" spans="1:13" x14ac:dyDescent="0.35">
      <c r="A2077" s="465" t="s">
        <v>8956</v>
      </c>
      <c r="B2077" s="465" t="s">
        <v>4167</v>
      </c>
      <c r="C2077" s="465" t="s">
        <v>8956</v>
      </c>
      <c r="D2077" s="465" t="s">
        <v>141</v>
      </c>
      <c r="E2077" s="465" t="s">
        <v>214</v>
      </c>
      <c r="F2077" s="466">
        <v>2014</v>
      </c>
      <c r="G2077" s="465" t="s">
        <v>5710</v>
      </c>
      <c r="H2077" s="465" t="s">
        <v>5820</v>
      </c>
      <c r="I2077" s="465" t="s">
        <v>8957</v>
      </c>
      <c r="J2077" s="466">
        <v>116287.1</v>
      </c>
      <c r="K2077" s="469"/>
      <c r="L2077" s="404">
        <f t="shared" ca="1" si="32"/>
        <v>11628.710000000001</v>
      </c>
      <c r="M2077" s="465" t="s">
        <v>115</v>
      </c>
    </row>
    <row r="2078" spans="1:13" x14ac:dyDescent="0.35">
      <c r="A2078" s="462" t="s">
        <v>8958</v>
      </c>
      <c r="B2078" s="462" t="s">
        <v>4168</v>
      </c>
      <c r="C2078" s="462" t="s">
        <v>8958</v>
      </c>
      <c r="D2078" s="462" t="s">
        <v>141</v>
      </c>
      <c r="E2078" s="462" t="s">
        <v>214</v>
      </c>
      <c r="F2078" s="463">
        <v>2014</v>
      </c>
      <c r="G2078" s="462" t="s">
        <v>5710</v>
      </c>
      <c r="H2078" s="462" t="s">
        <v>5820</v>
      </c>
      <c r="I2078" s="462" t="s">
        <v>8959</v>
      </c>
      <c r="J2078" s="463">
        <v>51056</v>
      </c>
      <c r="K2078" s="468"/>
      <c r="L2078" s="464">
        <f t="shared" ca="1" si="32"/>
        <v>5105.6000000000004</v>
      </c>
      <c r="M2078" s="462" t="s">
        <v>115</v>
      </c>
    </row>
    <row r="2079" spans="1:13" x14ac:dyDescent="0.35">
      <c r="A2079" s="465" t="s">
        <v>8960</v>
      </c>
      <c r="B2079" s="465" t="s">
        <v>4169</v>
      </c>
      <c r="C2079" s="465" t="s">
        <v>8960</v>
      </c>
      <c r="D2079" s="465" t="s">
        <v>141</v>
      </c>
      <c r="E2079" s="465" t="s">
        <v>214</v>
      </c>
      <c r="F2079" s="466">
        <v>2014</v>
      </c>
      <c r="G2079" s="465" t="s">
        <v>5710</v>
      </c>
      <c r="H2079" s="465" t="s">
        <v>5820</v>
      </c>
      <c r="I2079" s="465" t="s">
        <v>8961</v>
      </c>
      <c r="J2079" s="466">
        <v>76261</v>
      </c>
      <c r="K2079" s="469"/>
      <c r="L2079" s="404">
        <f t="shared" ca="1" si="32"/>
        <v>7626.1</v>
      </c>
      <c r="M2079" s="465" t="s">
        <v>115</v>
      </c>
    </row>
    <row r="2080" spans="1:13" x14ac:dyDescent="0.35">
      <c r="A2080" s="462" t="s">
        <v>8962</v>
      </c>
      <c r="B2080" s="462" t="s">
        <v>4170</v>
      </c>
      <c r="C2080" s="462" t="s">
        <v>8962</v>
      </c>
      <c r="D2080" s="462" t="s">
        <v>141</v>
      </c>
      <c r="E2080" s="462" t="s">
        <v>214</v>
      </c>
      <c r="F2080" s="463">
        <v>2014</v>
      </c>
      <c r="G2080" s="462" t="s">
        <v>5710</v>
      </c>
      <c r="H2080" s="462" t="s">
        <v>5820</v>
      </c>
      <c r="I2080" s="462" t="s">
        <v>8963</v>
      </c>
      <c r="J2080" s="463">
        <v>92101</v>
      </c>
      <c r="K2080" s="468"/>
      <c r="L2080" s="464">
        <f t="shared" ca="1" si="32"/>
        <v>9210.1</v>
      </c>
      <c r="M2080" s="462" t="s">
        <v>115</v>
      </c>
    </row>
    <row r="2081" spans="1:13" x14ac:dyDescent="0.35">
      <c r="A2081" s="465" t="s">
        <v>8964</v>
      </c>
      <c r="B2081" s="465" t="s">
        <v>4171</v>
      </c>
      <c r="C2081" s="465" t="s">
        <v>8964</v>
      </c>
      <c r="D2081" s="465" t="s">
        <v>141</v>
      </c>
      <c r="E2081" s="465" t="s">
        <v>214</v>
      </c>
      <c r="F2081" s="466">
        <v>2014</v>
      </c>
      <c r="G2081" s="465" t="s">
        <v>5710</v>
      </c>
      <c r="H2081" s="465" t="s">
        <v>5820</v>
      </c>
      <c r="I2081" s="465" t="s">
        <v>8965</v>
      </c>
      <c r="J2081" s="466">
        <v>90345.3</v>
      </c>
      <c r="K2081" s="469"/>
      <c r="L2081" s="404">
        <f t="shared" ca="1" si="32"/>
        <v>9034.5300000000007</v>
      </c>
      <c r="M2081" s="465" t="s">
        <v>115</v>
      </c>
    </row>
    <row r="2082" spans="1:13" x14ac:dyDescent="0.35">
      <c r="A2082" s="462" t="s">
        <v>8966</v>
      </c>
      <c r="B2082" s="462" t="s">
        <v>4172</v>
      </c>
      <c r="C2082" s="462" t="s">
        <v>8966</v>
      </c>
      <c r="D2082" s="462" t="s">
        <v>141</v>
      </c>
      <c r="E2082" s="462" t="s">
        <v>214</v>
      </c>
      <c r="F2082" s="463">
        <v>2014</v>
      </c>
      <c r="G2082" s="462" t="s">
        <v>5710</v>
      </c>
      <c r="H2082" s="462" t="s">
        <v>5820</v>
      </c>
      <c r="I2082" s="462" t="s">
        <v>8967</v>
      </c>
      <c r="J2082" s="463">
        <v>89495.8</v>
      </c>
      <c r="K2082" s="468"/>
      <c r="L2082" s="464">
        <f t="shared" ca="1" si="32"/>
        <v>8949.58</v>
      </c>
      <c r="M2082" s="462" t="s">
        <v>115</v>
      </c>
    </row>
    <row r="2083" spans="1:13" x14ac:dyDescent="0.35">
      <c r="A2083" s="465" t="s">
        <v>9816</v>
      </c>
      <c r="B2083" s="465" t="s">
        <v>4210</v>
      </c>
      <c r="C2083" s="465" t="s">
        <v>9816</v>
      </c>
      <c r="D2083" s="465" t="s">
        <v>141</v>
      </c>
      <c r="E2083" s="465" t="s">
        <v>214</v>
      </c>
      <c r="F2083" s="466">
        <v>2015</v>
      </c>
      <c r="G2083" s="465" t="s">
        <v>5710</v>
      </c>
      <c r="H2083" s="465" t="s">
        <v>6004</v>
      </c>
      <c r="I2083" s="465" t="s">
        <v>9817</v>
      </c>
      <c r="J2083" s="466">
        <v>39365.599999999999</v>
      </c>
      <c r="K2083" s="469"/>
      <c r="L2083" s="404">
        <f t="shared" ca="1" si="32"/>
        <v>4373.9555555555553</v>
      </c>
      <c r="M2083" s="465" t="s">
        <v>115</v>
      </c>
    </row>
    <row r="2084" spans="1:13" x14ac:dyDescent="0.35">
      <c r="A2084" s="462" t="s">
        <v>9440</v>
      </c>
      <c r="B2084" s="462" t="s">
        <v>4204</v>
      </c>
      <c r="C2084" s="462" t="s">
        <v>9440</v>
      </c>
      <c r="D2084" s="462" t="s">
        <v>141</v>
      </c>
      <c r="E2084" s="462" t="s">
        <v>214</v>
      </c>
      <c r="F2084" s="463">
        <v>2014</v>
      </c>
      <c r="G2084" s="462" t="s">
        <v>5710</v>
      </c>
      <c r="H2084" s="462" t="s">
        <v>9438</v>
      </c>
      <c r="I2084" s="462" t="s">
        <v>9441</v>
      </c>
      <c r="J2084" s="463">
        <v>109947.1</v>
      </c>
      <c r="K2084" s="468"/>
      <c r="L2084" s="464">
        <f t="shared" ca="1" si="32"/>
        <v>10994.710000000001</v>
      </c>
      <c r="M2084" s="462" t="s">
        <v>115</v>
      </c>
    </row>
    <row r="2085" spans="1:13" x14ac:dyDescent="0.35">
      <c r="A2085" s="465" t="s">
        <v>9437</v>
      </c>
      <c r="B2085" s="465" t="s">
        <v>4203</v>
      </c>
      <c r="C2085" s="465" t="s">
        <v>9437</v>
      </c>
      <c r="D2085" s="465" t="s">
        <v>141</v>
      </c>
      <c r="E2085" s="465" t="s">
        <v>214</v>
      </c>
      <c r="F2085" s="466">
        <v>2014</v>
      </c>
      <c r="G2085" s="465" t="s">
        <v>5710</v>
      </c>
      <c r="H2085" s="465" t="s">
        <v>9438</v>
      </c>
      <c r="I2085" s="465" t="s">
        <v>9439</v>
      </c>
      <c r="J2085" s="466">
        <v>128119.8</v>
      </c>
      <c r="K2085" s="469"/>
      <c r="L2085" s="404">
        <f t="shared" ca="1" si="32"/>
        <v>12811.98</v>
      </c>
      <c r="M2085" s="465" t="s">
        <v>115</v>
      </c>
    </row>
    <row r="2086" spans="1:13" x14ac:dyDescent="0.35">
      <c r="A2086" s="462" t="s">
        <v>9940</v>
      </c>
      <c r="B2086" s="462" t="s">
        <v>4213</v>
      </c>
      <c r="C2086" s="462" t="s">
        <v>9940</v>
      </c>
      <c r="D2086" s="462" t="s">
        <v>141</v>
      </c>
      <c r="E2086" s="462" t="s">
        <v>214</v>
      </c>
      <c r="F2086" s="463">
        <v>2015</v>
      </c>
      <c r="G2086" s="462" t="s">
        <v>2052</v>
      </c>
      <c r="H2086" s="462" t="s">
        <v>9941</v>
      </c>
      <c r="I2086" s="462" t="s">
        <v>9942</v>
      </c>
      <c r="J2086" s="463">
        <v>116444</v>
      </c>
      <c r="K2086" s="468"/>
      <c r="L2086" s="464">
        <f t="shared" ca="1" si="32"/>
        <v>12938.222222222223</v>
      </c>
      <c r="M2086" s="462" t="s">
        <v>115</v>
      </c>
    </row>
    <row r="2087" spans="1:13" x14ac:dyDescent="0.35">
      <c r="A2087" s="465" t="s">
        <v>9126</v>
      </c>
      <c r="B2087" s="465" t="s">
        <v>4197</v>
      </c>
      <c r="C2087" s="465" t="s">
        <v>9126</v>
      </c>
      <c r="D2087" s="465" t="s">
        <v>141</v>
      </c>
      <c r="E2087" s="465" t="s">
        <v>214</v>
      </c>
      <c r="F2087" s="466">
        <v>2014</v>
      </c>
      <c r="G2087" s="465" t="s">
        <v>5710</v>
      </c>
      <c r="H2087" s="465" t="s">
        <v>6139</v>
      </c>
      <c r="I2087" s="465" t="s">
        <v>9127</v>
      </c>
      <c r="J2087" s="466">
        <v>173917</v>
      </c>
      <c r="K2087" s="469">
        <v>43713</v>
      </c>
      <c r="L2087" s="404">
        <f t="shared" ca="1" si="32"/>
        <v>17391.7</v>
      </c>
      <c r="M2087" s="465" t="s">
        <v>115</v>
      </c>
    </row>
    <row r="2088" spans="1:13" x14ac:dyDescent="0.35">
      <c r="A2088" s="462" t="s">
        <v>9128</v>
      </c>
      <c r="B2088" s="462" t="s">
        <v>4198</v>
      </c>
      <c r="C2088" s="462" t="s">
        <v>9128</v>
      </c>
      <c r="D2088" s="462" t="s">
        <v>141</v>
      </c>
      <c r="E2088" s="462" t="s">
        <v>214</v>
      </c>
      <c r="F2088" s="463">
        <v>2014</v>
      </c>
      <c r="G2088" s="462" t="s">
        <v>5710</v>
      </c>
      <c r="H2088" s="462" t="s">
        <v>6139</v>
      </c>
      <c r="I2088" s="462" t="s">
        <v>9129</v>
      </c>
      <c r="J2088" s="463">
        <v>156200</v>
      </c>
      <c r="K2088" s="468"/>
      <c r="L2088" s="464">
        <f t="shared" ca="1" si="32"/>
        <v>15620</v>
      </c>
      <c r="M2088" s="462" t="s">
        <v>115</v>
      </c>
    </row>
    <row r="2089" spans="1:13" x14ac:dyDescent="0.35">
      <c r="A2089" s="465" t="s">
        <v>9130</v>
      </c>
      <c r="B2089" s="465" t="s">
        <v>4195</v>
      </c>
      <c r="C2089" s="465" t="s">
        <v>9130</v>
      </c>
      <c r="D2089" s="465" t="s">
        <v>141</v>
      </c>
      <c r="E2089" s="465" t="s">
        <v>214</v>
      </c>
      <c r="F2089" s="466">
        <v>2014</v>
      </c>
      <c r="G2089" s="465" t="s">
        <v>5710</v>
      </c>
      <c r="H2089" s="465" t="s">
        <v>6139</v>
      </c>
      <c r="I2089" s="465" t="s">
        <v>9131</v>
      </c>
      <c r="J2089" s="466">
        <v>164009</v>
      </c>
      <c r="K2089" s="469"/>
      <c r="L2089" s="404">
        <f t="shared" ca="1" si="32"/>
        <v>16400.900000000001</v>
      </c>
      <c r="M2089" s="465" t="s">
        <v>115</v>
      </c>
    </row>
    <row r="2090" spans="1:13" x14ac:dyDescent="0.35">
      <c r="A2090" s="462" t="s">
        <v>9132</v>
      </c>
      <c r="B2090" s="462" t="s">
        <v>4196</v>
      </c>
      <c r="C2090" s="462" t="s">
        <v>9132</v>
      </c>
      <c r="D2090" s="462" t="s">
        <v>141</v>
      </c>
      <c r="E2090" s="462" t="s">
        <v>214</v>
      </c>
      <c r="F2090" s="463">
        <v>2014</v>
      </c>
      <c r="G2090" s="462" t="s">
        <v>5710</v>
      </c>
      <c r="H2090" s="462" t="s">
        <v>6139</v>
      </c>
      <c r="I2090" s="462" t="s">
        <v>9133</v>
      </c>
      <c r="J2090" s="463">
        <v>192202</v>
      </c>
      <c r="K2090" s="468">
        <v>43675</v>
      </c>
      <c r="L2090" s="464">
        <f t="shared" ca="1" si="32"/>
        <v>19220.2</v>
      </c>
      <c r="M2090" s="462" t="s">
        <v>115</v>
      </c>
    </row>
    <row r="2091" spans="1:13" x14ac:dyDescent="0.35">
      <c r="A2091" s="465" t="s">
        <v>9764</v>
      </c>
      <c r="B2091" s="465" t="s">
        <v>4208</v>
      </c>
      <c r="C2091" s="465" t="s">
        <v>9764</v>
      </c>
      <c r="D2091" s="465" t="s">
        <v>141</v>
      </c>
      <c r="E2091" s="465" t="s">
        <v>214</v>
      </c>
      <c r="F2091" s="466">
        <v>2015</v>
      </c>
      <c r="G2091" s="465" t="s">
        <v>5710</v>
      </c>
      <c r="H2091" s="465" t="s">
        <v>913</v>
      </c>
      <c r="I2091" s="465" t="s">
        <v>9765</v>
      </c>
      <c r="J2091" s="466">
        <v>29163.9</v>
      </c>
      <c r="K2091" s="469"/>
      <c r="L2091" s="404">
        <f t="shared" ca="1" si="32"/>
        <v>3240.4333333333334</v>
      </c>
      <c r="M2091" s="465" t="s">
        <v>115</v>
      </c>
    </row>
    <row r="2092" spans="1:13" x14ac:dyDescent="0.35">
      <c r="A2092" s="462" t="s">
        <v>8968</v>
      </c>
      <c r="B2092" s="462" t="s">
        <v>4173</v>
      </c>
      <c r="C2092" s="462" t="s">
        <v>8968</v>
      </c>
      <c r="D2092" s="462" t="s">
        <v>141</v>
      </c>
      <c r="E2092" s="462" t="s">
        <v>214</v>
      </c>
      <c r="F2092" s="463">
        <v>2014</v>
      </c>
      <c r="G2092" s="462" t="s">
        <v>5710</v>
      </c>
      <c r="H2092" s="462" t="s">
        <v>5820</v>
      </c>
      <c r="I2092" s="462" t="s">
        <v>8969</v>
      </c>
      <c r="J2092" s="463">
        <v>37580.300000000003</v>
      </c>
      <c r="K2092" s="468"/>
      <c r="L2092" s="464">
        <f t="shared" ca="1" si="32"/>
        <v>3758.03</v>
      </c>
      <c r="M2092" s="462" t="s">
        <v>115</v>
      </c>
    </row>
    <row r="2093" spans="1:13" x14ac:dyDescent="0.35">
      <c r="A2093" s="465" t="s">
        <v>8972</v>
      </c>
      <c r="B2093" s="465" t="s">
        <v>4175</v>
      </c>
      <c r="C2093" s="465" t="s">
        <v>8972</v>
      </c>
      <c r="D2093" s="465" t="s">
        <v>141</v>
      </c>
      <c r="E2093" s="465" t="s">
        <v>214</v>
      </c>
      <c r="F2093" s="466">
        <v>2014</v>
      </c>
      <c r="G2093" s="465" t="s">
        <v>5710</v>
      </c>
      <c r="H2093" s="465" t="s">
        <v>5820</v>
      </c>
      <c r="I2093" s="465" t="s">
        <v>8973</v>
      </c>
      <c r="J2093" s="466">
        <v>99821</v>
      </c>
      <c r="K2093" s="469"/>
      <c r="L2093" s="404">
        <f t="shared" ca="1" si="32"/>
        <v>9982.1</v>
      </c>
      <c r="M2093" s="465" t="s">
        <v>115</v>
      </c>
    </row>
    <row r="2094" spans="1:13" x14ac:dyDescent="0.35">
      <c r="A2094" s="462" t="s">
        <v>8974</v>
      </c>
      <c r="B2094" s="462" t="s">
        <v>4176</v>
      </c>
      <c r="C2094" s="462" t="s">
        <v>8974</v>
      </c>
      <c r="D2094" s="462" t="s">
        <v>141</v>
      </c>
      <c r="E2094" s="462" t="s">
        <v>214</v>
      </c>
      <c r="F2094" s="463">
        <v>2014</v>
      </c>
      <c r="G2094" s="462" t="s">
        <v>5710</v>
      </c>
      <c r="H2094" s="462" t="s">
        <v>5820</v>
      </c>
      <c r="I2094" s="462" t="s">
        <v>8975</v>
      </c>
      <c r="J2094" s="463">
        <v>81732.5</v>
      </c>
      <c r="K2094" s="468"/>
      <c r="L2094" s="464">
        <f t="shared" ca="1" si="32"/>
        <v>8173.25</v>
      </c>
      <c r="M2094" s="462" t="s">
        <v>115</v>
      </c>
    </row>
    <row r="2095" spans="1:13" x14ac:dyDescent="0.35">
      <c r="A2095" s="465" t="s">
        <v>8976</v>
      </c>
      <c r="B2095" s="465" t="s">
        <v>4177</v>
      </c>
      <c r="C2095" s="465" t="s">
        <v>8976</v>
      </c>
      <c r="D2095" s="465" t="s">
        <v>141</v>
      </c>
      <c r="E2095" s="465" t="s">
        <v>214</v>
      </c>
      <c r="F2095" s="466">
        <v>2014</v>
      </c>
      <c r="G2095" s="465" t="s">
        <v>5710</v>
      </c>
      <c r="H2095" s="465" t="s">
        <v>5820</v>
      </c>
      <c r="I2095" s="465" t="s">
        <v>8977</v>
      </c>
      <c r="J2095" s="466">
        <v>113670.5</v>
      </c>
      <c r="K2095" s="469"/>
      <c r="L2095" s="404">
        <f t="shared" ca="1" si="32"/>
        <v>11367.05</v>
      </c>
      <c r="M2095" s="465" t="s">
        <v>115</v>
      </c>
    </row>
    <row r="2096" spans="1:13" x14ac:dyDescent="0.35">
      <c r="A2096" s="462" t="s">
        <v>6429</v>
      </c>
      <c r="B2096" s="462" t="s">
        <v>3998</v>
      </c>
      <c r="C2096" s="462" t="s">
        <v>6429</v>
      </c>
      <c r="D2096" s="462" t="s">
        <v>141</v>
      </c>
      <c r="E2096" s="462" t="s">
        <v>214</v>
      </c>
      <c r="F2096" s="463">
        <v>2006</v>
      </c>
      <c r="G2096" s="462" t="s">
        <v>5710</v>
      </c>
      <c r="H2096" s="462" t="s">
        <v>6125</v>
      </c>
      <c r="I2096" s="462" t="s">
        <v>6430</v>
      </c>
      <c r="J2096" s="463">
        <v>137922</v>
      </c>
      <c r="K2096" s="468"/>
      <c r="L2096" s="464">
        <f t="shared" ca="1" si="32"/>
        <v>7662.333333333333</v>
      </c>
      <c r="M2096" s="462" t="s">
        <v>115</v>
      </c>
    </row>
    <row r="2097" spans="1:13" x14ac:dyDescent="0.35">
      <c r="A2097" s="465" t="s">
        <v>8451</v>
      </c>
      <c r="B2097" s="465" t="s">
        <v>4119</v>
      </c>
      <c r="C2097" s="465" t="s">
        <v>8451</v>
      </c>
      <c r="D2097" s="465" t="s">
        <v>141</v>
      </c>
      <c r="E2097" s="465" t="s">
        <v>214</v>
      </c>
      <c r="F2097" s="466">
        <v>2013</v>
      </c>
      <c r="G2097" s="465" t="s">
        <v>5710</v>
      </c>
      <c r="H2097" s="465" t="s">
        <v>5820</v>
      </c>
      <c r="I2097" s="465" t="s">
        <v>8452</v>
      </c>
      <c r="J2097" s="466">
        <v>127454</v>
      </c>
      <c r="K2097" s="469"/>
      <c r="L2097" s="404">
        <f t="shared" ca="1" si="32"/>
        <v>11586.727272727272</v>
      </c>
      <c r="M2097" s="465" t="s">
        <v>115</v>
      </c>
    </row>
    <row r="2098" spans="1:13" x14ac:dyDescent="0.35">
      <c r="A2098" s="462" t="s">
        <v>8555</v>
      </c>
      <c r="B2098" s="462" t="s">
        <v>4120</v>
      </c>
      <c r="C2098" s="462" t="s">
        <v>8555</v>
      </c>
      <c r="D2098" s="462" t="s">
        <v>141</v>
      </c>
      <c r="E2098" s="462" t="s">
        <v>214</v>
      </c>
      <c r="F2098" s="463">
        <v>2013</v>
      </c>
      <c r="G2098" s="462" t="s">
        <v>5710</v>
      </c>
      <c r="H2098" s="462" t="s">
        <v>6139</v>
      </c>
      <c r="I2098" s="462" t="s">
        <v>8556</v>
      </c>
      <c r="J2098" s="463">
        <v>142690</v>
      </c>
      <c r="K2098" s="468"/>
      <c r="L2098" s="464">
        <f t="shared" ca="1" si="32"/>
        <v>12971.818181818182</v>
      </c>
      <c r="M2098" s="462" t="s">
        <v>115</v>
      </c>
    </row>
    <row r="2099" spans="1:13" x14ac:dyDescent="0.35">
      <c r="A2099" s="465" t="s">
        <v>8557</v>
      </c>
      <c r="B2099" s="465" t="s">
        <v>4121</v>
      </c>
      <c r="C2099" s="465" t="s">
        <v>8557</v>
      </c>
      <c r="D2099" s="465" t="s">
        <v>141</v>
      </c>
      <c r="E2099" s="465" t="s">
        <v>214</v>
      </c>
      <c r="F2099" s="466">
        <v>2013</v>
      </c>
      <c r="G2099" s="465" t="s">
        <v>5710</v>
      </c>
      <c r="H2099" s="465" t="s">
        <v>6139</v>
      </c>
      <c r="I2099" s="465" t="s">
        <v>8558</v>
      </c>
      <c r="J2099" s="466">
        <v>195238</v>
      </c>
      <c r="K2099" s="469"/>
      <c r="L2099" s="404">
        <f t="shared" ca="1" si="32"/>
        <v>17748.909090909092</v>
      </c>
      <c r="M2099" s="465" t="s">
        <v>115</v>
      </c>
    </row>
    <row r="2100" spans="1:13" x14ac:dyDescent="0.35">
      <c r="A2100" s="462" t="s">
        <v>8559</v>
      </c>
      <c r="B2100" s="462" t="s">
        <v>4122</v>
      </c>
      <c r="C2100" s="462" t="s">
        <v>8559</v>
      </c>
      <c r="D2100" s="462" t="s">
        <v>141</v>
      </c>
      <c r="E2100" s="462" t="s">
        <v>214</v>
      </c>
      <c r="F2100" s="463">
        <v>2013</v>
      </c>
      <c r="G2100" s="462" t="s">
        <v>5710</v>
      </c>
      <c r="H2100" s="462" t="s">
        <v>6139</v>
      </c>
      <c r="I2100" s="462" t="s">
        <v>8560</v>
      </c>
      <c r="J2100" s="463">
        <v>107656.8</v>
      </c>
      <c r="K2100" s="468"/>
      <c r="L2100" s="464">
        <f t="shared" ca="1" si="32"/>
        <v>9786.9818181818191</v>
      </c>
      <c r="M2100" s="462" t="s">
        <v>115</v>
      </c>
    </row>
    <row r="2101" spans="1:13" x14ac:dyDescent="0.35">
      <c r="A2101" s="465" t="s">
        <v>8561</v>
      </c>
      <c r="B2101" s="465" t="s">
        <v>4123</v>
      </c>
      <c r="C2101" s="465" t="s">
        <v>8561</v>
      </c>
      <c r="D2101" s="465" t="s">
        <v>141</v>
      </c>
      <c r="E2101" s="465" t="s">
        <v>214</v>
      </c>
      <c r="F2101" s="466">
        <v>2013</v>
      </c>
      <c r="G2101" s="465" t="s">
        <v>5710</v>
      </c>
      <c r="H2101" s="465" t="s">
        <v>6139</v>
      </c>
      <c r="I2101" s="465" t="s">
        <v>8562</v>
      </c>
      <c r="J2101" s="466">
        <v>111634</v>
      </c>
      <c r="K2101" s="469"/>
      <c r="L2101" s="404">
        <f t="shared" ca="1" si="32"/>
        <v>10148.545454545454</v>
      </c>
      <c r="M2101" s="465" t="s">
        <v>115</v>
      </c>
    </row>
    <row r="2102" spans="1:13" x14ac:dyDescent="0.35">
      <c r="A2102" s="462" t="s">
        <v>8563</v>
      </c>
      <c r="B2102" s="462" t="s">
        <v>4124</v>
      </c>
      <c r="C2102" s="462" t="s">
        <v>8563</v>
      </c>
      <c r="D2102" s="462" t="s">
        <v>141</v>
      </c>
      <c r="E2102" s="462" t="s">
        <v>214</v>
      </c>
      <c r="F2102" s="463">
        <v>2013</v>
      </c>
      <c r="G2102" s="462" t="s">
        <v>5710</v>
      </c>
      <c r="H2102" s="462" t="s">
        <v>6139</v>
      </c>
      <c r="I2102" s="462" t="s">
        <v>8564</v>
      </c>
      <c r="J2102" s="463">
        <v>104144.5</v>
      </c>
      <c r="K2102" s="468"/>
      <c r="L2102" s="464">
        <f t="shared" ca="1" si="32"/>
        <v>9467.681818181818</v>
      </c>
      <c r="M2102" s="462" t="s">
        <v>115</v>
      </c>
    </row>
    <row r="2103" spans="1:13" x14ac:dyDescent="0.35">
      <c r="A2103" s="465" t="s">
        <v>8716</v>
      </c>
      <c r="B2103" s="465" t="s">
        <v>4137</v>
      </c>
      <c r="C2103" s="465" t="s">
        <v>8716</v>
      </c>
      <c r="D2103" s="465" t="s">
        <v>141</v>
      </c>
      <c r="E2103" s="465" t="s">
        <v>214</v>
      </c>
      <c r="F2103" s="466">
        <v>2013</v>
      </c>
      <c r="G2103" s="465" t="s">
        <v>5710</v>
      </c>
      <c r="H2103" s="465" t="s">
        <v>6004</v>
      </c>
      <c r="I2103" s="465" t="s">
        <v>8717</v>
      </c>
      <c r="J2103" s="466">
        <v>48089.8</v>
      </c>
      <c r="K2103" s="469"/>
      <c r="L2103" s="404">
        <f t="shared" ca="1" si="32"/>
        <v>4371.8</v>
      </c>
      <c r="M2103" s="465" t="s">
        <v>115</v>
      </c>
    </row>
    <row r="2104" spans="1:13" x14ac:dyDescent="0.35">
      <c r="A2104" s="462" t="s">
        <v>6007</v>
      </c>
      <c r="B2104" s="462" t="s">
        <v>3976</v>
      </c>
      <c r="C2104" s="462" t="s">
        <v>6007</v>
      </c>
      <c r="D2104" s="462" t="s">
        <v>141</v>
      </c>
      <c r="E2104" s="462" t="s">
        <v>214</v>
      </c>
      <c r="F2104" s="463">
        <v>2000</v>
      </c>
      <c r="G2104" s="462" t="s">
        <v>5813</v>
      </c>
      <c r="H2104" s="462" t="s">
        <v>5734</v>
      </c>
      <c r="I2104" s="462" t="s">
        <v>6008</v>
      </c>
      <c r="J2104" s="463">
        <v>144134.79999999999</v>
      </c>
      <c r="K2104" s="468">
        <v>43445</v>
      </c>
      <c r="L2104" s="464">
        <f t="shared" ca="1" si="32"/>
        <v>6005.6166666666659</v>
      </c>
      <c r="M2104" s="462" t="s">
        <v>115</v>
      </c>
    </row>
    <row r="2105" spans="1:13" x14ac:dyDescent="0.35">
      <c r="A2105" s="465" t="s">
        <v>6600</v>
      </c>
      <c r="B2105" s="465" t="s">
        <v>4011</v>
      </c>
      <c r="C2105" s="465" t="s">
        <v>6600</v>
      </c>
      <c r="D2105" s="465" t="s">
        <v>141</v>
      </c>
      <c r="E2105" s="465" t="s">
        <v>214</v>
      </c>
      <c r="F2105" s="466">
        <v>2007</v>
      </c>
      <c r="G2105" s="465" t="s">
        <v>5767</v>
      </c>
      <c r="H2105" s="465" t="s">
        <v>5927</v>
      </c>
      <c r="I2105" s="465" t="s">
        <v>6601</v>
      </c>
      <c r="J2105" s="466">
        <v>191713</v>
      </c>
      <c r="K2105" s="469"/>
      <c r="L2105" s="404">
        <f t="shared" ca="1" si="32"/>
        <v>11277.235294117647</v>
      </c>
      <c r="M2105" s="465" t="s">
        <v>115</v>
      </c>
    </row>
    <row r="2106" spans="1:13" x14ac:dyDescent="0.35">
      <c r="A2106" s="462" t="s">
        <v>9814</v>
      </c>
      <c r="B2106" s="462" t="s">
        <v>4209</v>
      </c>
      <c r="C2106" s="462" t="s">
        <v>9814</v>
      </c>
      <c r="D2106" s="462" t="s">
        <v>141</v>
      </c>
      <c r="E2106" s="462" t="s">
        <v>214</v>
      </c>
      <c r="F2106" s="463">
        <v>2015</v>
      </c>
      <c r="G2106" s="462" t="s">
        <v>5710</v>
      </c>
      <c r="H2106" s="462" t="s">
        <v>6004</v>
      </c>
      <c r="I2106" s="462" t="s">
        <v>9815</v>
      </c>
      <c r="J2106" s="463">
        <v>47433.7</v>
      </c>
      <c r="K2106" s="468"/>
      <c r="L2106" s="464">
        <f t="shared" ca="1" si="32"/>
        <v>5270.4111111111106</v>
      </c>
      <c r="M2106" s="462" t="s">
        <v>115</v>
      </c>
    </row>
    <row r="2107" spans="1:13" x14ac:dyDescent="0.35">
      <c r="A2107" s="465" t="s">
        <v>9766</v>
      </c>
      <c r="B2107" s="465" t="s">
        <v>4207</v>
      </c>
      <c r="C2107" s="465" t="s">
        <v>9766</v>
      </c>
      <c r="D2107" s="465" t="s">
        <v>141</v>
      </c>
      <c r="E2107" s="465" t="s">
        <v>214</v>
      </c>
      <c r="F2107" s="466">
        <v>2015</v>
      </c>
      <c r="G2107" s="465" t="s">
        <v>5710</v>
      </c>
      <c r="H2107" s="465" t="s">
        <v>913</v>
      </c>
      <c r="I2107" s="465" t="s">
        <v>9767</v>
      </c>
      <c r="J2107" s="466">
        <v>3217</v>
      </c>
      <c r="K2107" s="469"/>
      <c r="L2107" s="404">
        <f t="shared" ca="1" si="32"/>
        <v>357.44444444444446</v>
      </c>
      <c r="M2107" s="465" t="s">
        <v>115</v>
      </c>
    </row>
    <row r="2108" spans="1:13" x14ac:dyDescent="0.35">
      <c r="A2108" s="462" t="s">
        <v>8980</v>
      </c>
      <c r="B2108" s="462" t="s">
        <v>4188</v>
      </c>
      <c r="C2108" s="462" t="s">
        <v>8980</v>
      </c>
      <c r="D2108" s="462" t="s">
        <v>141</v>
      </c>
      <c r="E2108" s="462" t="s">
        <v>214</v>
      </c>
      <c r="F2108" s="463">
        <v>2014</v>
      </c>
      <c r="G2108" s="462" t="s">
        <v>5710</v>
      </c>
      <c r="H2108" s="462" t="s">
        <v>5820</v>
      </c>
      <c r="I2108" s="462" t="s">
        <v>8981</v>
      </c>
      <c r="J2108" s="463">
        <v>100791.7</v>
      </c>
      <c r="K2108" s="468"/>
      <c r="L2108" s="464">
        <f t="shared" ca="1" si="32"/>
        <v>10079.17</v>
      </c>
      <c r="M2108" s="462" t="s">
        <v>115</v>
      </c>
    </row>
    <row r="2109" spans="1:13" x14ac:dyDescent="0.35">
      <c r="A2109" s="465" t="s">
        <v>8982</v>
      </c>
      <c r="B2109" s="465" t="s">
        <v>4189</v>
      </c>
      <c r="C2109" s="465" t="s">
        <v>8982</v>
      </c>
      <c r="D2109" s="465" t="s">
        <v>141</v>
      </c>
      <c r="E2109" s="465" t="s">
        <v>214</v>
      </c>
      <c r="F2109" s="466">
        <v>2014</v>
      </c>
      <c r="G2109" s="465" t="s">
        <v>5710</v>
      </c>
      <c r="H2109" s="465" t="s">
        <v>5820</v>
      </c>
      <c r="I2109" s="465" t="s">
        <v>8983</v>
      </c>
      <c r="J2109" s="466">
        <v>129846.6</v>
      </c>
      <c r="K2109" s="469"/>
      <c r="L2109" s="404">
        <f t="shared" ca="1" si="32"/>
        <v>12984.66</v>
      </c>
      <c r="M2109" s="465" t="s">
        <v>115</v>
      </c>
    </row>
    <row r="2110" spans="1:13" x14ac:dyDescent="0.35">
      <c r="A2110" s="462" t="s">
        <v>8984</v>
      </c>
      <c r="B2110" s="462" t="s">
        <v>4190</v>
      </c>
      <c r="C2110" s="462" t="s">
        <v>8984</v>
      </c>
      <c r="D2110" s="462" t="s">
        <v>141</v>
      </c>
      <c r="E2110" s="462" t="s">
        <v>214</v>
      </c>
      <c r="F2110" s="463">
        <v>2014</v>
      </c>
      <c r="G2110" s="462" t="s">
        <v>5710</v>
      </c>
      <c r="H2110" s="462" t="s">
        <v>5820</v>
      </c>
      <c r="I2110" s="462" t="s">
        <v>8985</v>
      </c>
      <c r="J2110" s="463">
        <v>120878</v>
      </c>
      <c r="K2110" s="468"/>
      <c r="L2110" s="464">
        <f t="shared" ca="1" si="32"/>
        <v>12087.8</v>
      </c>
      <c r="M2110" s="462" t="s">
        <v>115</v>
      </c>
    </row>
    <row r="2111" spans="1:13" x14ac:dyDescent="0.35">
      <c r="A2111" s="465" t="s">
        <v>8986</v>
      </c>
      <c r="B2111" s="465" t="s">
        <v>4191</v>
      </c>
      <c r="C2111" s="465" t="s">
        <v>8986</v>
      </c>
      <c r="D2111" s="465" t="s">
        <v>141</v>
      </c>
      <c r="E2111" s="465" t="s">
        <v>214</v>
      </c>
      <c r="F2111" s="466">
        <v>2014</v>
      </c>
      <c r="G2111" s="465" t="s">
        <v>5710</v>
      </c>
      <c r="H2111" s="465" t="s">
        <v>5820</v>
      </c>
      <c r="I2111" s="465" t="s">
        <v>8987</v>
      </c>
      <c r="J2111" s="466">
        <v>132236.20000000001</v>
      </c>
      <c r="K2111" s="469"/>
      <c r="L2111" s="404">
        <f t="shared" ca="1" si="32"/>
        <v>13223.62</v>
      </c>
      <c r="M2111" s="465" t="s">
        <v>115</v>
      </c>
    </row>
    <row r="2112" spans="1:13" x14ac:dyDescent="0.35">
      <c r="A2112" s="462" t="s">
        <v>8988</v>
      </c>
      <c r="B2112" s="462" t="s">
        <v>4192</v>
      </c>
      <c r="C2112" s="462" t="s">
        <v>8988</v>
      </c>
      <c r="D2112" s="462" t="s">
        <v>141</v>
      </c>
      <c r="E2112" s="462" t="s">
        <v>214</v>
      </c>
      <c r="F2112" s="463">
        <v>2014</v>
      </c>
      <c r="G2112" s="462" t="s">
        <v>5710</v>
      </c>
      <c r="H2112" s="462" t="s">
        <v>5820</v>
      </c>
      <c r="I2112" s="462" t="s">
        <v>8989</v>
      </c>
      <c r="J2112" s="463">
        <v>89087.3</v>
      </c>
      <c r="K2112" s="468"/>
      <c r="L2112" s="464">
        <f t="shared" ca="1" si="32"/>
        <v>8908.73</v>
      </c>
      <c r="M2112" s="462" t="s">
        <v>115</v>
      </c>
    </row>
    <row r="2113" spans="1:13" x14ac:dyDescent="0.35">
      <c r="A2113" s="465" t="s">
        <v>8990</v>
      </c>
      <c r="B2113" s="465" t="s">
        <v>4193</v>
      </c>
      <c r="C2113" s="465" t="s">
        <v>8990</v>
      </c>
      <c r="D2113" s="465" t="s">
        <v>141</v>
      </c>
      <c r="E2113" s="465" t="s">
        <v>214</v>
      </c>
      <c r="F2113" s="466">
        <v>2014</v>
      </c>
      <c r="G2113" s="465" t="s">
        <v>5710</v>
      </c>
      <c r="H2113" s="465" t="s">
        <v>5820</v>
      </c>
      <c r="I2113" s="465" t="s">
        <v>8991</v>
      </c>
      <c r="J2113" s="466">
        <v>79844</v>
      </c>
      <c r="K2113" s="469"/>
      <c r="L2113" s="404">
        <f t="shared" ca="1" si="32"/>
        <v>7984.4</v>
      </c>
      <c r="M2113" s="465" t="s">
        <v>115</v>
      </c>
    </row>
    <row r="2114" spans="1:13" x14ac:dyDescent="0.35">
      <c r="A2114" s="462" t="s">
        <v>8978</v>
      </c>
      <c r="B2114" s="462" t="s">
        <v>4187</v>
      </c>
      <c r="C2114" s="462" t="s">
        <v>8978</v>
      </c>
      <c r="D2114" s="462" t="s">
        <v>141</v>
      </c>
      <c r="E2114" s="462" t="s">
        <v>214</v>
      </c>
      <c r="F2114" s="463">
        <v>2014</v>
      </c>
      <c r="G2114" s="462" t="s">
        <v>5710</v>
      </c>
      <c r="H2114" s="462" t="s">
        <v>5820</v>
      </c>
      <c r="I2114" s="462" t="s">
        <v>8979</v>
      </c>
      <c r="J2114" s="463">
        <v>95100.5</v>
      </c>
      <c r="K2114" s="468"/>
      <c r="L2114" s="464">
        <f t="shared" ref="L2114:L2177" ca="1" si="33">IFERROR(J2114/(YEAR(NOW())-F2114),"--")</f>
        <v>9510.0499999999993</v>
      </c>
      <c r="M2114" s="462" t="s">
        <v>115</v>
      </c>
    </row>
    <row r="2115" spans="1:13" x14ac:dyDescent="0.35">
      <c r="A2115" s="465" t="s">
        <v>8830</v>
      </c>
      <c r="B2115" s="465" t="s">
        <v>4143</v>
      </c>
      <c r="C2115" s="465" t="s">
        <v>8830</v>
      </c>
      <c r="D2115" s="465" t="s">
        <v>141</v>
      </c>
      <c r="E2115" s="465" t="s">
        <v>214</v>
      </c>
      <c r="F2115" s="466">
        <v>2014</v>
      </c>
      <c r="G2115" s="465" t="s">
        <v>5710</v>
      </c>
      <c r="H2115" s="465" t="s">
        <v>6449</v>
      </c>
      <c r="I2115" s="465" t="s">
        <v>8831</v>
      </c>
      <c r="J2115" s="466">
        <v>35474.400000000001</v>
      </c>
      <c r="K2115" s="469"/>
      <c r="L2115" s="404">
        <f t="shared" ca="1" si="33"/>
        <v>3547.44</v>
      </c>
      <c r="M2115" s="465" t="s">
        <v>115</v>
      </c>
    </row>
    <row r="2116" spans="1:13" x14ac:dyDescent="0.35">
      <c r="A2116" s="462" t="s">
        <v>8992</v>
      </c>
      <c r="B2116" s="462" t="s">
        <v>4183</v>
      </c>
      <c r="C2116" s="462" t="s">
        <v>8992</v>
      </c>
      <c r="D2116" s="462" t="s">
        <v>141</v>
      </c>
      <c r="E2116" s="462" t="s">
        <v>214</v>
      </c>
      <c r="F2116" s="463">
        <v>2014</v>
      </c>
      <c r="G2116" s="462" t="s">
        <v>5710</v>
      </c>
      <c r="H2116" s="462" t="s">
        <v>5820</v>
      </c>
      <c r="I2116" s="462" t="s">
        <v>8993</v>
      </c>
      <c r="J2116" s="463">
        <v>48977</v>
      </c>
      <c r="K2116" s="468"/>
      <c r="L2116" s="464">
        <f t="shared" ca="1" si="33"/>
        <v>4897.7</v>
      </c>
      <c r="M2116" s="462" t="s">
        <v>115</v>
      </c>
    </row>
    <row r="2117" spans="1:13" x14ac:dyDescent="0.35">
      <c r="A2117" s="465" t="s">
        <v>8994</v>
      </c>
      <c r="B2117" s="465" t="s">
        <v>4184</v>
      </c>
      <c r="C2117" s="465" t="s">
        <v>8994</v>
      </c>
      <c r="D2117" s="465" t="s">
        <v>141</v>
      </c>
      <c r="E2117" s="465" t="s">
        <v>214</v>
      </c>
      <c r="F2117" s="466">
        <v>2014</v>
      </c>
      <c r="G2117" s="465" t="s">
        <v>5710</v>
      </c>
      <c r="H2117" s="465" t="s">
        <v>5820</v>
      </c>
      <c r="I2117" s="465" t="s">
        <v>8995</v>
      </c>
      <c r="J2117" s="466">
        <v>117448.5</v>
      </c>
      <c r="K2117" s="469"/>
      <c r="L2117" s="404">
        <f t="shared" ca="1" si="33"/>
        <v>11744.85</v>
      </c>
      <c r="M2117" s="465" t="s">
        <v>115</v>
      </c>
    </row>
    <row r="2118" spans="1:13" x14ac:dyDescent="0.35">
      <c r="A2118" s="462" t="s">
        <v>8996</v>
      </c>
      <c r="B2118" s="462" t="s">
        <v>4185</v>
      </c>
      <c r="C2118" s="462" t="s">
        <v>8996</v>
      </c>
      <c r="D2118" s="462" t="s">
        <v>141</v>
      </c>
      <c r="E2118" s="462" t="s">
        <v>214</v>
      </c>
      <c r="F2118" s="463">
        <v>2014</v>
      </c>
      <c r="G2118" s="462" t="s">
        <v>5710</v>
      </c>
      <c r="H2118" s="462" t="s">
        <v>5820</v>
      </c>
      <c r="I2118" s="462" t="s">
        <v>8997</v>
      </c>
      <c r="J2118" s="463">
        <v>99637.4</v>
      </c>
      <c r="K2118" s="468"/>
      <c r="L2118" s="464">
        <f t="shared" ca="1" si="33"/>
        <v>9963.74</v>
      </c>
      <c r="M2118" s="462" t="s">
        <v>115</v>
      </c>
    </row>
    <row r="2119" spans="1:13" x14ac:dyDescent="0.35">
      <c r="A2119" s="465" t="s">
        <v>8998</v>
      </c>
      <c r="B2119" s="465" t="s">
        <v>4186</v>
      </c>
      <c r="C2119" s="465" t="s">
        <v>8998</v>
      </c>
      <c r="D2119" s="465" t="s">
        <v>141</v>
      </c>
      <c r="E2119" s="465" t="s">
        <v>214</v>
      </c>
      <c r="F2119" s="466">
        <v>2014</v>
      </c>
      <c r="G2119" s="465" t="s">
        <v>5710</v>
      </c>
      <c r="H2119" s="465" t="s">
        <v>5820</v>
      </c>
      <c r="I2119" s="465" t="s">
        <v>8999</v>
      </c>
      <c r="J2119" s="466">
        <v>142824</v>
      </c>
      <c r="K2119" s="469"/>
      <c r="L2119" s="404">
        <f t="shared" ca="1" si="33"/>
        <v>14282.4</v>
      </c>
      <c r="M2119" s="465" t="s">
        <v>115</v>
      </c>
    </row>
    <row r="2120" spans="1:13" x14ac:dyDescent="0.35">
      <c r="A2120" s="462" t="s">
        <v>8565</v>
      </c>
      <c r="B2120" s="462" t="s">
        <v>4125</v>
      </c>
      <c r="C2120" s="462" t="s">
        <v>8565</v>
      </c>
      <c r="D2120" s="462" t="s">
        <v>141</v>
      </c>
      <c r="E2120" s="462" t="s">
        <v>214</v>
      </c>
      <c r="F2120" s="463">
        <v>2013</v>
      </c>
      <c r="G2120" s="462" t="s">
        <v>5710</v>
      </c>
      <c r="H2120" s="462" t="s">
        <v>6139</v>
      </c>
      <c r="I2120" s="462" t="s">
        <v>8566</v>
      </c>
      <c r="J2120" s="463">
        <v>135097</v>
      </c>
      <c r="K2120" s="468"/>
      <c r="L2120" s="464">
        <f t="shared" ca="1" si="33"/>
        <v>12281.545454545454</v>
      </c>
      <c r="M2120" s="462" t="s">
        <v>115</v>
      </c>
    </row>
    <row r="2121" spans="1:13" x14ac:dyDescent="0.35">
      <c r="A2121" s="465" t="s">
        <v>8567</v>
      </c>
      <c r="B2121" s="465" t="s">
        <v>4126</v>
      </c>
      <c r="C2121" s="465" t="s">
        <v>8567</v>
      </c>
      <c r="D2121" s="465" t="s">
        <v>141</v>
      </c>
      <c r="E2121" s="465" t="s">
        <v>214</v>
      </c>
      <c r="F2121" s="466">
        <v>2013</v>
      </c>
      <c r="G2121" s="465" t="s">
        <v>5710</v>
      </c>
      <c r="H2121" s="465" t="s">
        <v>6139</v>
      </c>
      <c r="I2121" s="465" t="s">
        <v>8568</v>
      </c>
      <c r="J2121" s="466">
        <v>102299.1</v>
      </c>
      <c r="K2121" s="469"/>
      <c r="L2121" s="404">
        <f t="shared" ca="1" si="33"/>
        <v>9299.9181818181823</v>
      </c>
      <c r="M2121" s="465" t="s">
        <v>115</v>
      </c>
    </row>
    <row r="2122" spans="1:13" x14ac:dyDescent="0.35">
      <c r="A2122" s="462" t="s">
        <v>7166</v>
      </c>
      <c r="B2122" s="462" t="s">
        <v>4037</v>
      </c>
      <c r="C2122" s="462" t="s">
        <v>7166</v>
      </c>
      <c r="D2122" s="462" t="s">
        <v>141</v>
      </c>
      <c r="E2122" s="462" t="s">
        <v>214</v>
      </c>
      <c r="F2122" s="463">
        <v>2008</v>
      </c>
      <c r="G2122" s="462" t="s">
        <v>5710</v>
      </c>
      <c r="H2122" s="462" t="s">
        <v>913</v>
      </c>
      <c r="I2122" s="462" t="s">
        <v>7167</v>
      </c>
      <c r="J2122" s="463">
        <v>15683.8</v>
      </c>
      <c r="K2122" s="468"/>
      <c r="L2122" s="464">
        <f t="shared" ca="1" si="33"/>
        <v>980.23749999999995</v>
      </c>
      <c r="M2122" s="462" t="s">
        <v>115</v>
      </c>
    </row>
    <row r="2123" spans="1:13" x14ac:dyDescent="0.35">
      <c r="A2123" s="465" t="s">
        <v>10599</v>
      </c>
      <c r="B2123" s="465" t="s">
        <v>4252</v>
      </c>
      <c r="C2123" s="465" t="s">
        <v>10599</v>
      </c>
      <c r="D2123" s="465" t="s">
        <v>141</v>
      </c>
      <c r="E2123" s="465" t="s">
        <v>214</v>
      </c>
      <c r="F2123" s="466">
        <v>2016</v>
      </c>
      <c r="G2123" s="465" t="s">
        <v>5710</v>
      </c>
      <c r="H2123" s="465" t="s">
        <v>898</v>
      </c>
      <c r="I2123" s="465" t="s">
        <v>10600</v>
      </c>
      <c r="J2123" s="466">
        <v>22408.3</v>
      </c>
      <c r="K2123" s="469"/>
      <c r="L2123" s="404">
        <f t="shared" ca="1" si="33"/>
        <v>2801.0374999999999</v>
      </c>
      <c r="M2123" s="465" t="s">
        <v>115</v>
      </c>
    </row>
    <row r="2124" spans="1:13" x14ac:dyDescent="0.35">
      <c r="A2124" s="462" t="s">
        <v>10311</v>
      </c>
      <c r="B2124" s="462" t="s">
        <v>3855</v>
      </c>
      <c r="C2124" s="462" t="s">
        <v>10311</v>
      </c>
      <c r="D2124" s="462" t="s">
        <v>141</v>
      </c>
      <c r="E2124" s="462" t="s">
        <v>214</v>
      </c>
      <c r="F2124" s="463">
        <v>2016</v>
      </c>
      <c r="G2124" s="462" t="s">
        <v>5710</v>
      </c>
      <c r="H2124" s="462" t="s">
        <v>6496</v>
      </c>
      <c r="I2124" s="462" t="s">
        <v>10312</v>
      </c>
      <c r="J2124" s="463">
        <v>56235</v>
      </c>
      <c r="K2124" s="468"/>
      <c r="L2124" s="464">
        <f t="shared" ca="1" si="33"/>
        <v>7029.375</v>
      </c>
      <c r="M2124" s="462" t="s">
        <v>115</v>
      </c>
    </row>
    <row r="2125" spans="1:13" x14ac:dyDescent="0.35">
      <c r="A2125" s="465" t="s">
        <v>8569</v>
      </c>
      <c r="B2125" s="465" t="s">
        <v>4127</v>
      </c>
      <c r="C2125" s="465" t="s">
        <v>8569</v>
      </c>
      <c r="D2125" s="465" t="s">
        <v>141</v>
      </c>
      <c r="E2125" s="465" t="s">
        <v>214</v>
      </c>
      <c r="F2125" s="466">
        <v>2013</v>
      </c>
      <c r="G2125" s="465" t="s">
        <v>5710</v>
      </c>
      <c r="H2125" s="465" t="s">
        <v>6139</v>
      </c>
      <c r="I2125" s="465" t="s">
        <v>8570</v>
      </c>
      <c r="J2125" s="466">
        <v>204104.2</v>
      </c>
      <c r="K2125" s="469"/>
      <c r="L2125" s="404">
        <f t="shared" ca="1" si="33"/>
        <v>18554.927272727273</v>
      </c>
      <c r="M2125" s="465" t="s">
        <v>115</v>
      </c>
    </row>
    <row r="2126" spans="1:13" x14ac:dyDescent="0.35">
      <c r="A2126" s="462" t="s">
        <v>7587</v>
      </c>
      <c r="B2126" s="462" t="s">
        <v>4066</v>
      </c>
      <c r="C2126" s="462" t="s">
        <v>7587</v>
      </c>
      <c r="D2126" s="462" t="s">
        <v>141</v>
      </c>
      <c r="E2126" s="462" t="s">
        <v>214</v>
      </c>
      <c r="F2126" s="463">
        <v>2010</v>
      </c>
      <c r="G2126" s="462" t="s">
        <v>5710</v>
      </c>
      <c r="H2126" s="462" t="s">
        <v>368</v>
      </c>
      <c r="I2126" s="462" t="s">
        <v>7588</v>
      </c>
      <c r="J2126" s="463">
        <v>134144.9</v>
      </c>
      <c r="K2126" s="468"/>
      <c r="L2126" s="464">
        <f t="shared" ca="1" si="33"/>
        <v>9581.778571428571</v>
      </c>
      <c r="M2126" s="462" t="s">
        <v>115</v>
      </c>
    </row>
    <row r="2127" spans="1:13" x14ac:dyDescent="0.35">
      <c r="A2127" s="465" t="s">
        <v>6081</v>
      </c>
      <c r="B2127" s="465" t="s">
        <v>3987</v>
      </c>
      <c r="C2127" s="465" t="s">
        <v>6081</v>
      </c>
      <c r="D2127" s="465" t="s">
        <v>141</v>
      </c>
      <c r="E2127" s="465" t="s">
        <v>214</v>
      </c>
      <c r="F2127" s="466">
        <v>2001</v>
      </c>
      <c r="G2127" s="465" t="s">
        <v>5740</v>
      </c>
      <c r="H2127" s="465" t="s">
        <v>5847</v>
      </c>
      <c r="I2127" s="465" t="s">
        <v>6082</v>
      </c>
      <c r="J2127" s="466">
        <v>125000</v>
      </c>
      <c r="K2127" s="469"/>
      <c r="L2127" s="404">
        <f t="shared" ca="1" si="33"/>
        <v>5434.782608695652</v>
      </c>
      <c r="M2127" s="465" t="s">
        <v>115</v>
      </c>
    </row>
    <row r="2128" spans="1:13" x14ac:dyDescent="0.35">
      <c r="A2128" s="462" t="s">
        <v>10697</v>
      </c>
      <c r="B2128" s="462" t="s">
        <v>4260</v>
      </c>
      <c r="C2128" s="462" t="s">
        <v>10697</v>
      </c>
      <c r="D2128" s="462" t="s">
        <v>141</v>
      </c>
      <c r="E2128" s="462" t="s">
        <v>214</v>
      </c>
      <c r="F2128" s="463">
        <v>2016</v>
      </c>
      <c r="G2128" s="462" t="s">
        <v>5710</v>
      </c>
      <c r="H2128" s="462" t="s">
        <v>6004</v>
      </c>
      <c r="I2128" s="462" t="s">
        <v>10698</v>
      </c>
      <c r="J2128" s="463">
        <v>27642</v>
      </c>
      <c r="K2128" s="468"/>
      <c r="L2128" s="464">
        <f t="shared" ca="1" si="33"/>
        <v>3455.25</v>
      </c>
      <c r="M2128" s="462" t="s">
        <v>115</v>
      </c>
    </row>
    <row r="2129" spans="1:13" x14ac:dyDescent="0.35">
      <c r="A2129" s="465" t="s">
        <v>7168</v>
      </c>
      <c r="B2129" s="465" t="s">
        <v>4038</v>
      </c>
      <c r="C2129" s="465" t="s">
        <v>7168</v>
      </c>
      <c r="D2129" s="465" t="s">
        <v>141</v>
      </c>
      <c r="E2129" s="465" t="s">
        <v>214</v>
      </c>
      <c r="F2129" s="466">
        <v>2008</v>
      </c>
      <c r="G2129" s="465" t="s">
        <v>5710</v>
      </c>
      <c r="H2129" s="465" t="s">
        <v>913</v>
      </c>
      <c r="I2129" s="465" t="s">
        <v>7169</v>
      </c>
      <c r="J2129" s="466">
        <v>9618</v>
      </c>
      <c r="K2129" s="469"/>
      <c r="L2129" s="404">
        <f t="shared" ca="1" si="33"/>
        <v>601.125</v>
      </c>
      <c r="M2129" s="465" t="s">
        <v>115</v>
      </c>
    </row>
    <row r="2130" spans="1:13" x14ac:dyDescent="0.35">
      <c r="A2130" s="462" t="s">
        <v>10693</v>
      </c>
      <c r="B2130" s="462" t="s">
        <v>4258</v>
      </c>
      <c r="C2130" s="462" t="s">
        <v>10693</v>
      </c>
      <c r="D2130" s="462" t="s">
        <v>141</v>
      </c>
      <c r="E2130" s="462" t="s">
        <v>214</v>
      </c>
      <c r="F2130" s="463">
        <v>2016</v>
      </c>
      <c r="G2130" s="462" t="s">
        <v>5710</v>
      </c>
      <c r="H2130" s="462" t="s">
        <v>6004</v>
      </c>
      <c r="I2130" s="462" t="s">
        <v>10694</v>
      </c>
      <c r="J2130" s="463">
        <v>24366.799999999999</v>
      </c>
      <c r="K2130" s="468"/>
      <c r="L2130" s="464">
        <f t="shared" ca="1" si="33"/>
        <v>3045.85</v>
      </c>
      <c r="M2130" s="462" t="s">
        <v>115</v>
      </c>
    </row>
    <row r="2131" spans="1:13" x14ac:dyDescent="0.35">
      <c r="A2131" s="465" t="s">
        <v>9928</v>
      </c>
      <c r="B2131" s="465" t="s">
        <v>4211</v>
      </c>
      <c r="C2131" s="465" t="s">
        <v>9928</v>
      </c>
      <c r="D2131" s="465" t="s">
        <v>141</v>
      </c>
      <c r="E2131" s="465" t="s">
        <v>214</v>
      </c>
      <c r="F2131" s="466">
        <v>2015</v>
      </c>
      <c r="G2131" s="465" t="s">
        <v>5740</v>
      </c>
      <c r="H2131" s="465" t="s">
        <v>5881</v>
      </c>
      <c r="I2131" s="465" t="s">
        <v>9929</v>
      </c>
      <c r="J2131" s="466">
        <v>9424</v>
      </c>
      <c r="K2131" s="469"/>
      <c r="L2131" s="404">
        <f t="shared" ca="1" si="33"/>
        <v>1047.1111111111111</v>
      </c>
      <c r="M2131" s="465" t="s">
        <v>115</v>
      </c>
    </row>
    <row r="2132" spans="1:13" x14ac:dyDescent="0.35">
      <c r="A2132" s="462" t="s">
        <v>9930</v>
      </c>
      <c r="B2132" s="462" t="s">
        <v>4212</v>
      </c>
      <c r="C2132" s="462" t="s">
        <v>9930</v>
      </c>
      <c r="D2132" s="462" t="s">
        <v>141</v>
      </c>
      <c r="E2132" s="462" t="s">
        <v>214</v>
      </c>
      <c r="F2132" s="463">
        <v>2015</v>
      </c>
      <c r="G2132" s="462" t="s">
        <v>5740</v>
      </c>
      <c r="H2132" s="462" t="s">
        <v>5881</v>
      </c>
      <c r="I2132" s="462" t="s">
        <v>9931</v>
      </c>
      <c r="J2132" s="463">
        <v>17285</v>
      </c>
      <c r="K2132" s="468"/>
      <c r="L2132" s="464">
        <f t="shared" ca="1" si="33"/>
        <v>1920.5555555555557</v>
      </c>
      <c r="M2132" s="462" t="s">
        <v>115</v>
      </c>
    </row>
    <row r="2133" spans="1:13" x14ac:dyDescent="0.35">
      <c r="A2133" s="465" t="s">
        <v>10695</v>
      </c>
      <c r="B2133" s="465" t="s">
        <v>4259</v>
      </c>
      <c r="C2133" s="465" t="s">
        <v>10695</v>
      </c>
      <c r="D2133" s="465" t="s">
        <v>141</v>
      </c>
      <c r="E2133" s="465" t="s">
        <v>214</v>
      </c>
      <c r="F2133" s="466">
        <v>2016</v>
      </c>
      <c r="G2133" s="465" t="s">
        <v>5710</v>
      </c>
      <c r="H2133" s="465" t="s">
        <v>6004</v>
      </c>
      <c r="I2133" s="465" t="s">
        <v>10696</v>
      </c>
      <c r="J2133" s="466">
        <v>255386.9</v>
      </c>
      <c r="K2133" s="469"/>
      <c r="L2133" s="404">
        <f t="shared" ca="1" si="33"/>
        <v>31923.362499999999</v>
      </c>
      <c r="M2133" s="465" t="s">
        <v>115</v>
      </c>
    </row>
    <row r="2134" spans="1:13" x14ac:dyDescent="0.35">
      <c r="A2134" s="462" t="s">
        <v>10879</v>
      </c>
      <c r="B2134" s="462" t="s">
        <v>4268</v>
      </c>
      <c r="C2134" s="462" t="s">
        <v>10879</v>
      </c>
      <c r="D2134" s="462" t="s">
        <v>141</v>
      </c>
      <c r="E2134" s="462" t="s">
        <v>214</v>
      </c>
      <c r="F2134" s="463">
        <v>2016</v>
      </c>
      <c r="G2134" s="462" t="s">
        <v>5710</v>
      </c>
      <c r="H2134" s="462" t="s">
        <v>9887</v>
      </c>
      <c r="I2134" s="462" t="s">
        <v>10880</v>
      </c>
      <c r="J2134" s="463">
        <v>20385</v>
      </c>
      <c r="K2134" s="468"/>
      <c r="L2134" s="464">
        <f t="shared" ca="1" si="33"/>
        <v>2548.125</v>
      </c>
      <c r="M2134" s="462" t="s">
        <v>115</v>
      </c>
    </row>
    <row r="2135" spans="1:13" x14ac:dyDescent="0.35">
      <c r="A2135" s="465" t="s">
        <v>10177</v>
      </c>
      <c r="B2135" s="465" t="s">
        <v>4216</v>
      </c>
      <c r="C2135" s="465" t="s">
        <v>10177</v>
      </c>
      <c r="D2135" s="465" t="s">
        <v>141</v>
      </c>
      <c r="E2135" s="465" t="s">
        <v>214</v>
      </c>
      <c r="F2135" s="466">
        <v>2016</v>
      </c>
      <c r="G2135" s="465" t="s">
        <v>5767</v>
      </c>
      <c r="H2135" s="465" t="s">
        <v>5967</v>
      </c>
      <c r="I2135" s="465" t="s">
        <v>10178</v>
      </c>
      <c r="J2135" s="466">
        <v>81529.2</v>
      </c>
      <c r="K2135" s="469"/>
      <c r="L2135" s="404">
        <f t="shared" ca="1" si="33"/>
        <v>10191.15</v>
      </c>
      <c r="M2135" s="465" t="s">
        <v>115</v>
      </c>
    </row>
    <row r="2136" spans="1:13" x14ac:dyDescent="0.35">
      <c r="A2136" s="462" t="s">
        <v>10179</v>
      </c>
      <c r="B2136" s="462" t="s">
        <v>4217</v>
      </c>
      <c r="C2136" s="462" t="s">
        <v>10179</v>
      </c>
      <c r="D2136" s="462" t="s">
        <v>141</v>
      </c>
      <c r="E2136" s="462" t="s">
        <v>214</v>
      </c>
      <c r="F2136" s="463">
        <v>2016</v>
      </c>
      <c r="G2136" s="462" t="s">
        <v>5767</v>
      </c>
      <c r="H2136" s="462" t="s">
        <v>5967</v>
      </c>
      <c r="I2136" s="462" t="s">
        <v>10180</v>
      </c>
      <c r="J2136" s="463">
        <v>80995.3</v>
      </c>
      <c r="K2136" s="468"/>
      <c r="L2136" s="464">
        <f t="shared" ca="1" si="33"/>
        <v>10124.4125</v>
      </c>
      <c r="M2136" s="462" t="s">
        <v>115</v>
      </c>
    </row>
    <row r="2137" spans="1:13" x14ac:dyDescent="0.35">
      <c r="A2137" s="465" t="s">
        <v>10181</v>
      </c>
      <c r="B2137" s="465" t="s">
        <v>4218</v>
      </c>
      <c r="C2137" s="465" t="s">
        <v>10181</v>
      </c>
      <c r="D2137" s="465" t="s">
        <v>141</v>
      </c>
      <c r="E2137" s="465" t="s">
        <v>214</v>
      </c>
      <c r="F2137" s="466">
        <v>2016</v>
      </c>
      <c r="G2137" s="465" t="s">
        <v>5767</v>
      </c>
      <c r="H2137" s="465" t="s">
        <v>5967</v>
      </c>
      <c r="I2137" s="465" t="s">
        <v>10182</v>
      </c>
      <c r="J2137" s="466">
        <v>75684.399999999994</v>
      </c>
      <c r="K2137" s="469"/>
      <c r="L2137" s="404">
        <f t="shared" ca="1" si="33"/>
        <v>9460.5499999999993</v>
      </c>
      <c r="M2137" s="465" t="s">
        <v>115</v>
      </c>
    </row>
    <row r="2138" spans="1:13" x14ac:dyDescent="0.35">
      <c r="A2138" s="462" t="s">
        <v>10183</v>
      </c>
      <c r="B2138" s="462" t="s">
        <v>4219</v>
      </c>
      <c r="C2138" s="462" t="s">
        <v>10183</v>
      </c>
      <c r="D2138" s="462" t="s">
        <v>141</v>
      </c>
      <c r="E2138" s="462" t="s">
        <v>214</v>
      </c>
      <c r="F2138" s="463">
        <v>2016</v>
      </c>
      <c r="G2138" s="462" t="s">
        <v>5767</v>
      </c>
      <c r="H2138" s="462" t="s">
        <v>5967</v>
      </c>
      <c r="I2138" s="462" t="s">
        <v>10184</v>
      </c>
      <c r="J2138" s="463">
        <v>100853</v>
      </c>
      <c r="K2138" s="468"/>
      <c r="L2138" s="464">
        <f t="shared" ca="1" si="33"/>
        <v>12606.625</v>
      </c>
      <c r="M2138" s="462" t="s">
        <v>115</v>
      </c>
    </row>
    <row r="2139" spans="1:13" x14ac:dyDescent="0.35">
      <c r="A2139" s="465" t="s">
        <v>10185</v>
      </c>
      <c r="B2139" s="465" t="s">
        <v>4220</v>
      </c>
      <c r="C2139" s="465" t="s">
        <v>10185</v>
      </c>
      <c r="D2139" s="465" t="s">
        <v>141</v>
      </c>
      <c r="E2139" s="465" t="s">
        <v>214</v>
      </c>
      <c r="F2139" s="466">
        <v>2016</v>
      </c>
      <c r="G2139" s="465" t="s">
        <v>5767</v>
      </c>
      <c r="H2139" s="465" t="s">
        <v>5967</v>
      </c>
      <c r="I2139" s="465" t="s">
        <v>10186</v>
      </c>
      <c r="J2139" s="466">
        <v>82170</v>
      </c>
      <c r="K2139" s="469"/>
      <c r="L2139" s="404">
        <f t="shared" ca="1" si="33"/>
        <v>10271.25</v>
      </c>
      <c r="M2139" s="465" t="s">
        <v>115</v>
      </c>
    </row>
    <row r="2140" spans="1:13" x14ac:dyDescent="0.35">
      <c r="A2140" s="462" t="s">
        <v>10187</v>
      </c>
      <c r="B2140" s="462" t="s">
        <v>4221</v>
      </c>
      <c r="C2140" s="462" t="s">
        <v>10187</v>
      </c>
      <c r="D2140" s="462" t="s">
        <v>141</v>
      </c>
      <c r="E2140" s="462" t="s">
        <v>214</v>
      </c>
      <c r="F2140" s="463">
        <v>2016</v>
      </c>
      <c r="G2140" s="462" t="s">
        <v>5767</v>
      </c>
      <c r="H2140" s="462" t="s">
        <v>5967</v>
      </c>
      <c r="I2140" s="462" t="s">
        <v>10188</v>
      </c>
      <c r="J2140" s="463">
        <v>84107.4</v>
      </c>
      <c r="K2140" s="468"/>
      <c r="L2140" s="464">
        <f t="shared" ca="1" si="33"/>
        <v>10513.424999999999</v>
      </c>
      <c r="M2140" s="462" t="s">
        <v>115</v>
      </c>
    </row>
    <row r="2141" spans="1:13" x14ac:dyDescent="0.35">
      <c r="A2141" s="465" t="s">
        <v>10189</v>
      </c>
      <c r="B2141" s="465" t="s">
        <v>4222</v>
      </c>
      <c r="C2141" s="465" t="s">
        <v>10189</v>
      </c>
      <c r="D2141" s="465" t="s">
        <v>141</v>
      </c>
      <c r="E2141" s="465" t="s">
        <v>214</v>
      </c>
      <c r="F2141" s="466">
        <v>2016</v>
      </c>
      <c r="G2141" s="465" t="s">
        <v>5767</v>
      </c>
      <c r="H2141" s="465" t="s">
        <v>5967</v>
      </c>
      <c r="I2141" s="465" t="s">
        <v>10190</v>
      </c>
      <c r="J2141" s="466">
        <v>82153.399999999994</v>
      </c>
      <c r="K2141" s="469"/>
      <c r="L2141" s="404">
        <f t="shared" ca="1" si="33"/>
        <v>10269.174999999999</v>
      </c>
      <c r="M2141" s="465" t="s">
        <v>115</v>
      </c>
    </row>
    <row r="2142" spans="1:13" x14ac:dyDescent="0.35">
      <c r="A2142" s="462" t="s">
        <v>10191</v>
      </c>
      <c r="B2142" s="462" t="s">
        <v>4223</v>
      </c>
      <c r="C2142" s="462" t="s">
        <v>10191</v>
      </c>
      <c r="D2142" s="462" t="s">
        <v>141</v>
      </c>
      <c r="E2142" s="462" t="s">
        <v>214</v>
      </c>
      <c r="F2142" s="463">
        <v>2016</v>
      </c>
      <c r="G2142" s="462" t="s">
        <v>5767</v>
      </c>
      <c r="H2142" s="462" t="s">
        <v>5967</v>
      </c>
      <c r="I2142" s="462" t="s">
        <v>10192</v>
      </c>
      <c r="J2142" s="463">
        <v>68056.100000000006</v>
      </c>
      <c r="K2142" s="468"/>
      <c r="L2142" s="464">
        <f t="shared" ca="1" si="33"/>
        <v>8507.0125000000007</v>
      </c>
      <c r="M2142" s="462" t="s">
        <v>115</v>
      </c>
    </row>
    <row r="2143" spans="1:13" x14ac:dyDescent="0.35">
      <c r="A2143" s="465" t="s">
        <v>10193</v>
      </c>
      <c r="B2143" s="465" t="s">
        <v>4224</v>
      </c>
      <c r="C2143" s="465" t="s">
        <v>10193</v>
      </c>
      <c r="D2143" s="465" t="s">
        <v>141</v>
      </c>
      <c r="E2143" s="465" t="s">
        <v>214</v>
      </c>
      <c r="F2143" s="466">
        <v>2016</v>
      </c>
      <c r="G2143" s="465" t="s">
        <v>5767</v>
      </c>
      <c r="H2143" s="465" t="s">
        <v>5967</v>
      </c>
      <c r="I2143" s="465" t="s">
        <v>10194</v>
      </c>
      <c r="J2143" s="466">
        <v>78113.5</v>
      </c>
      <c r="K2143" s="469"/>
      <c r="L2143" s="404">
        <f t="shared" ca="1" si="33"/>
        <v>9764.1875</v>
      </c>
      <c r="M2143" s="465" t="s">
        <v>115</v>
      </c>
    </row>
    <row r="2144" spans="1:13" x14ac:dyDescent="0.35">
      <c r="A2144" s="462" t="s">
        <v>10195</v>
      </c>
      <c r="B2144" s="462" t="s">
        <v>4225</v>
      </c>
      <c r="C2144" s="462" t="s">
        <v>10195</v>
      </c>
      <c r="D2144" s="462" t="s">
        <v>141</v>
      </c>
      <c r="E2144" s="462" t="s">
        <v>214</v>
      </c>
      <c r="F2144" s="463">
        <v>2016</v>
      </c>
      <c r="G2144" s="462" t="s">
        <v>5767</v>
      </c>
      <c r="H2144" s="462" t="s">
        <v>5967</v>
      </c>
      <c r="I2144" s="462" t="s">
        <v>10196</v>
      </c>
      <c r="J2144" s="463">
        <v>67057</v>
      </c>
      <c r="K2144" s="468"/>
      <c r="L2144" s="464">
        <f t="shared" ca="1" si="33"/>
        <v>8382.125</v>
      </c>
      <c r="M2144" s="462" t="s">
        <v>115</v>
      </c>
    </row>
    <row r="2145" spans="1:13" x14ac:dyDescent="0.35">
      <c r="A2145" s="465" t="s">
        <v>11564</v>
      </c>
      <c r="B2145" s="465" t="s">
        <v>4281</v>
      </c>
      <c r="C2145" s="465" t="s">
        <v>11564</v>
      </c>
      <c r="D2145" s="465" t="s">
        <v>141</v>
      </c>
      <c r="E2145" s="465" t="s">
        <v>214</v>
      </c>
      <c r="F2145" s="466">
        <v>2017</v>
      </c>
      <c r="G2145" s="465" t="s">
        <v>5710</v>
      </c>
      <c r="H2145" s="465" t="s">
        <v>913</v>
      </c>
      <c r="I2145" s="465" t="s">
        <v>11565</v>
      </c>
      <c r="J2145" s="466">
        <v>7869</v>
      </c>
      <c r="K2145" s="469"/>
      <c r="L2145" s="404">
        <f t="shared" ca="1" si="33"/>
        <v>1124.1428571428571</v>
      </c>
      <c r="M2145" s="465" t="s">
        <v>115</v>
      </c>
    </row>
    <row r="2146" spans="1:13" x14ac:dyDescent="0.35">
      <c r="A2146" s="462" t="s">
        <v>11562</v>
      </c>
      <c r="B2146" s="462" t="s">
        <v>4280</v>
      </c>
      <c r="C2146" s="462" t="s">
        <v>11562</v>
      </c>
      <c r="D2146" s="462" t="s">
        <v>141</v>
      </c>
      <c r="E2146" s="462" t="s">
        <v>214</v>
      </c>
      <c r="F2146" s="463">
        <v>2017</v>
      </c>
      <c r="G2146" s="462" t="s">
        <v>5710</v>
      </c>
      <c r="H2146" s="462" t="s">
        <v>913</v>
      </c>
      <c r="I2146" s="462" t="s">
        <v>11563</v>
      </c>
      <c r="J2146" s="463">
        <v>20927.8</v>
      </c>
      <c r="K2146" s="468"/>
      <c r="L2146" s="464">
        <f t="shared" ca="1" si="33"/>
        <v>2989.6857142857143</v>
      </c>
      <c r="M2146" s="462" t="s">
        <v>115</v>
      </c>
    </row>
    <row r="2147" spans="1:13" x14ac:dyDescent="0.35">
      <c r="A2147" s="465" t="s">
        <v>11642</v>
      </c>
      <c r="B2147" s="465" t="s">
        <v>4284</v>
      </c>
      <c r="C2147" s="465" t="s">
        <v>11642</v>
      </c>
      <c r="D2147" s="465" t="s">
        <v>141</v>
      </c>
      <c r="E2147" s="465" t="s">
        <v>214</v>
      </c>
      <c r="F2147" s="466">
        <v>2017</v>
      </c>
      <c r="G2147" s="465" t="s">
        <v>5710</v>
      </c>
      <c r="H2147" s="465" t="s">
        <v>9438</v>
      </c>
      <c r="I2147" s="465" t="s">
        <v>11643</v>
      </c>
      <c r="J2147" s="466">
        <v>94595.8</v>
      </c>
      <c r="K2147" s="469"/>
      <c r="L2147" s="404">
        <f t="shared" ca="1" si="33"/>
        <v>13513.685714285715</v>
      </c>
      <c r="M2147" s="465" t="s">
        <v>115</v>
      </c>
    </row>
    <row r="2148" spans="1:13" x14ac:dyDescent="0.35">
      <c r="A2148" s="462" t="s">
        <v>11640</v>
      </c>
      <c r="B2148" s="462" t="s">
        <v>4283</v>
      </c>
      <c r="C2148" s="462" t="s">
        <v>11640</v>
      </c>
      <c r="D2148" s="462" t="s">
        <v>141</v>
      </c>
      <c r="E2148" s="462" t="s">
        <v>214</v>
      </c>
      <c r="F2148" s="463">
        <v>2017</v>
      </c>
      <c r="G2148" s="462" t="s">
        <v>5710</v>
      </c>
      <c r="H2148" s="462" t="s">
        <v>9438</v>
      </c>
      <c r="I2148" s="462" t="s">
        <v>11641</v>
      </c>
      <c r="J2148" s="463">
        <v>55902</v>
      </c>
      <c r="K2148" s="468"/>
      <c r="L2148" s="464">
        <f t="shared" ca="1" si="33"/>
        <v>7986</v>
      </c>
      <c r="M2148" s="462" t="s">
        <v>115</v>
      </c>
    </row>
    <row r="2149" spans="1:13" x14ac:dyDescent="0.35">
      <c r="A2149" s="465" t="s">
        <v>11604</v>
      </c>
      <c r="B2149" s="465" t="s">
        <v>4282</v>
      </c>
      <c r="C2149" s="465" t="s">
        <v>11604</v>
      </c>
      <c r="D2149" s="465" t="s">
        <v>141</v>
      </c>
      <c r="E2149" s="465" t="s">
        <v>214</v>
      </c>
      <c r="F2149" s="466">
        <v>2017</v>
      </c>
      <c r="G2149" s="465" t="s">
        <v>5710</v>
      </c>
      <c r="H2149" s="465" t="s">
        <v>6004</v>
      </c>
      <c r="I2149" s="465" t="s">
        <v>11605</v>
      </c>
      <c r="J2149" s="466">
        <v>66690.5</v>
      </c>
      <c r="K2149" s="469"/>
      <c r="L2149" s="404">
        <f t="shared" ca="1" si="33"/>
        <v>9527.2142857142862</v>
      </c>
      <c r="M2149" s="465" t="s">
        <v>115</v>
      </c>
    </row>
    <row r="2150" spans="1:13" x14ac:dyDescent="0.35">
      <c r="A2150" s="462" t="s">
        <v>10197</v>
      </c>
      <c r="B2150" s="462" t="s">
        <v>4226</v>
      </c>
      <c r="C2150" s="462" t="s">
        <v>10197</v>
      </c>
      <c r="D2150" s="462" t="s">
        <v>141</v>
      </c>
      <c r="E2150" s="462" t="s">
        <v>214</v>
      </c>
      <c r="F2150" s="463">
        <v>2016</v>
      </c>
      <c r="G2150" s="462" t="s">
        <v>5767</v>
      </c>
      <c r="H2150" s="462" t="s">
        <v>5967</v>
      </c>
      <c r="I2150" s="462" t="s">
        <v>10198</v>
      </c>
      <c r="J2150" s="463">
        <v>111160.4</v>
      </c>
      <c r="K2150" s="468"/>
      <c r="L2150" s="464">
        <f t="shared" ca="1" si="33"/>
        <v>13895.05</v>
      </c>
      <c r="M2150" s="462" t="s">
        <v>115</v>
      </c>
    </row>
    <row r="2151" spans="1:13" x14ac:dyDescent="0.35">
      <c r="A2151" s="465" t="s">
        <v>10199</v>
      </c>
      <c r="B2151" s="465" t="s">
        <v>4227</v>
      </c>
      <c r="C2151" s="465" t="s">
        <v>10199</v>
      </c>
      <c r="D2151" s="465" t="s">
        <v>141</v>
      </c>
      <c r="E2151" s="465" t="s">
        <v>214</v>
      </c>
      <c r="F2151" s="466">
        <v>2016</v>
      </c>
      <c r="G2151" s="465" t="s">
        <v>5767</v>
      </c>
      <c r="H2151" s="465" t="s">
        <v>5967</v>
      </c>
      <c r="I2151" s="465" t="s">
        <v>10200</v>
      </c>
      <c r="J2151" s="466">
        <v>85582.9</v>
      </c>
      <c r="K2151" s="469"/>
      <c r="L2151" s="404">
        <f t="shared" ca="1" si="33"/>
        <v>10697.862499999999</v>
      </c>
      <c r="M2151" s="465" t="s">
        <v>115</v>
      </c>
    </row>
    <row r="2152" spans="1:13" x14ac:dyDescent="0.35">
      <c r="A2152" s="462" t="s">
        <v>10201</v>
      </c>
      <c r="B2152" s="462" t="s">
        <v>4228</v>
      </c>
      <c r="C2152" s="462" t="s">
        <v>10201</v>
      </c>
      <c r="D2152" s="462" t="s">
        <v>141</v>
      </c>
      <c r="E2152" s="462" t="s">
        <v>214</v>
      </c>
      <c r="F2152" s="463">
        <v>2016</v>
      </c>
      <c r="G2152" s="462" t="s">
        <v>5767</v>
      </c>
      <c r="H2152" s="462" t="s">
        <v>5967</v>
      </c>
      <c r="I2152" s="462" t="s">
        <v>10202</v>
      </c>
      <c r="J2152" s="463">
        <v>77114.8</v>
      </c>
      <c r="K2152" s="468"/>
      <c r="L2152" s="464">
        <f t="shared" ca="1" si="33"/>
        <v>9639.35</v>
      </c>
      <c r="M2152" s="462" t="s">
        <v>115</v>
      </c>
    </row>
    <row r="2153" spans="1:13" x14ac:dyDescent="0.35">
      <c r="A2153" s="465" t="s">
        <v>10203</v>
      </c>
      <c r="B2153" s="465" t="s">
        <v>4229</v>
      </c>
      <c r="C2153" s="465" t="s">
        <v>10203</v>
      </c>
      <c r="D2153" s="465" t="s">
        <v>141</v>
      </c>
      <c r="E2153" s="465" t="s">
        <v>214</v>
      </c>
      <c r="F2153" s="466">
        <v>2016</v>
      </c>
      <c r="G2153" s="465" t="s">
        <v>5767</v>
      </c>
      <c r="H2153" s="465" t="s">
        <v>5967</v>
      </c>
      <c r="I2153" s="465" t="s">
        <v>10204</v>
      </c>
      <c r="J2153" s="466">
        <v>102156.2</v>
      </c>
      <c r="K2153" s="469"/>
      <c r="L2153" s="404">
        <f t="shared" ca="1" si="33"/>
        <v>12769.525</v>
      </c>
      <c r="M2153" s="465" t="s">
        <v>115</v>
      </c>
    </row>
    <row r="2154" spans="1:13" x14ac:dyDescent="0.35">
      <c r="A2154" s="462" t="s">
        <v>10205</v>
      </c>
      <c r="B2154" s="462" t="s">
        <v>4230</v>
      </c>
      <c r="C2154" s="462" t="s">
        <v>10205</v>
      </c>
      <c r="D2154" s="462" t="s">
        <v>141</v>
      </c>
      <c r="E2154" s="462" t="s">
        <v>214</v>
      </c>
      <c r="F2154" s="463">
        <v>2016</v>
      </c>
      <c r="G2154" s="462" t="s">
        <v>5767</v>
      </c>
      <c r="H2154" s="462" t="s">
        <v>5967</v>
      </c>
      <c r="I2154" s="462" t="s">
        <v>10206</v>
      </c>
      <c r="J2154" s="463">
        <v>93624</v>
      </c>
      <c r="K2154" s="468"/>
      <c r="L2154" s="464">
        <f t="shared" ca="1" si="33"/>
        <v>11703</v>
      </c>
      <c r="M2154" s="462" t="s">
        <v>115</v>
      </c>
    </row>
    <row r="2155" spans="1:13" x14ac:dyDescent="0.35">
      <c r="A2155" s="465" t="s">
        <v>10207</v>
      </c>
      <c r="B2155" s="465" t="s">
        <v>4231</v>
      </c>
      <c r="C2155" s="465" t="s">
        <v>10207</v>
      </c>
      <c r="D2155" s="465" t="s">
        <v>141</v>
      </c>
      <c r="E2155" s="465" t="s">
        <v>214</v>
      </c>
      <c r="F2155" s="466">
        <v>2016</v>
      </c>
      <c r="G2155" s="465" t="s">
        <v>5767</v>
      </c>
      <c r="H2155" s="465" t="s">
        <v>5967</v>
      </c>
      <c r="I2155" s="465" t="s">
        <v>10208</v>
      </c>
      <c r="J2155" s="466">
        <v>71342.399999999994</v>
      </c>
      <c r="K2155" s="469"/>
      <c r="L2155" s="404">
        <f t="shared" ca="1" si="33"/>
        <v>8917.7999999999993</v>
      </c>
      <c r="M2155" s="465" t="s">
        <v>115</v>
      </c>
    </row>
    <row r="2156" spans="1:13" x14ac:dyDescent="0.35">
      <c r="A2156" s="462" t="s">
        <v>10209</v>
      </c>
      <c r="B2156" s="462" t="s">
        <v>4232</v>
      </c>
      <c r="C2156" s="462" t="s">
        <v>10209</v>
      </c>
      <c r="D2156" s="462" t="s">
        <v>141</v>
      </c>
      <c r="E2156" s="462" t="s">
        <v>214</v>
      </c>
      <c r="F2156" s="463">
        <v>2016</v>
      </c>
      <c r="G2156" s="462" t="s">
        <v>5767</v>
      </c>
      <c r="H2156" s="462" t="s">
        <v>5967</v>
      </c>
      <c r="I2156" s="462" t="s">
        <v>10210</v>
      </c>
      <c r="J2156" s="463">
        <v>65838.7</v>
      </c>
      <c r="K2156" s="468"/>
      <c r="L2156" s="464">
        <f t="shared" ca="1" si="33"/>
        <v>8229.8374999999996</v>
      </c>
      <c r="M2156" s="462" t="s">
        <v>115</v>
      </c>
    </row>
    <row r="2157" spans="1:13" x14ac:dyDescent="0.35">
      <c r="A2157" s="465" t="s">
        <v>10211</v>
      </c>
      <c r="B2157" s="465" t="s">
        <v>4233</v>
      </c>
      <c r="C2157" s="465" t="s">
        <v>10211</v>
      </c>
      <c r="D2157" s="465" t="s">
        <v>141</v>
      </c>
      <c r="E2157" s="465" t="s">
        <v>214</v>
      </c>
      <c r="F2157" s="466">
        <v>2016</v>
      </c>
      <c r="G2157" s="465" t="s">
        <v>5767</v>
      </c>
      <c r="H2157" s="465" t="s">
        <v>5967</v>
      </c>
      <c r="I2157" s="465" t="s">
        <v>10212</v>
      </c>
      <c r="J2157" s="466">
        <v>80293</v>
      </c>
      <c r="K2157" s="469"/>
      <c r="L2157" s="404">
        <f t="shared" ca="1" si="33"/>
        <v>10036.625</v>
      </c>
      <c r="M2157" s="465" t="s">
        <v>115</v>
      </c>
    </row>
    <row r="2158" spans="1:13" x14ac:dyDescent="0.35">
      <c r="A2158" s="462" t="s">
        <v>10213</v>
      </c>
      <c r="B2158" s="462" t="s">
        <v>4234</v>
      </c>
      <c r="C2158" s="462" t="s">
        <v>10213</v>
      </c>
      <c r="D2158" s="462" t="s">
        <v>141</v>
      </c>
      <c r="E2158" s="462" t="s">
        <v>214</v>
      </c>
      <c r="F2158" s="463">
        <v>2016</v>
      </c>
      <c r="G2158" s="462" t="s">
        <v>5767</v>
      </c>
      <c r="H2158" s="462" t="s">
        <v>5967</v>
      </c>
      <c r="I2158" s="462" t="s">
        <v>10214</v>
      </c>
      <c r="J2158" s="463">
        <v>59274</v>
      </c>
      <c r="K2158" s="468"/>
      <c r="L2158" s="464">
        <f t="shared" ca="1" si="33"/>
        <v>7409.25</v>
      </c>
      <c r="M2158" s="462" t="s">
        <v>115</v>
      </c>
    </row>
    <row r="2159" spans="1:13" x14ac:dyDescent="0.35">
      <c r="A2159" s="465" t="s">
        <v>10215</v>
      </c>
      <c r="B2159" s="465" t="s">
        <v>4235</v>
      </c>
      <c r="C2159" s="465" t="s">
        <v>10215</v>
      </c>
      <c r="D2159" s="465" t="s">
        <v>141</v>
      </c>
      <c r="E2159" s="465" t="s">
        <v>214</v>
      </c>
      <c r="F2159" s="466">
        <v>2016</v>
      </c>
      <c r="G2159" s="465" t="s">
        <v>5767</v>
      </c>
      <c r="H2159" s="465" t="s">
        <v>5967</v>
      </c>
      <c r="I2159" s="465" t="s">
        <v>10216</v>
      </c>
      <c r="J2159" s="466">
        <v>74612.5</v>
      </c>
      <c r="K2159" s="469"/>
      <c r="L2159" s="404">
        <f t="shared" ca="1" si="33"/>
        <v>9326.5625</v>
      </c>
      <c r="M2159" s="465" t="s">
        <v>115</v>
      </c>
    </row>
    <row r="2160" spans="1:13" x14ac:dyDescent="0.35">
      <c r="A2160" s="462" t="s">
        <v>10217</v>
      </c>
      <c r="B2160" s="462" t="s">
        <v>4236</v>
      </c>
      <c r="C2160" s="462" t="s">
        <v>10217</v>
      </c>
      <c r="D2160" s="462" t="s">
        <v>141</v>
      </c>
      <c r="E2160" s="462" t="s">
        <v>214</v>
      </c>
      <c r="F2160" s="463">
        <v>2016</v>
      </c>
      <c r="G2160" s="462" t="s">
        <v>5767</v>
      </c>
      <c r="H2160" s="462" t="s">
        <v>5967</v>
      </c>
      <c r="I2160" s="462" t="s">
        <v>10218</v>
      </c>
      <c r="J2160" s="463">
        <v>46801.3</v>
      </c>
      <c r="K2160" s="468"/>
      <c r="L2160" s="464">
        <f t="shared" ca="1" si="33"/>
        <v>5850.1625000000004</v>
      </c>
      <c r="M2160" s="462" t="s">
        <v>115</v>
      </c>
    </row>
    <row r="2161" spans="1:13" x14ac:dyDescent="0.35">
      <c r="A2161" s="465" t="s">
        <v>10219</v>
      </c>
      <c r="B2161" s="465" t="s">
        <v>4237</v>
      </c>
      <c r="C2161" s="465" t="s">
        <v>10219</v>
      </c>
      <c r="D2161" s="465" t="s">
        <v>141</v>
      </c>
      <c r="E2161" s="465" t="s">
        <v>214</v>
      </c>
      <c r="F2161" s="466">
        <v>2016</v>
      </c>
      <c r="G2161" s="465" t="s">
        <v>5767</v>
      </c>
      <c r="H2161" s="465" t="s">
        <v>5967</v>
      </c>
      <c r="I2161" s="465" t="s">
        <v>10220</v>
      </c>
      <c r="J2161" s="466">
        <v>103966.39999999999</v>
      </c>
      <c r="K2161" s="469"/>
      <c r="L2161" s="404">
        <f t="shared" ca="1" si="33"/>
        <v>12995.8</v>
      </c>
      <c r="M2161" s="465" t="s">
        <v>115</v>
      </c>
    </row>
    <row r="2162" spans="1:13" x14ac:dyDescent="0.35">
      <c r="A2162" s="462" t="s">
        <v>10221</v>
      </c>
      <c r="B2162" s="462" t="s">
        <v>4238</v>
      </c>
      <c r="C2162" s="462" t="s">
        <v>10221</v>
      </c>
      <c r="D2162" s="462" t="s">
        <v>141</v>
      </c>
      <c r="E2162" s="462" t="s">
        <v>214</v>
      </c>
      <c r="F2162" s="463">
        <v>2016</v>
      </c>
      <c r="G2162" s="462" t="s">
        <v>5767</v>
      </c>
      <c r="H2162" s="462" t="s">
        <v>5967</v>
      </c>
      <c r="I2162" s="462" t="s">
        <v>10222</v>
      </c>
      <c r="J2162" s="463">
        <v>97088</v>
      </c>
      <c r="K2162" s="468"/>
      <c r="L2162" s="464">
        <f t="shared" ca="1" si="33"/>
        <v>12136</v>
      </c>
      <c r="M2162" s="462" t="s">
        <v>115</v>
      </c>
    </row>
    <row r="2163" spans="1:13" x14ac:dyDescent="0.35">
      <c r="A2163" s="465" t="s">
        <v>10223</v>
      </c>
      <c r="B2163" s="465" t="s">
        <v>4239</v>
      </c>
      <c r="C2163" s="465" t="s">
        <v>10223</v>
      </c>
      <c r="D2163" s="465" t="s">
        <v>141</v>
      </c>
      <c r="E2163" s="465" t="s">
        <v>214</v>
      </c>
      <c r="F2163" s="466">
        <v>2016</v>
      </c>
      <c r="G2163" s="465" t="s">
        <v>5767</v>
      </c>
      <c r="H2163" s="465" t="s">
        <v>5967</v>
      </c>
      <c r="I2163" s="465" t="s">
        <v>10224</v>
      </c>
      <c r="J2163" s="466">
        <v>112786.9</v>
      </c>
      <c r="K2163" s="469"/>
      <c r="L2163" s="404">
        <f t="shared" ca="1" si="33"/>
        <v>14098.362499999999</v>
      </c>
      <c r="M2163" s="465" t="s">
        <v>115</v>
      </c>
    </row>
    <row r="2164" spans="1:13" x14ac:dyDescent="0.35">
      <c r="A2164" s="462" t="s">
        <v>10225</v>
      </c>
      <c r="B2164" s="462" t="s">
        <v>4240</v>
      </c>
      <c r="C2164" s="462" t="s">
        <v>10225</v>
      </c>
      <c r="D2164" s="462" t="s">
        <v>141</v>
      </c>
      <c r="E2164" s="462" t="s">
        <v>214</v>
      </c>
      <c r="F2164" s="463">
        <v>2016</v>
      </c>
      <c r="G2164" s="462" t="s">
        <v>5767</v>
      </c>
      <c r="H2164" s="462" t="s">
        <v>5967</v>
      </c>
      <c r="I2164" s="462" t="s">
        <v>10226</v>
      </c>
      <c r="J2164" s="463">
        <v>72933.100000000006</v>
      </c>
      <c r="K2164" s="468"/>
      <c r="L2164" s="464">
        <f t="shared" ca="1" si="33"/>
        <v>9116.6375000000007</v>
      </c>
      <c r="M2164" s="462" t="s">
        <v>115</v>
      </c>
    </row>
    <row r="2165" spans="1:13" x14ac:dyDescent="0.35">
      <c r="A2165" s="465" t="s">
        <v>8215</v>
      </c>
      <c r="B2165" s="465" t="s">
        <v>4102</v>
      </c>
      <c r="C2165" s="465" t="s">
        <v>8215</v>
      </c>
      <c r="D2165" s="465" t="s">
        <v>141</v>
      </c>
      <c r="E2165" s="465" t="s">
        <v>214</v>
      </c>
      <c r="F2165" s="466">
        <v>2012</v>
      </c>
      <c r="G2165" s="465" t="s">
        <v>5710</v>
      </c>
      <c r="H2165" s="465" t="s">
        <v>368</v>
      </c>
      <c r="I2165" s="465" t="s">
        <v>8216</v>
      </c>
      <c r="J2165" s="466">
        <v>172016</v>
      </c>
      <c r="K2165" s="469"/>
      <c r="L2165" s="404">
        <f t="shared" ca="1" si="33"/>
        <v>14334.666666666666</v>
      </c>
      <c r="M2165" s="465" t="s">
        <v>115</v>
      </c>
    </row>
    <row r="2166" spans="1:13" x14ac:dyDescent="0.35">
      <c r="A2166" s="462" t="s">
        <v>11528</v>
      </c>
      <c r="B2166" s="462" t="s">
        <v>4278</v>
      </c>
      <c r="C2166" s="462" t="s">
        <v>11528</v>
      </c>
      <c r="D2166" s="462" t="s">
        <v>141</v>
      </c>
      <c r="E2166" s="462" t="s">
        <v>214</v>
      </c>
      <c r="F2166" s="463">
        <v>2017</v>
      </c>
      <c r="G2166" s="462" t="s">
        <v>5710</v>
      </c>
      <c r="H2166" s="462" t="s">
        <v>898</v>
      </c>
      <c r="I2166" s="462" t="s">
        <v>11529</v>
      </c>
      <c r="J2166" s="463">
        <v>6701.6</v>
      </c>
      <c r="K2166" s="468"/>
      <c r="L2166" s="464">
        <f t="shared" ca="1" si="33"/>
        <v>957.37142857142862</v>
      </c>
      <c r="M2166" s="462" t="s">
        <v>115</v>
      </c>
    </row>
    <row r="2167" spans="1:13" x14ac:dyDescent="0.35">
      <c r="A2167" s="465" t="s">
        <v>11803</v>
      </c>
      <c r="B2167" s="465" t="s">
        <v>4294</v>
      </c>
      <c r="C2167" s="465" t="s">
        <v>11803</v>
      </c>
      <c r="D2167" s="465" t="s">
        <v>141</v>
      </c>
      <c r="E2167" s="465" t="s">
        <v>214</v>
      </c>
      <c r="F2167" s="466">
        <v>2017</v>
      </c>
      <c r="G2167" s="465" t="s">
        <v>5740</v>
      </c>
      <c r="H2167" s="465" t="s">
        <v>5881</v>
      </c>
      <c r="I2167" s="465" t="s">
        <v>11804</v>
      </c>
      <c r="J2167" s="466">
        <v>37510.699999999997</v>
      </c>
      <c r="K2167" s="469"/>
      <c r="L2167" s="404">
        <f t="shared" ca="1" si="33"/>
        <v>5358.6714285714279</v>
      </c>
      <c r="M2167" s="465" t="s">
        <v>115</v>
      </c>
    </row>
    <row r="2168" spans="1:13" x14ac:dyDescent="0.35">
      <c r="A2168" s="462" t="s">
        <v>11530</v>
      </c>
      <c r="B2168" s="462" t="s">
        <v>4277</v>
      </c>
      <c r="C2168" s="462" t="s">
        <v>11530</v>
      </c>
      <c r="D2168" s="462" t="s">
        <v>141</v>
      </c>
      <c r="E2168" s="462" t="s">
        <v>214</v>
      </c>
      <c r="F2168" s="463">
        <v>2017</v>
      </c>
      <c r="G2168" s="462" t="s">
        <v>5710</v>
      </c>
      <c r="H2168" s="462" t="s">
        <v>898</v>
      </c>
      <c r="I2168" s="462" t="s">
        <v>11531</v>
      </c>
      <c r="J2168" s="463">
        <v>3406.5</v>
      </c>
      <c r="K2168" s="468"/>
      <c r="L2168" s="464">
        <f t="shared" ca="1" si="33"/>
        <v>486.64285714285717</v>
      </c>
      <c r="M2168" s="462" t="s">
        <v>115</v>
      </c>
    </row>
    <row r="2169" spans="1:13" x14ac:dyDescent="0.35">
      <c r="A2169" s="465" t="s">
        <v>11646</v>
      </c>
      <c r="B2169" s="465" t="s">
        <v>4285</v>
      </c>
      <c r="C2169" s="465" t="s">
        <v>11646</v>
      </c>
      <c r="D2169" s="465" t="s">
        <v>141</v>
      </c>
      <c r="E2169" s="465" t="s">
        <v>214</v>
      </c>
      <c r="F2169" s="466">
        <v>2017</v>
      </c>
      <c r="G2169" s="465" t="s">
        <v>5710</v>
      </c>
      <c r="H2169" s="465" t="s">
        <v>9884</v>
      </c>
      <c r="I2169" s="465" t="s">
        <v>11647</v>
      </c>
      <c r="J2169" s="466">
        <v>37259.9</v>
      </c>
      <c r="K2169" s="469"/>
      <c r="L2169" s="404">
        <f t="shared" ca="1" si="33"/>
        <v>5322.8428571428576</v>
      </c>
      <c r="M2169" s="465" t="s">
        <v>115</v>
      </c>
    </row>
    <row r="2170" spans="1:13" x14ac:dyDescent="0.35">
      <c r="A2170" s="462" t="s">
        <v>11648</v>
      </c>
      <c r="B2170" s="462" t="s">
        <v>4286</v>
      </c>
      <c r="C2170" s="462" t="s">
        <v>11648</v>
      </c>
      <c r="D2170" s="462" t="s">
        <v>141</v>
      </c>
      <c r="E2170" s="462" t="s">
        <v>214</v>
      </c>
      <c r="F2170" s="463">
        <v>2017</v>
      </c>
      <c r="G2170" s="462" t="s">
        <v>5710</v>
      </c>
      <c r="H2170" s="462" t="s">
        <v>9884</v>
      </c>
      <c r="I2170" s="462" t="s">
        <v>11649</v>
      </c>
      <c r="J2170" s="463">
        <v>48648.9</v>
      </c>
      <c r="K2170" s="468"/>
      <c r="L2170" s="464">
        <f t="shared" ca="1" si="33"/>
        <v>6949.8428571428576</v>
      </c>
      <c r="M2170" s="462" t="s">
        <v>115</v>
      </c>
    </row>
    <row r="2171" spans="1:13" x14ac:dyDescent="0.35">
      <c r="A2171" s="465" t="s">
        <v>11924</v>
      </c>
      <c r="B2171" s="465" t="s">
        <v>4296</v>
      </c>
      <c r="C2171" s="465" t="s">
        <v>11924</v>
      </c>
      <c r="D2171" s="465" t="s">
        <v>141</v>
      </c>
      <c r="E2171" s="465" t="s">
        <v>214</v>
      </c>
      <c r="F2171" s="466">
        <v>2017</v>
      </c>
      <c r="G2171" s="465" t="s">
        <v>1283</v>
      </c>
      <c r="H2171" s="465" t="s">
        <v>11925</v>
      </c>
      <c r="I2171" s="465" t="s">
        <v>11926</v>
      </c>
      <c r="J2171" s="466">
        <v>103440</v>
      </c>
      <c r="K2171" s="469"/>
      <c r="L2171" s="404">
        <f t="shared" ca="1" si="33"/>
        <v>14777.142857142857</v>
      </c>
      <c r="M2171" s="465" t="s">
        <v>115</v>
      </c>
    </row>
    <row r="2172" spans="1:13" x14ac:dyDescent="0.35">
      <c r="A2172" s="462" t="s">
        <v>7857</v>
      </c>
      <c r="B2172" s="462" t="s">
        <v>4076</v>
      </c>
      <c r="C2172" s="462" t="s">
        <v>7857</v>
      </c>
      <c r="D2172" s="462" t="s">
        <v>141</v>
      </c>
      <c r="E2172" s="462" t="s">
        <v>214</v>
      </c>
      <c r="F2172" s="463">
        <v>2011</v>
      </c>
      <c r="G2172" s="462" t="s">
        <v>5710</v>
      </c>
      <c r="H2172" s="462" t="s">
        <v>368</v>
      </c>
      <c r="I2172" s="462" t="s">
        <v>7858</v>
      </c>
      <c r="J2172" s="463">
        <v>159415.20000000001</v>
      </c>
      <c r="K2172" s="468"/>
      <c r="L2172" s="464">
        <f t="shared" ca="1" si="33"/>
        <v>12262.707692307693</v>
      </c>
      <c r="M2172" s="462" t="s">
        <v>115</v>
      </c>
    </row>
    <row r="2173" spans="1:13" x14ac:dyDescent="0.35">
      <c r="A2173" s="465" t="s">
        <v>6961</v>
      </c>
      <c r="B2173" s="465" t="s">
        <v>4020</v>
      </c>
      <c r="C2173" s="465" t="s">
        <v>6961</v>
      </c>
      <c r="D2173" s="465" t="s">
        <v>141</v>
      </c>
      <c r="E2173" s="465" t="s">
        <v>214</v>
      </c>
      <c r="F2173" s="466">
        <v>2008</v>
      </c>
      <c r="G2173" s="465" t="s">
        <v>5710</v>
      </c>
      <c r="H2173" s="465" t="s">
        <v>368</v>
      </c>
      <c r="I2173" s="465" t="s">
        <v>6962</v>
      </c>
      <c r="J2173" s="466">
        <v>153126</v>
      </c>
      <c r="K2173" s="469"/>
      <c r="L2173" s="404">
        <f t="shared" ca="1" si="33"/>
        <v>9570.375</v>
      </c>
      <c r="M2173" s="465" t="s">
        <v>115</v>
      </c>
    </row>
    <row r="2174" spans="1:13" x14ac:dyDescent="0.35">
      <c r="A2174" s="462" t="s">
        <v>8571</v>
      </c>
      <c r="B2174" s="462" t="s">
        <v>4129</v>
      </c>
      <c r="C2174" s="462" t="s">
        <v>8571</v>
      </c>
      <c r="D2174" s="462" t="s">
        <v>141</v>
      </c>
      <c r="E2174" s="462" t="s">
        <v>214</v>
      </c>
      <c r="F2174" s="463">
        <v>2013</v>
      </c>
      <c r="G2174" s="462" t="s">
        <v>5710</v>
      </c>
      <c r="H2174" s="462" t="s">
        <v>6139</v>
      </c>
      <c r="I2174" s="462" t="s">
        <v>8572</v>
      </c>
      <c r="J2174" s="463">
        <v>113169.7</v>
      </c>
      <c r="K2174" s="468"/>
      <c r="L2174" s="464">
        <f t="shared" ca="1" si="33"/>
        <v>10288.154545454545</v>
      </c>
      <c r="M2174" s="462" t="s">
        <v>115</v>
      </c>
    </row>
    <row r="2175" spans="1:13" x14ac:dyDescent="0.35">
      <c r="A2175" s="465" t="s">
        <v>11719</v>
      </c>
      <c r="B2175" s="465" t="s">
        <v>4287</v>
      </c>
      <c r="C2175" s="465" t="s">
        <v>11719</v>
      </c>
      <c r="D2175" s="465" t="s">
        <v>141</v>
      </c>
      <c r="E2175" s="465" t="s">
        <v>214</v>
      </c>
      <c r="F2175" s="466">
        <v>2017</v>
      </c>
      <c r="G2175" s="465" t="s">
        <v>5710</v>
      </c>
      <c r="H2175" s="465" t="s">
        <v>9893</v>
      </c>
      <c r="I2175" s="465" t="s">
        <v>11720</v>
      </c>
      <c r="J2175" s="466">
        <v>78632</v>
      </c>
      <c r="K2175" s="469"/>
      <c r="L2175" s="404">
        <f t="shared" ca="1" si="33"/>
        <v>11233.142857142857</v>
      </c>
      <c r="M2175" s="465" t="s">
        <v>115</v>
      </c>
    </row>
    <row r="2176" spans="1:13" x14ac:dyDescent="0.35">
      <c r="A2176" s="462" t="s">
        <v>11721</v>
      </c>
      <c r="B2176" s="462" t="s">
        <v>4288</v>
      </c>
      <c r="C2176" s="462" t="s">
        <v>11721</v>
      </c>
      <c r="D2176" s="462" t="s">
        <v>141</v>
      </c>
      <c r="E2176" s="462" t="s">
        <v>214</v>
      </c>
      <c r="F2176" s="463">
        <v>2017</v>
      </c>
      <c r="G2176" s="462" t="s">
        <v>5710</v>
      </c>
      <c r="H2176" s="462" t="s">
        <v>9893</v>
      </c>
      <c r="I2176" s="462" t="s">
        <v>11722</v>
      </c>
      <c r="J2176" s="463">
        <v>35712.400000000001</v>
      </c>
      <c r="K2176" s="468"/>
      <c r="L2176" s="464">
        <f t="shared" ca="1" si="33"/>
        <v>5101.7714285714292</v>
      </c>
      <c r="M2176" s="462" t="s">
        <v>115</v>
      </c>
    </row>
    <row r="2177" spans="1:13" x14ac:dyDescent="0.35">
      <c r="A2177" s="465" t="s">
        <v>11723</v>
      </c>
      <c r="B2177" s="465" t="s">
        <v>4289</v>
      </c>
      <c r="C2177" s="465" t="s">
        <v>11723</v>
      </c>
      <c r="D2177" s="465" t="s">
        <v>141</v>
      </c>
      <c r="E2177" s="465" t="s">
        <v>214</v>
      </c>
      <c r="F2177" s="466">
        <v>2017</v>
      </c>
      <c r="G2177" s="465" t="s">
        <v>5710</v>
      </c>
      <c r="H2177" s="465" t="s">
        <v>9893</v>
      </c>
      <c r="I2177" s="465" t="s">
        <v>11724</v>
      </c>
      <c r="J2177" s="466">
        <v>38600</v>
      </c>
      <c r="K2177" s="469"/>
      <c r="L2177" s="404">
        <f t="shared" ca="1" si="33"/>
        <v>5514.2857142857147</v>
      </c>
      <c r="M2177" s="465" t="s">
        <v>115</v>
      </c>
    </row>
    <row r="2178" spans="1:13" x14ac:dyDescent="0.35">
      <c r="A2178" s="462" t="s">
        <v>11725</v>
      </c>
      <c r="B2178" s="462" t="s">
        <v>4290</v>
      </c>
      <c r="C2178" s="462" t="s">
        <v>11725</v>
      </c>
      <c r="D2178" s="462" t="s">
        <v>141</v>
      </c>
      <c r="E2178" s="462" t="s">
        <v>214</v>
      </c>
      <c r="F2178" s="463">
        <v>2017</v>
      </c>
      <c r="G2178" s="462" t="s">
        <v>5710</v>
      </c>
      <c r="H2178" s="462" t="s">
        <v>9893</v>
      </c>
      <c r="I2178" s="462" t="s">
        <v>11726</v>
      </c>
      <c r="J2178" s="463">
        <v>23294.1</v>
      </c>
      <c r="K2178" s="468"/>
      <c r="L2178" s="464">
        <f t="shared" ref="L2178:L2241" ca="1" si="34">IFERROR(J2178/(YEAR(NOW())-F2178),"--")</f>
        <v>3327.7285714285713</v>
      </c>
      <c r="M2178" s="462" t="s">
        <v>115</v>
      </c>
    </row>
    <row r="2179" spans="1:13" x14ac:dyDescent="0.35">
      <c r="A2179" s="465" t="s">
        <v>11727</v>
      </c>
      <c r="B2179" s="465" t="s">
        <v>4291</v>
      </c>
      <c r="C2179" s="465" t="s">
        <v>11727</v>
      </c>
      <c r="D2179" s="465" t="s">
        <v>141</v>
      </c>
      <c r="E2179" s="465" t="s">
        <v>214</v>
      </c>
      <c r="F2179" s="466">
        <v>2017</v>
      </c>
      <c r="G2179" s="465" t="s">
        <v>5710</v>
      </c>
      <c r="H2179" s="465" t="s">
        <v>9893</v>
      </c>
      <c r="I2179" s="465" t="s">
        <v>11728</v>
      </c>
      <c r="J2179" s="466">
        <v>19921.8</v>
      </c>
      <c r="K2179" s="469"/>
      <c r="L2179" s="404">
        <f t="shared" ca="1" si="34"/>
        <v>2845.9714285714285</v>
      </c>
      <c r="M2179" s="465" t="s">
        <v>115</v>
      </c>
    </row>
    <row r="2180" spans="1:13" x14ac:dyDescent="0.35">
      <c r="A2180" s="462" t="s">
        <v>11729</v>
      </c>
      <c r="B2180" s="462" t="s">
        <v>4292</v>
      </c>
      <c r="C2180" s="462" t="s">
        <v>11729</v>
      </c>
      <c r="D2180" s="462" t="s">
        <v>141</v>
      </c>
      <c r="E2180" s="462" t="s">
        <v>214</v>
      </c>
      <c r="F2180" s="463">
        <v>2017</v>
      </c>
      <c r="G2180" s="462" t="s">
        <v>5710</v>
      </c>
      <c r="H2180" s="462" t="s">
        <v>9893</v>
      </c>
      <c r="I2180" s="462" t="s">
        <v>11730</v>
      </c>
      <c r="J2180" s="463">
        <v>42213.4</v>
      </c>
      <c r="K2180" s="468"/>
      <c r="L2180" s="464">
        <f t="shared" ca="1" si="34"/>
        <v>6030.4857142857145</v>
      </c>
      <c r="M2180" s="462" t="s">
        <v>115</v>
      </c>
    </row>
    <row r="2181" spans="1:13" x14ac:dyDescent="0.35">
      <c r="A2181" s="465" t="s">
        <v>11731</v>
      </c>
      <c r="B2181" s="465" t="s">
        <v>4293</v>
      </c>
      <c r="C2181" s="465" t="s">
        <v>11731</v>
      </c>
      <c r="D2181" s="465" t="s">
        <v>141</v>
      </c>
      <c r="E2181" s="465" t="s">
        <v>214</v>
      </c>
      <c r="F2181" s="466">
        <v>2017</v>
      </c>
      <c r="G2181" s="465" t="s">
        <v>5710</v>
      </c>
      <c r="H2181" s="465" t="s">
        <v>9893</v>
      </c>
      <c r="I2181" s="465" t="s">
        <v>11732</v>
      </c>
      <c r="J2181" s="466">
        <v>67494.600000000006</v>
      </c>
      <c r="K2181" s="469"/>
      <c r="L2181" s="404">
        <f t="shared" ca="1" si="34"/>
        <v>9642.0857142857149</v>
      </c>
      <c r="M2181" s="465" t="s">
        <v>115</v>
      </c>
    </row>
    <row r="2182" spans="1:13" x14ac:dyDescent="0.35">
      <c r="A2182" s="462" t="s">
        <v>8655</v>
      </c>
      <c r="B2182" s="462" t="s">
        <v>4135</v>
      </c>
      <c r="C2182" s="462" t="s">
        <v>8655</v>
      </c>
      <c r="D2182" s="462" t="s">
        <v>141</v>
      </c>
      <c r="E2182" s="462" t="s">
        <v>214</v>
      </c>
      <c r="F2182" s="463">
        <v>2013</v>
      </c>
      <c r="G2182" s="462" t="s">
        <v>5710</v>
      </c>
      <c r="H2182" s="462" t="s">
        <v>368</v>
      </c>
      <c r="I2182" s="462" t="s">
        <v>8656</v>
      </c>
      <c r="J2182" s="463">
        <v>163770.70000000001</v>
      </c>
      <c r="K2182" s="468"/>
      <c r="L2182" s="464">
        <f t="shared" ca="1" si="34"/>
        <v>14888.245454545455</v>
      </c>
      <c r="M2182" s="462" t="s">
        <v>115</v>
      </c>
    </row>
    <row r="2183" spans="1:13" x14ac:dyDescent="0.35">
      <c r="A2183" s="465" t="s">
        <v>7870</v>
      </c>
      <c r="B2183" s="465" t="s">
        <v>4081</v>
      </c>
      <c r="C2183" s="465" t="s">
        <v>7870</v>
      </c>
      <c r="D2183" s="465" t="s">
        <v>141</v>
      </c>
      <c r="E2183" s="465" t="s">
        <v>214</v>
      </c>
      <c r="F2183" s="466">
        <v>2011</v>
      </c>
      <c r="G2183" s="465" t="s">
        <v>5710</v>
      </c>
      <c r="H2183" s="465" t="s">
        <v>368</v>
      </c>
      <c r="I2183" s="465" t="s">
        <v>7871</v>
      </c>
      <c r="J2183" s="466">
        <v>188567.3</v>
      </c>
      <c r="K2183" s="469"/>
      <c r="L2183" s="404">
        <f t="shared" ca="1" si="34"/>
        <v>14505.176923076922</v>
      </c>
      <c r="M2183" s="465" t="s">
        <v>115</v>
      </c>
    </row>
    <row r="2184" spans="1:13" x14ac:dyDescent="0.35">
      <c r="A2184" s="462" t="s">
        <v>7872</v>
      </c>
      <c r="B2184" s="462" t="s">
        <v>4082</v>
      </c>
      <c r="C2184" s="462" t="s">
        <v>7872</v>
      </c>
      <c r="D2184" s="462" t="s">
        <v>141</v>
      </c>
      <c r="E2184" s="462" t="s">
        <v>214</v>
      </c>
      <c r="F2184" s="463">
        <v>2011</v>
      </c>
      <c r="G2184" s="462" t="s">
        <v>5710</v>
      </c>
      <c r="H2184" s="462" t="s">
        <v>368</v>
      </c>
      <c r="I2184" s="462" t="s">
        <v>7873</v>
      </c>
      <c r="J2184" s="463">
        <v>190494</v>
      </c>
      <c r="K2184" s="468"/>
      <c r="L2184" s="464">
        <f t="shared" ca="1" si="34"/>
        <v>14653.384615384615</v>
      </c>
      <c r="M2184" s="462" t="s">
        <v>115</v>
      </c>
    </row>
    <row r="2185" spans="1:13" x14ac:dyDescent="0.35">
      <c r="A2185" s="465" t="s">
        <v>10689</v>
      </c>
      <c r="B2185" s="465" t="s">
        <v>4256</v>
      </c>
      <c r="C2185" s="465" t="s">
        <v>10689</v>
      </c>
      <c r="D2185" s="465" t="s">
        <v>141</v>
      </c>
      <c r="E2185" s="465" t="s">
        <v>214</v>
      </c>
      <c r="F2185" s="466">
        <v>2016</v>
      </c>
      <c r="G2185" s="465" t="s">
        <v>5710</v>
      </c>
      <c r="H2185" s="465" t="s">
        <v>6004</v>
      </c>
      <c r="I2185" s="465" t="s">
        <v>10690</v>
      </c>
      <c r="J2185" s="466">
        <v>78959.3</v>
      </c>
      <c r="K2185" s="469"/>
      <c r="L2185" s="404">
        <f t="shared" ca="1" si="34"/>
        <v>9869.9125000000004</v>
      </c>
      <c r="M2185" s="465" t="s">
        <v>115</v>
      </c>
    </row>
    <row r="2186" spans="1:13" x14ac:dyDescent="0.35">
      <c r="A2186" s="462" t="s">
        <v>10691</v>
      </c>
      <c r="B2186" s="462" t="s">
        <v>4257</v>
      </c>
      <c r="C2186" s="462" t="s">
        <v>10691</v>
      </c>
      <c r="D2186" s="462" t="s">
        <v>141</v>
      </c>
      <c r="E2186" s="462" t="s">
        <v>214</v>
      </c>
      <c r="F2186" s="463">
        <v>2016</v>
      </c>
      <c r="G2186" s="462" t="s">
        <v>5710</v>
      </c>
      <c r="H2186" s="462" t="s">
        <v>6004</v>
      </c>
      <c r="I2186" s="462" t="s">
        <v>10692</v>
      </c>
      <c r="J2186" s="463">
        <v>51911.4</v>
      </c>
      <c r="K2186" s="468"/>
      <c r="L2186" s="464">
        <f t="shared" ca="1" si="34"/>
        <v>6488.9250000000002</v>
      </c>
      <c r="M2186" s="462" t="s">
        <v>115</v>
      </c>
    </row>
    <row r="2187" spans="1:13" x14ac:dyDescent="0.35">
      <c r="A2187" s="465" t="s">
        <v>10663</v>
      </c>
      <c r="B2187" s="465" t="s">
        <v>4253</v>
      </c>
      <c r="C2187" s="465" t="s">
        <v>10663</v>
      </c>
      <c r="D2187" s="465" t="s">
        <v>141</v>
      </c>
      <c r="E2187" s="465" t="s">
        <v>214</v>
      </c>
      <c r="F2187" s="466">
        <v>2016</v>
      </c>
      <c r="G2187" s="465" t="s">
        <v>5710</v>
      </c>
      <c r="H2187" s="465" t="s">
        <v>913</v>
      </c>
      <c r="I2187" s="465" t="s">
        <v>10664</v>
      </c>
      <c r="J2187" s="466">
        <v>5434</v>
      </c>
      <c r="K2187" s="469"/>
      <c r="L2187" s="404">
        <f t="shared" ca="1" si="34"/>
        <v>679.25</v>
      </c>
      <c r="M2187" s="465" t="s">
        <v>115</v>
      </c>
    </row>
    <row r="2188" spans="1:13" x14ac:dyDescent="0.35">
      <c r="A2188" s="462" t="s">
        <v>10665</v>
      </c>
      <c r="B2188" s="462" t="s">
        <v>4254</v>
      </c>
      <c r="C2188" s="462" t="s">
        <v>10665</v>
      </c>
      <c r="D2188" s="462" t="s">
        <v>141</v>
      </c>
      <c r="E2188" s="462" t="s">
        <v>214</v>
      </c>
      <c r="F2188" s="463">
        <v>2016</v>
      </c>
      <c r="G2188" s="462" t="s">
        <v>5710</v>
      </c>
      <c r="H2188" s="462" t="s">
        <v>913</v>
      </c>
      <c r="I2188" s="462" t="s">
        <v>10666</v>
      </c>
      <c r="J2188" s="463">
        <v>6389.8</v>
      </c>
      <c r="K2188" s="468"/>
      <c r="L2188" s="464">
        <f t="shared" ca="1" si="34"/>
        <v>798.72500000000002</v>
      </c>
      <c r="M2188" s="462" t="s">
        <v>115</v>
      </c>
    </row>
    <row r="2189" spans="1:13" x14ac:dyDescent="0.35">
      <c r="A2189" s="465" t="s">
        <v>10667</v>
      </c>
      <c r="B2189" s="465" t="s">
        <v>4255</v>
      </c>
      <c r="C2189" s="465" t="s">
        <v>10667</v>
      </c>
      <c r="D2189" s="465" t="s">
        <v>141</v>
      </c>
      <c r="E2189" s="465" t="s">
        <v>214</v>
      </c>
      <c r="F2189" s="466">
        <v>2016</v>
      </c>
      <c r="G2189" s="465" t="s">
        <v>5710</v>
      </c>
      <c r="H2189" s="465" t="s">
        <v>913</v>
      </c>
      <c r="I2189" s="465" t="s">
        <v>10668</v>
      </c>
      <c r="J2189" s="466">
        <v>16260</v>
      </c>
      <c r="K2189" s="469"/>
      <c r="L2189" s="404">
        <f t="shared" ca="1" si="34"/>
        <v>2032.5</v>
      </c>
      <c r="M2189" s="465" t="s">
        <v>115</v>
      </c>
    </row>
    <row r="2190" spans="1:13" x14ac:dyDescent="0.35">
      <c r="A2190" s="462" t="s">
        <v>11818</v>
      </c>
      <c r="B2190" s="462" t="s">
        <v>4295</v>
      </c>
      <c r="C2190" s="462" t="s">
        <v>11818</v>
      </c>
      <c r="D2190" s="462" t="s">
        <v>141</v>
      </c>
      <c r="E2190" s="462" t="s">
        <v>214</v>
      </c>
      <c r="F2190" s="463">
        <v>2017</v>
      </c>
      <c r="G2190" s="462" t="s">
        <v>5741</v>
      </c>
      <c r="H2190" s="462" t="s">
        <v>6231</v>
      </c>
      <c r="I2190" s="462" t="s">
        <v>11819</v>
      </c>
      <c r="J2190" s="463">
        <v>6177.3</v>
      </c>
      <c r="K2190" s="468"/>
      <c r="L2190" s="464">
        <f t="shared" ca="1" si="34"/>
        <v>882.47142857142865</v>
      </c>
      <c r="M2190" s="462" t="s">
        <v>115</v>
      </c>
    </row>
    <row r="2191" spans="1:13" x14ac:dyDescent="0.35">
      <c r="A2191" s="465" t="s">
        <v>10971</v>
      </c>
      <c r="B2191" s="465" t="s">
        <v>4271</v>
      </c>
      <c r="C2191" s="465" t="s">
        <v>10971</v>
      </c>
      <c r="D2191" s="465" t="s">
        <v>141</v>
      </c>
      <c r="E2191" s="465" t="s">
        <v>214</v>
      </c>
      <c r="F2191" s="466">
        <v>2016</v>
      </c>
      <c r="G2191" s="465" t="s">
        <v>5710</v>
      </c>
      <c r="H2191" s="465" t="s">
        <v>9893</v>
      </c>
      <c r="I2191" s="465" t="s">
        <v>10972</v>
      </c>
      <c r="J2191" s="466">
        <v>59230</v>
      </c>
      <c r="K2191" s="469"/>
      <c r="L2191" s="404">
        <f t="shared" ca="1" si="34"/>
        <v>7403.75</v>
      </c>
      <c r="M2191" s="465" t="s">
        <v>115</v>
      </c>
    </row>
    <row r="2192" spans="1:13" x14ac:dyDescent="0.35">
      <c r="A2192" s="462" t="s">
        <v>10973</v>
      </c>
      <c r="B2192" s="462" t="s">
        <v>4272</v>
      </c>
      <c r="C2192" s="462" t="s">
        <v>10973</v>
      </c>
      <c r="D2192" s="462" t="s">
        <v>141</v>
      </c>
      <c r="E2192" s="462" t="s">
        <v>214</v>
      </c>
      <c r="F2192" s="463">
        <v>2016</v>
      </c>
      <c r="G2192" s="462" t="s">
        <v>5710</v>
      </c>
      <c r="H2192" s="462" t="s">
        <v>9893</v>
      </c>
      <c r="I2192" s="462" t="s">
        <v>10974</v>
      </c>
      <c r="J2192" s="463">
        <v>66122</v>
      </c>
      <c r="K2192" s="468"/>
      <c r="L2192" s="464">
        <f t="shared" ca="1" si="34"/>
        <v>8265.25</v>
      </c>
      <c r="M2192" s="462" t="s">
        <v>115</v>
      </c>
    </row>
    <row r="2193" spans="1:13" x14ac:dyDescent="0.35">
      <c r="A2193" s="465" t="s">
        <v>10975</v>
      </c>
      <c r="B2193" s="465" t="s">
        <v>4273</v>
      </c>
      <c r="C2193" s="465" t="s">
        <v>10975</v>
      </c>
      <c r="D2193" s="465" t="s">
        <v>141</v>
      </c>
      <c r="E2193" s="465" t="s">
        <v>214</v>
      </c>
      <c r="F2193" s="466">
        <v>2016</v>
      </c>
      <c r="G2193" s="465" t="s">
        <v>5710</v>
      </c>
      <c r="H2193" s="465" t="s">
        <v>9893</v>
      </c>
      <c r="I2193" s="465" t="s">
        <v>10976</v>
      </c>
      <c r="J2193" s="466">
        <v>0</v>
      </c>
      <c r="K2193" s="469"/>
      <c r="L2193" s="404">
        <f t="shared" ca="1" si="34"/>
        <v>0</v>
      </c>
      <c r="M2193" s="465" t="s">
        <v>115</v>
      </c>
    </row>
    <row r="2194" spans="1:13" x14ac:dyDescent="0.35">
      <c r="A2194" s="462" t="s">
        <v>10977</v>
      </c>
      <c r="B2194" s="462" t="s">
        <v>4274</v>
      </c>
      <c r="C2194" s="462" t="s">
        <v>10977</v>
      </c>
      <c r="D2194" s="462" t="s">
        <v>141</v>
      </c>
      <c r="E2194" s="462" t="s">
        <v>214</v>
      </c>
      <c r="F2194" s="463">
        <v>2016</v>
      </c>
      <c r="G2194" s="462" t="s">
        <v>5710</v>
      </c>
      <c r="H2194" s="462" t="s">
        <v>9893</v>
      </c>
      <c r="I2194" s="462" t="s">
        <v>10978</v>
      </c>
      <c r="J2194" s="463">
        <v>103133.6</v>
      </c>
      <c r="K2194" s="468"/>
      <c r="L2194" s="464">
        <f t="shared" ca="1" si="34"/>
        <v>12891.7</v>
      </c>
      <c r="M2194" s="462" t="s">
        <v>115</v>
      </c>
    </row>
    <row r="2195" spans="1:13" x14ac:dyDescent="0.35">
      <c r="A2195" s="465" t="s">
        <v>10979</v>
      </c>
      <c r="B2195" s="465" t="s">
        <v>4275</v>
      </c>
      <c r="C2195" s="465" t="s">
        <v>10979</v>
      </c>
      <c r="D2195" s="465" t="s">
        <v>141</v>
      </c>
      <c r="E2195" s="465" t="s">
        <v>214</v>
      </c>
      <c r="F2195" s="466">
        <v>2016</v>
      </c>
      <c r="G2195" s="465" t="s">
        <v>5710</v>
      </c>
      <c r="H2195" s="465" t="s">
        <v>9893</v>
      </c>
      <c r="I2195" s="465" t="s">
        <v>10980</v>
      </c>
      <c r="J2195" s="466">
        <v>166181</v>
      </c>
      <c r="K2195" s="469"/>
      <c r="L2195" s="404">
        <f t="shared" ca="1" si="34"/>
        <v>20772.625</v>
      </c>
      <c r="M2195" s="465" t="s">
        <v>115</v>
      </c>
    </row>
    <row r="2196" spans="1:13" x14ac:dyDescent="0.35">
      <c r="A2196" s="462" t="s">
        <v>10981</v>
      </c>
      <c r="B2196" s="462" t="s">
        <v>4276</v>
      </c>
      <c r="C2196" s="462" t="s">
        <v>10981</v>
      </c>
      <c r="D2196" s="462" t="s">
        <v>141</v>
      </c>
      <c r="E2196" s="462" t="s">
        <v>214</v>
      </c>
      <c r="F2196" s="463">
        <v>2016</v>
      </c>
      <c r="G2196" s="462" t="s">
        <v>5710</v>
      </c>
      <c r="H2196" s="462" t="s">
        <v>9893</v>
      </c>
      <c r="I2196" s="462" t="s">
        <v>10982</v>
      </c>
      <c r="J2196" s="463">
        <v>136594.79999999999</v>
      </c>
      <c r="K2196" s="468"/>
      <c r="L2196" s="464">
        <f t="shared" ca="1" si="34"/>
        <v>17074.349999999999</v>
      </c>
      <c r="M2196" s="462" t="s">
        <v>115</v>
      </c>
    </row>
    <row r="2197" spans="1:13" x14ac:dyDescent="0.35">
      <c r="A2197" s="465" t="s">
        <v>10967</v>
      </c>
      <c r="B2197" s="465" t="s">
        <v>4269</v>
      </c>
      <c r="C2197" s="465" t="s">
        <v>10967</v>
      </c>
      <c r="D2197" s="465" t="s">
        <v>141</v>
      </c>
      <c r="E2197" s="465" t="s">
        <v>214</v>
      </c>
      <c r="F2197" s="466">
        <v>2016</v>
      </c>
      <c r="G2197" s="465" t="s">
        <v>5710</v>
      </c>
      <c r="H2197" s="465" t="s">
        <v>9893</v>
      </c>
      <c r="I2197" s="465" t="s">
        <v>10968</v>
      </c>
      <c r="J2197" s="466">
        <v>82617.2</v>
      </c>
      <c r="K2197" s="469"/>
      <c r="L2197" s="404">
        <f t="shared" ca="1" si="34"/>
        <v>10327.15</v>
      </c>
      <c r="M2197" s="465" t="s">
        <v>115</v>
      </c>
    </row>
    <row r="2198" spans="1:13" x14ac:dyDescent="0.35">
      <c r="A2198" s="462" t="s">
        <v>10969</v>
      </c>
      <c r="B2198" s="462" t="s">
        <v>4270</v>
      </c>
      <c r="C2198" s="462" t="s">
        <v>10969</v>
      </c>
      <c r="D2198" s="462" t="s">
        <v>141</v>
      </c>
      <c r="E2198" s="462" t="s">
        <v>214</v>
      </c>
      <c r="F2198" s="463">
        <v>2016</v>
      </c>
      <c r="G2198" s="462" t="s">
        <v>5710</v>
      </c>
      <c r="H2198" s="462" t="s">
        <v>9893</v>
      </c>
      <c r="I2198" s="462" t="s">
        <v>10970</v>
      </c>
      <c r="J2198" s="463">
        <v>51569</v>
      </c>
      <c r="K2198" s="468"/>
      <c r="L2198" s="464">
        <f t="shared" ca="1" si="34"/>
        <v>6446.125</v>
      </c>
      <c r="M2198" s="462" t="s">
        <v>115</v>
      </c>
    </row>
    <row r="2199" spans="1:13" x14ac:dyDescent="0.35">
      <c r="A2199" s="465" t="s">
        <v>10173</v>
      </c>
      <c r="B2199" s="465" t="s">
        <v>4241</v>
      </c>
      <c r="C2199" s="465" t="s">
        <v>10173</v>
      </c>
      <c r="D2199" s="465" t="s">
        <v>141</v>
      </c>
      <c r="E2199" s="465" t="s">
        <v>214</v>
      </c>
      <c r="F2199" s="466">
        <v>2016</v>
      </c>
      <c r="G2199" s="465" t="s">
        <v>5767</v>
      </c>
      <c r="H2199" s="465" t="s">
        <v>5967</v>
      </c>
      <c r="I2199" s="465" t="s">
        <v>10174</v>
      </c>
      <c r="J2199" s="466">
        <v>133856</v>
      </c>
      <c r="K2199" s="469"/>
      <c r="L2199" s="404">
        <f t="shared" ca="1" si="34"/>
        <v>16732</v>
      </c>
      <c r="M2199" s="465" t="s">
        <v>115</v>
      </c>
    </row>
    <row r="2200" spans="1:13" x14ac:dyDescent="0.35">
      <c r="A2200" s="462" t="s">
        <v>10175</v>
      </c>
      <c r="B2200" s="462" t="s">
        <v>4242</v>
      </c>
      <c r="C2200" s="462" t="s">
        <v>10175</v>
      </c>
      <c r="D2200" s="462" t="s">
        <v>141</v>
      </c>
      <c r="E2200" s="462" t="s">
        <v>214</v>
      </c>
      <c r="F2200" s="463">
        <v>2016</v>
      </c>
      <c r="G2200" s="462" t="s">
        <v>5767</v>
      </c>
      <c r="H2200" s="462" t="s">
        <v>5967</v>
      </c>
      <c r="I2200" s="462" t="s">
        <v>10176</v>
      </c>
      <c r="J2200" s="463">
        <v>113383.2</v>
      </c>
      <c r="K2200" s="468"/>
      <c r="L2200" s="464">
        <f t="shared" ca="1" si="34"/>
        <v>14172.9</v>
      </c>
      <c r="M2200" s="462" t="s">
        <v>115</v>
      </c>
    </row>
    <row r="2201" spans="1:13" x14ac:dyDescent="0.35">
      <c r="A2201" s="465" t="s">
        <v>10139</v>
      </c>
      <c r="B2201" s="465" t="s">
        <v>4214</v>
      </c>
      <c r="C2201" s="465" t="s">
        <v>10139</v>
      </c>
      <c r="D2201" s="465" t="s">
        <v>141</v>
      </c>
      <c r="E2201" s="465" t="s">
        <v>214</v>
      </c>
      <c r="F2201" s="466">
        <v>2016</v>
      </c>
      <c r="G2201" s="465" t="s">
        <v>5767</v>
      </c>
      <c r="H2201" s="465" t="s">
        <v>6025</v>
      </c>
      <c r="I2201" s="465" t="s">
        <v>10140</v>
      </c>
      <c r="J2201" s="466">
        <v>62887.6</v>
      </c>
      <c r="K2201" s="469"/>
      <c r="L2201" s="404">
        <f t="shared" ca="1" si="34"/>
        <v>7860.95</v>
      </c>
      <c r="M2201" s="465" t="s">
        <v>115</v>
      </c>
    </row>
    <row r="2202" spans="1:13" x14ac:dyDescent="0.35">
      <c r="A2202" s="462" t="s">
        <v>10141</v>
      </c>
      <c r="B2202" s="462" t="s">
        <v>4215</v>
      </c>
      <c r="C2202" s="462" t="s">
        <v>10141</v>
      </c>
      <c r="D2202" s="462" t="s">
        <v>141</v>
      </c>
      <c r="E2202" s="462" t="s">
        <v>214</v>
      </c>
      <c r="F2202" s="463">
        <v>2016</v>
      </c>
      <c r="G2202" s="462" t="s">
        <v>5767</v>
      </c>
      <c r="H2202" s="462" t="s">
        <v>6025</v>
      </c>
      <c r="I2202" s="462" t="s">
        <v>10142</v>
      </c>
      <c r="J2202" s="463">
        <v>110725.2</v>
      </c>
      <c r="K2202" s="468"/>
      <c r="L2202" s="464">
        <f t="shared" ca="1" si="34"/>
        <v>13840.65</v>
      </c>
      <c r="M2202" s="462" t="s">
        <v>115</v>
      </c>
    </row>
    <row r="2203" spans="1:13" x14ac:dyDescent="0.35">
      <c r="A2203" s="465" t="s">
        <v>16762</v>
      </c>
      <c r="B2203" s="465" t="s">
        <v>16763</v>
      </c>
      <c r="C2203" s="465" t="s">
        <v>16762</v>
      </c>
      <c r="D2203" s="465" t="s">
        <v>141</v>
      </c>
      <c r="E2203" s="465" t="s">
        <v>214</v>
      </c>
      <c r="F2203" s="466">
        <v>2007</v>
      </c>
      <c r="G2203" s="465" t="s">
        <v>5710</v>
      </c>
      <c r="H2203" s="465" t="s">
        <v>5893</v>
      </c>
      <c r="I2203" s="465" t="s">
        <v>16764</v>
      </c>
      <c r="J2203" s="466">
        <v>200364</v>
      </c>
      <c r="K2203" s="469">
        <v>43942</v>
      </c>
      <c r="L2203" s="404">
        <f t="shared" ca="1" si="34"/>
        <v>11786.117647058823</v>
      </c>
      <c r="M2203" s="465" t="s">
        <v>115</v>
      </c>
    </row>
    <row r="2204" spans="1:13" x14ac:dyDescent="0.35">
      <c r="A2204" s="462" t="s">
        <v>11560</v>
      </c>
      <c r="B2204" s="462" t="s">
        <v>4279</v>
      </c>
      <c r="C2204" s="462" t="s">
        <v>11560</v>
      </c>
      <c r="D2204" s="462" t="s">
        <v>141</v>
      </c>
      <c r="E2204" s="462" t="s">
        <v>214</v>
      </c>
      <c r="F2204" s="463">
        <v>2017</v>
      </c>
      <c r="G2204" s="462" t="s">
        <v>5710</v>
      </c>
      <c r="H2204" s="462" t="s">
        <v>913</v>
      </c>
      <c r="I2204" s="462" t="s">
        <v>11561</v>
      </c>
      <c r="J2204" s="463">
        <v>6646.6</v>
      </c>
      <c r="K2204" s="468"/>
      <c r="L2204" s="464">
        <f t="shared" ca="1" si="34"/>
        <v>949.51428571428573</v>
      </c>
      <c r="M2204" s="462" t="s">
        <v>115</v>
      </c>
    </row>
    <row r="2205" spans="1:13" x14ac:dyDescent="0.35">
      <c r="A2205" s="465" t="s">
        <v>8662</v>
      </c>
      <c r="B2205" s="465" t="s">
        <v>4136</v>
      </c>
      <c r="C2205" s="465" t="s">
        <v>8662</v>
      </c>
      <c r="D2205" s="465" t="s">
        <v>141</v>
      </c>
      <c r="E2205" s="465" t="s">
        <v>214</v>
      </c>
      <c r="F2205" s="466">
        <v>2013</v>
      </c>
      <c r="G2205" s="465" t="s">
        <v>5710</v>
      </c>
      <c r="H2205" s="465" t="s">
        <v>368</v>
      </c>
      <c r="I2205" s="465" t="s">
        <v>8663</v>
      </c>
      <c r="J2205" s="466">
        <v>142458.6</v>
      </c>
      <c r="K2205" s="469"/>
      <c r="L2205" s="404">
        <f t="shared" ca="1" si="34"/>
        <v>12950.781818181818</v>
      </c>
      <c r="M2205" s="465" t="s">
        <v>115</v>
      </c>
    </row>
    <row r="2206" spans="1:13" x14ac:dyDescent="0.35">
      <c r="A2206" s="462" t="s">
        <v>8223</v>
      </c>
      <c r="B2206" s="462" t="s">
        <v>4111</v>
      </c>
      <c r="C2206" s="462" t="s">
        <v>8223</v>
      </c>
      <c r="D2206" s="462" t="s">
        <v>141</v>
      </c>
      <c r="E2206" s="462" t="s">
        <v>214</v>
      </c>
      <c r="F2206" s="463">
        <v>2012</v>
      </c>
      <c r="G2206" s="462" t="s">
        <v>5710</v>
      </c>
      <c r="H2206" s="462" t="s">
        <v>368</v>
      </c>
      <c r="I2206" s="462" t="s">
        <v>8224</v>
      </c>
      <c r="J2206" s="463">
        <v>146100</v>
      </c>
      <c r="K2206" s="468"/>
      <c r="L2206" s="464">
        <f t="shared" ca="1" si="34"/>
        <v>12175</v>
      </c>
      <c r="M2206" s="462" t="s">
        <v>115</v>
      </c>
    </row>
    <row r="2207" spans="1:13" x14ac:dyDescent="0.35">
      <c r="A2207" s="465" t="s">
        <v>7866</v>
      </c>
      <c r="B2207" s="465" t="s">
        <v>4079</v>
      </c>
      <c r="C2207" s="465" t="s">
        <v>7866</v>
      </c>
      <c r="D2207" s="465" t="s">
        <v>141</v>
      </c>
      <c r="E2207" s="465" t="s">
        <v>214</v>
      </c>
      <c r="F2207" s="466">
        <v>2011</v>
      </c>
      <c r="G2207" s="465" t="s">
        <v>5710</v>
      </c>
      <c r="H2207" s="465" t="s">
        <v>368</v>
      </c>
      <c r="I2207" s="465" t="s">
        <v>7867</v>
      </c>
      <c r="J2207" s="466">
        <v>150883.79999999999</v>
      </c>
      <c r="K2207" s="469"/>
      <c r="L2207" s="404">
        <f t="shared" ca="1" si="34"/>
        <v>11606.446153846153</v>
      </c>
      <c r="M2207" s="465" t="s">
        <v>115</v>
      </c>
    </row>
    <row r="2208" spans="1:13" x14ac:dyDescent="0.35">
      <c r="A2208" s="462" t="s">
        <v>8229</v>
      </c>
      <c r="B2208" s="462" t="s">
        <v>4110</v>
      </c>
      <c r="C2208" s="462" t="s">
        <v>8229</v>
      </c>
      <c r="D2208" s="462" t="s">
        <v>141</v>
      </c>
      <c r="E2208" s="462" t="s">
        <v>214</v>
      </c>
      <c r="F2208" s="463">
        <v>2012</v>
      </c>
      <c r="G2208" s="462" t="s">
        <v>5710</v>
      </c>
      <c r="H2208" s="462" t="s">
        <v>368</v>
      </c>
      <c r="I2208" s="462" t="s">
        <v>8230</v>
      </c>
      <c r="J2208" s="463">
        <v>137121.60000000001</v>
      </c>
      <c r="K2208" s="468"/>
      <c r="L2208" s="464">
        <f t="shared" ca="1" si="34"/>
        <v>11426.800000000001</v>
      </c>
      <c r="M2208" s="462" t="s">
        <v>115</v>
      </c>
    </row>
    <row r="2209" spans="1:13" x14ac:dyDescent="0.35">
      <c r="A2209" s="465" t="s">
        <v>8237</v>
      </c>
      <c r="B2209" s="465" t="s">
        <v>4107</v>
      </c>
      <c r="C2209" s="465" t="s">
        <v>8237</v>
      </c>
      <c r="D2209" s="465" t="s">
        <v>141</v>
      </c>
      <c r="E2209" s="465" t="s">
        <v>214</v>
      </c>
      <c r="F2209" s="466">
        <v>2012</v>
      </c>
      <c r="G2209" s="465" t="s">
        <v>5710</v>
      </c>
      <c r="H2209" s="465" t="s">
        <v>368</v>
      </c>
      <c r="I2209" s="465" t="s">
        <v>8238</v>
      </c>
      <c r="J2209" s="466">
        <v>166081</v>
      </c>
      <c r="K2209" s="469">
        <v>44425</v>
      </c>
      <c r="L2209" s="404">
        <f t="shared" ca="1" si="34"/>
        <v>13840.083333333334</v>
      </c>
      <c r="M2209" s="465" t="s">
        <v>115</v>
      </c>
    </row>
    <row r="2210" spans="1:13" x14ac:dyDescent="0.35">
      <c r="A2210" s="462" t="s">
        <v>7601</v>
      </c>
      <c r="B2210" s="462" t="s">
        <v>4069</v>
      </c>
      <c r="C2210" s="462" t="s">
        <v>7601</v>
      </c>
      <c r="D2210" s="462" t="s">
        <v>141</v>
      </c>
      <c r="E2210" s="462" t="s">
        <v>214</v>
      </c>
      <c r="F2210" s="463">
        <v>2010</v>
      </c>
      <c r="G2210" s="462" t="s">
        <v>5710</v>
      </c>
      <c r="H2210" s="462" t="s">
        <v>6735</v>
      </c>
      <c r="I2210" s="462" t="s">
        <v>7602</v>
      </c>
      <c r="J2210" s="463">
        <v>153612</v>
      </c>
      <c r="K2210" s="468"/>
      <c r="L2210" s="464">
        <f t="shared" ca="1" si="34"/>
        <v>10972.285714285714</v>
      </c>
      <c r="M2210" s="462" t="s">
        <v>115</v>
      </c>
    </row>
    <row r="2211" spans="1:13" x14ac:dyDescent="0.35">
      <c r="A2211" s="465" t="s">
        <v>7264</v>
      </c>
      <c r="B2211" s="465" t="s">
        <v>4050</v>
      </c>
      <c r="C2211" s="465" t="s">
        <v>7264</v>
      </c>
      <c r="D2211" s="465" t="s">
        <v>141</v>
      </c>
      <c r="E2211" s="465" t="s">
        <v>214</v>
      </c>
      <c r="F2211" s="466">
        <v>2008</v>
      </c>
      <c r="G2211" s="465" t="s">
        <v>5710</v>
      </c>
      <c r="H2211" s="465" t="s">
        <v>6006</v>
      </c>
      <c r="I2211" s="465" t="s">
        <v>7265</v>
      </c>
      <c r="J2211" s="466">
        <v>137201</v>
      </c>
      <c r="K2211" s="469"/>
      <c r="L2211" s="404">
        <f t="shared" ca="1" si="34"/>
        <v>8575.0625</v>
      </c>
      <c r="M2211" s="465" t="s">
        <v>115</v>
      </c>
    </row>
    <row r="2212" spans="1:13" x14ac:dyDescent="0.35">
      <c r="A2212" s="462" t="s">
        <v>8235</v>
      </c>
      <c r="B2212" s="462" t="s">
        <v>4106</v>
      </c>
      <c r="C2212" s="462" t="s">
        <v>8235</v>
      </c>
      <c r="D2212" s="462" t="s">
        <v>141</v>
      </c>
      <c r="E2212" s="462" t="s">
        <v>214</v>
      </c>
      <c r="F2212" s="463">
        <v>2012</v>
      </c>
      <c r="G2212" s="462" t="s">
        <v>5710</v>
      </c>
      <c r="H2212" s="462" t="s">
        <v>368</v>
      </c>
      <c r="I2212" s="462" t="s">
        <v>8236</v>
      </c>
      <c r="J2212" s="463">
        <v>143575.1</v>
      </c>
      <c r="K2212" s="468"/>
      <c r="L2212" s="464">
        <f t="shared" ca="1" si="34"/>
        <v>11964.591666666667</v>
      </c>
      <c r="M2212" s="462" t="s">
        <v>115</v>
      </c>
    </row>
    <row r="2213" spans="1:13" x14ac:dyDescent="0.35">
      <c r="A2213" s="465" t="s">
        <v>10390</v>
      </c>
      <c r="B2213" s="465" t="s">
        <v>4245</v>
      </c>
      <c r="C2213" s="465" t="s">
        <v>10390</v>
      </c>
      <c r="D2213" s="465" t="s">
        <v>141</v>
      </c>
      <c r="E2213" s="465" t="s">
        <v>214</v>
      </c>
      <c r="F2213" s="466">
        <v>2016</v>
      </c>
      <c r="G2213" s="465" t="s">
        <v>5710</v>
      </c>
      <c r="H2213" s="465" t="s">
        <v>6139</v>
      </c>
      <c r="I2213" s="465" t="s">
        <v>10391</v>
      </c>
      <c r="J2213" s="466">
        <v>90675</v>
      </c>
      <c r="K2213" s="469"/>
      <c r="L2213" s="404">
        <f t="shared" ca="1" si="34"/>
        <v>11334.375</v>
      </c>
      <c r="M2213" s="465" t="s">
        <v>115</v>
      </c>
    </row>
    <row r="2214" spans="1:13" x14ac:dyDescent="0.35">
      <c r="A2214" s="462" t="s">
        <v>8577</v>
      </c>
      <c r="B2214" s="462" t="s">
        <v>4133</v>
      </c>
      <c r="C2214" s="462" t="s">
        <v>8577</v>
      </c>
      <c r="D2214" s="462" t="s">
        <v>141</v>
      </c>
      <c r="E2214" s="462" t="s">
        <v>214</v>
      </c>
      <c r="F2214" s="463">
        <v>2013</v>
      </c>
      <c r="G2214" s="462" t="s">
        <v>5710</v>
      </c>
      <c r="H2214" s="462" t="s">
        <v>6139</v>
      </c>
      <c r="I2214" s="462" t="s">
        <v>8578</v>
      </c>
      <c r="J2214" s="463">
        <v>237297</v>
      </c>
      <c r="K2214" s="468"/>
      <c r="L2214" s="464">
        <f t="shared" ca="1" si="34"/>
        <v>21572.454545454544</v>
      </c>
      <c r="M2214" s="462" t="s">
        <v>115</v>
      </c>
    </row>
    <row r="2215" spans="1:13" x14ac:dyDescent="0.35">
      <c r="A2215" s="465" t="s">
        <v>8575</v>
      </c>
      <c r="B2215" s="465" t="s">
        <v>4132</v>
      </c>
      <c r="C2215" s="465" t="s">
        <v>8575</v>
      </c>
      <c r="D2215" s="465" t="s">
        <v>141</v>
      </c>
      <c r="E2215" s="465" t="s">
        <v>214</v>
      </c>
      <c r="F2215" s="466">
        <v>2013</v>
      </c>
      <c r="G2215" s="465" t="s">
        <v>5710</v>
      </c>
      <c r="H2215" s="465" t="s">
        <v>6139</v>
      </c>
      <c r="I2215" s="465" t="s">
        <v>8576</v>
      </c>
      <c r="J2215" s="466">
        <v>214698</v>
      </c>
      <c r="K2215" s="469"/>
      <c r="L2215" s="404">
        <f t="shared" ca="1" si="34"/>
        <v>19518</v>
      </c>
      <c r="M2215" s="465" t="s">
        <v>115</v>
      </c>
    </row>
    <row r="2216" spans="1:13" x14ac:dyDescent="0.35">
      <c r="A2216" s="462" t="s">
        <v>7841</v>
      </c>
      <c r="B2216" s="462" t="s">
        <v>4075</v>
      </c>
      <c r="C2216" s="462" t="s">
        <v>7841</v>
      </c>
      <c r="D2216" s="462" t="s">
        <v>141</v>
      </c>
      <c r="E2216" s="462" t="s">
        <v>214</v>
      </c>
      <c r="F2216" s="463">
        <v>2011</v>
      </c>
      <c r="G2216" s="462" t="s">
        <v>5710</v>
      </c>
      <c r="H2216" s="462" t="s">
        <v>6498</v>
      </c>
      <c r="I2216" s="462" t="s">
        <v>7842</v>
      </c>
      <c r="J2216" s="463">
        <v>183886</v>
      </c>
      <c r="K2216" s="468"/>
      <c r="L2216" s="464">
        <f t="shared" ca="1" si="34"/>
        <v>14145.076923076924</v>
      </c>
      <c r="M2216" s="462" t="s">
        <v>115</v>
      </c>
    </row>
    <row r="2217" spans="1:13" x14ac:dyDescent="0.35">
      <c r="A2217" s="465" t="s">
        <v>13318</v>
      </c>
      <c r="B2217" s="465" t="s">
        <v>4361</v>
      </c>
      <c r="C2217" s="465" t="s">
        <v>13318</v>
      </c>
      <c r="D2217" s="465" t="s">
        <v>141</v>
      </c>
      <c r="E2217" s="465" t="s">
        <v>214</v>
      </c>
      <c r="F2217" s="466">
        <v>2019</v>
      </c>
      <c r="G2217" s="465" t="s">
        <v>5710</v>
      </c>
      <c r="H2217" s="465" t="s">
        <v>9893</v>
      </c>
      <c r="I2217" s="465" t="s">
        <v>13319</v>
      </c>
      <c r="J2217" s="466">
        <v>61255.9</v>
      </c>
      <c r="K2217" s="469"/>
      <c r="L2217" s="404">
        <f t="shared" ca="1" si="34"/>
        <v>12251.18</v>
      </c>
      <c r="M2217" s="465" t="s">
        <v>115</v>
      </c>
    </row>
    <row r="2218" spans="1:13" x14ac:dyDescent="0.35">
      <c r="A2218" s="462" t="s">
        <v>13304</v>
      </c>
      <c r="B2218" s="462" t="s">
        <v>4354</v>
      </c>
      <c r="C2218" s="462" t="s">
        <v>13304</v>
      </c>
      <c r="D2218" s="462" t="s">
        <v>141</v>
      </c>
      <c r="E2218" s="462" t="s">
        <v>214</v>
      </c>
      <c r="F2218" s="463">
        <v>2019</v>
      </c>
      <c r="G2218" s="462" t="s">
        <v>5710</v>
      </c>
      <c r="H2218" s="462" t="s">
        <v>9893</v>
      </c>
      <c r="I2218" s="462" t="s">
        <v>13305</v>
      </c>
      <c r="J2218" s="463">
        <v>52209.599999999999</v>
      </c>
      <c r="K2218" s="468"/>
      <c r="L2218" s="464">
        <f t="shared" ca="1" si="34"/>
        <v>10441.92</v>
      </c>
      <c r="M2218" s="462" t="s">
        <v>115</v>
      </c>
    </row>
    <row r="2219" spans="1:13" x14ac:dyDescent="0.35">
      <c r="A2219" s="465" t="s">
        <v>13280</v>
      </c>
      <c r="B2219" s="465" t="s">
        <v>4381</v>
      </c>
      <c r="C2219" s="465" t="s">
        <v>13280</v>
      </c>
      <c r="D2219" s="465" t="s">
        <v>141</v>
      </c>
      <c r="E2219" s="465" t="s">
        <v>214</v>
      </c>
      <c r="F2219" s="466">
        <v>2019</v>
      </c>
      <c r="G2219" s="465" t="s">
        <v>5710</v>
      </c>
      <c r="H2219" s="465" t="s">
        <v>9893</v>
      </c>
      <c r="I2219" s="465" t="s">
        <v>13281</v>
      </c>
      <c r="J2219" s="466">
        <v>52899.1</v>
      </c>
      <c r="K2219" s="469"/>
      <c r="L2219" s="404">
        <f t="shared" ca="1" si="34"/>
        <v>10579.82</v>
      </c>
      <c r="M2219" s="465" t="s">
        <v>115</v>
      </c>
    </row>
    <row r="2220" spans="1:13" x14ac:dyDescent="0.35">
      <c r="A2220" s="462" t="s">
        <v>13278</v>
      </c>
      <c r="B2220" s="462" t="s">
        <v>4380</v>
      </c>
      <c r="C2220" s="462" t="s">
        <v>13278</v>
      </c>
      <c r="D2220" s="462" t="s">
        <v>141</v>
      </c>
      <c r="E2220" s="462" t="s">
        <v>214</v>
      </c>
      <c r="F2220" s="463">
        <v>2019</v>
      </c>
      <c r="G2220" s="462" t="s">
        <v>5710</v>
      </c>
      <c r="H2220" s="462" t="s">
        <v>9893</v>
      </c>
      <c r="I2220" s="462" t="s">
        <v>13279</v>
      </c>
      <c r="J2220" s="463">
        <v>41920.1</v>
      </c>
      <c r="K2220" s="468"/>
      <c r="L2220" s="464">
        <f t="shared" ca="1" si="34"/>
        <v>8384.02</v>
      </c>
      <c r="M2220" s="462" t="s">
        <v>115</v>
      </c>
    </row>
    <row r="2221" spans="1:13" x14ac:dyDescent="0.35">
      <c r="A2221" s="465" t="s">
        <v>12703</v>
      </c>
      <c r="B2221" s="465" t="s">
        <v>4314</v>
      </c>
      <c r="C2221" s="465" t="s">
        <v>12703</v>
      </c>
      <c r="D2221" s="465" t="s">
        <v>141</v>
      </c>
      <c r="E2221" s="465" t="s">
        <v>214</v>
      </c>
      <c r="F2221" s="466">
        <v>2019</v>
      </c>
      <c r="G2221" s="465" t="s">
        <v>5710</v>
      </c>
      <c r="H2221" s="465" t="s">
        <v>6139</v>
      </c>
      <c r="I2221" s="465" t="s">
        <v>12704</v>
      </c>
      <c r="J2221" s="466">
        <v>24490.9</v>
      </c>
      <c r="K2221" s="469"/>
      <c r="L2221" s="404">
        <f t="shared" ca="1" si="34"/>
        <v>4898.18</v>
      </c>
      <c r="M2221" s="465" t="s">
        <v>115</v>
      </c>
    </row>
    <row r="2222" spans="1:13" x14ac:dyDescent="0.35">
      <c r="A2222" s="462" t="s">
        <v>12701</v>
      </c>
      <c r="B2222" s="462" t="s">
        <v>4313</v>
      </c>
      <c r="C2222" s="462" t="s">
        <v>12701</v>
      </c>
      <c r="D2222" s="462" t="s">
        <v>141</v>
      </c>
      <c r="E2222" s="462" t="s">
        <v>214</v>
      </c>
      <c r="F2222" s="463">
        <v>2019</v>
      </c>
      <c r="G2222" s="462" t="s">
        <v>5710</v>
      </c>
      <c r="H2222" s="462" t="s">
        <v>6139</v>
      </c>
      <c r="I2222" s="462" t="s">
        <v>12702</v>
      </c>
      <c r="J2222" s="463">
        <v>33829.199999999997</v>
      </c>
      <c r="K2222" s="468"/>
      <c r="L2222" s="464">
        <f t="shared" ca="1" si="34"/>
        <v>6765.8399999999992</v>
      </c>
      <c r="M2222" s="462" t="s">
        <v>115</v>
      </c>
    </row>
    <row r="2223" spans="1:13" x14ac:dyDescent="0.35">
      <c r="A2223" s="465" t="s">
        <v>12699</v>
      </c>
      <c r="B2223" s="465" t="s">
        <v>4312</v>
      </c>
      <c r="C2223" s="465" t="s">
        <v>12699</v>
      </c>
      <c r="D2223" s="465" t="s">
        <v>141</v>
      </c>
      <c r="E2223" s="465" t="s">
        <v>214</v>
      </c>
      <c r="F2223" s="466">
        <v>2019</v>
      </c>
      <c r="G2223" s="465" t="s">
        <v>5710</v>
      </c>
      <c r="H2223" s="465" t="s">
        <v>6139</v>
      </c>
      <c r="I2223" s="465" t="s">
        <v>12700</v>
      </c>
      <c r="J2223" s="466">
        <v>42470.6</v>
      </c>
      <c r="K2223" s="469"/>
      <c r="L2223" s="404">
        <f t="shared" ca="1" si="34"/>
        <v>8494.119999999999</v>
      </c>
      <c r="M2223" s="465" t="s">
        <v>115</v>
      </c>
    </row>
    <row r="2224" spans="1:13" x14ac:dyDescent="0.35">
      <c r="A2224" s="462" t="s">
        <v>12697</v>
      </c>
      <c r="B2224" s="462" t="s">
        <v>4311</v>
      </c>
      <c r="C2224" s="462" t="s">
        <v>12697</v>
      </c>
      <c r="D2224" s="462" t="s">
        <v>141</v>
      </c>
      <c r="E2224" s="462" t="s">
        <v>214</v>
      </c>
      <c r="F2224" s="463">
        <v>2019</v>
      </c>
      <c r="G2224" s="462" t="s">
        <v>5710</v>
      </c>
      <c r="H2224" s="462" t="s">
        <v>6139</v>
      </c>
      <c r="I2224" s="462" t="s">
        <v>12698</v>
      </c>
      <c r="J2224" s="463">
        <v>49342</v>
      </c>
      <c r="K2224" s="468"/>
      <c r="L2224" s="464">
        <f t="shared" ca="1" si="34"/>
        <v>9868.4</v>
      </c>
      <c r="M2224" s="462" t="s">
        <v>115</v>
      </c>
    </row>
    <row r="2225" spans="1:13" x14ac:dyDescent="0.35">
      <c r="A2225" s="465" t="s">
        <v>12415</v>
      </c>
      <c r="B2225" s="465" t="s">
        <v>4307</v>
      </c>
      <c r="C2225" s="465" t="s">
        <v>12415</v>
      </c>
      <c r="D2225" s="465" t="s">
        <v>141</v>
      </c>
      <c r="E2225" s="465" t="s">
        <v>214</v>
      </c>
      <c r="F2225" s="466">
        <v>2018</v>
      </c>
      <c r="G2225" s="465" t="s">
        <v>5710</v>
      </c>
      <c r="H2225" s="465" t="s">
        <v>9893</v>
      </c>
      <c r="I2225" s="465" t="s">
        <v>12416</v>
      </c>
      <c r="J2225" s="466">
        <v>37430</v>
      </c>
      <c r="K2225" s="469"/>
      <c r="L2225" s="404">
        <f t="shared" ca="1" si="34"/>
        <v>6238.333333333333</v>
      </c>
      <c r="M2225" s="465" t="s">
        <v>115</v>
      </c>
    </row>
    <row r="2226" spans="1:13" x14ac:dyDescent="0.35">
      <c r="A2226" s="462" t="s">
        <v>12417</v>
      </c>
      <c r="B2226" s="462" t="s">
        <v>4308</v>
      </c>
      <c r="C2226" s="462" t="s">
        <v>12417</v>
      </c>
      <c r="D2226" s="462" t="s">
        <v>141</v>
      </c>
      <c r="E2226" s="462" t="s">
        <v>214</v>
      </c>
      <c r="F2226" s="463">
        <v>2018</v>
      </c>
      <c r="G2226" s="462" t="s">
        <v>5710</v>
      </c>
      <c r="H2226" s="462" t="s">
        <v>9893</v>
      </c>
      <c r="I2226" s="462" t="s">
        <v>12418</v>
      </c>
      <c r="J2226" s="463">
        <v>53904</v>
      </c>
      <c r="K2226" s="468"/>
      <c r="L2226" s="464">
        <f t="shared" ca="1" si="34"/>
        <v>8984</v>
      </c>
      <c r="M2226" s="462" t="s">
        <v>115</v>
      </c>
    </row>
    <row r="2227" spans="1:13" x14ac:dyDescent="0.35">
      <c r="A2227" s="465" t="s">
        <v>12419</v>
      </c>
      <c r="B2227" s="465" t="s">
        <v>4309</v>
      </c>
      <c r="C2227" s="465" t="s">
        <v>12419</v>
      </c>
      <c r="D2227" s="465" t="s">
        <v>141</v>
      </c>
      <c r="E2227" s="465" t="s">
        <v>214</v>
      </c>
      <c r="F2227" s="466">
        <v>2018</v>
      </c>
      <c r="G2227" s="465" t="s">
        <v>5710</v>
      </c>
      <c r="H2227" s="465" t="s">
        <v>9893</v>
      </c>
      <c r="I2227" s="465" t="s">
        <v>12420</v>
      </c>
      <c r="J2227" s="466">
        <v>47518</v>
      </c>
      <c r="K2227" s="469"/>
      <c r="L2227" s="404">
        <f t="shared" ca="1" si="34"/>
        <v>7919.666666666667</v>
      </c>
      <c r="M2227" s="465" t="s">
        <v>115</v>
      </c>
    </row>
    <row r="2228" spans="1:13" x14ac:dyDescent="0.35">
      <c r="A2228" s="462" t="s">
        <v>12421</v>
      </c>
      <c r="B2228" s="462" t="s">
        <v>4310</v>
      </c>
      <c r="C2228" s="462" t="s">
        <v>12421</v>
      </c>
      <c r="D2228" s="462" t="s">
        <v>141</v>
      </c>
      <c r="E2228" s="462" t="s">
        <v>214</v>
      </c>
      <c r="F2228" s="463">
        <v>2018</v>
      </c>
      <c r="G2228" s="462" t="s">
        <v>5710</v>
      </c>
      <c r="H2228" s="462" t="s">
        <v>9893</v>
      </c>
      <c r="I2228" s="462" t="s">
        <v>12422</v>
      </c>
      <c r="J2228" s="463">
        <v>81004</v>
      </c>
      <c r="K2228" s="468"/>
      <c r="L2228" s="464">
        <f t="shared" ca="1" si="34"/>
        <v>13500.666666666666</v>
      </c>
      <c r="M2228" s="462" t="s">
        <v>115</v>
      </c>
    </row>
    <row r="2229" spans="1:13" x14ac:dyDescent="0.35">
      <c r="A2229" s="465" t="s">
        <v>12126</v>
      </c>
      <c r="B2229" s="465" t="s">
        <v>4306</v>
      </c>
      <c r="C2229" s="465" t="s">
        <v>12126</v>
      </c>
      <c r="D2229" s="465" t="s">
        <v>141</v>
      </c>
      <c r="E2229" s="465" t="s">
        <v>214</v>
      </c>
      <c r="F2229" s="466">
        <v>2018</v>
      </c>
      <c r="G2229" s="465" t="s">
        <v>5710</v>
      </c>
      <c r="H2229" s="465" t="s">
        <v>6139</v>
      </c>
      <c r="I2229" s="465" t="s">
        <v>12127</v>
      </c>
      <c r="J2229" s="466">
        <v>46536</v>
      </c>
      <c r="K2229" s="469"/>
      <c r="L2229" s="404">
        <f t="shared" ca="1" si="34"/>
        <v>7756</v>
      </c>
      <c r="M2229" s="465" t="s">
        <v>115</v>
      </c>
    </row>
    <row r="2230" spans="1:13" x14ac:dyDescent="0.35">
      <c r="A2230" s="462" t="s">
        <v>10732</v>
      </c>
      <c r="B2230" s="462" t="s">
        <v>4262</v>
      </c>
      <c r="C2230" s="462" t="s">
        <v>10732</v>
      </c>
      <c r="D2230" s="462" t="s">
        <v>141</v>
      </c>
      <c r="E2230" s="462" t="s">
        <v>214</v>
      </c>
      <c r="F2230" s="463">
        <v>2016</v>
      </c>
      <c r="G2230" s="462" t="s">
        <v>5710</v>
      </c>
      <c r="H2230" s="462" t="s">
        <v>6735</v>
      </c>
      <c r="I2230" s="462" t="s">
        <v>10733</v>
      </c>
      <c r="J2230" s="463">
        <v>62629</v>
      </c>
      <c r="K2230" s="468"/>
      <c r="L2230" s="464">
        <f t="shared" ca="1" si="34"/>
        <v>7828.625</v>
      </c>
      <c r="M2230" s="462" t="s">
        <v>115</v>
      </c>
    </row>
    <row r="2231" spans="1:13" x14ac:dyDescent="0.35">
      <c r="A2231" s="465" t="s">
        <v>10728</v>
      </c>
      <c r="B2231" s="465" t="s">
        <v>4261</v>
      </c>
      <c r="C2231" s="465" t="s">
        <v>10728</v>
      </c>
      <c r="D2231" s="465" t="s">
        <v>141</v>
      </c>
      <c r="E2231" s="465" t="s">
        <v>214</v>
      </c>
      <c r="F2231" s="466">
        <v>2016</v>
      </c>
      <c r="G2231" s="465" t="s">
        <v>5710</v>
      </c>
      <c r="H2231" s="465" t="s">
        <v>6735</v>
      </c>
      <c r="I2231" s="465" t="s">
        <v>10729</v>
      </c>
      <c r="J2231" s="466">
        <v>51477.8</v>
      </c>
      <c r="K2231" s="469"/>
      <c r="L2231" s="404">
        <f t="shared" ca="1" si="34"/>
        <v>6434.7250000000004</v>
      </c>
      <c r="M2231" s="465" t="s">
        <v>115</v>
      </c>
    </row>
    <row r="2232" spans="1:13" x14ac:dyDescent="0.35">
      <c r="A2232" s="462" t="s">
        <v>13222</v>
      </c>
      <c r="B2232" s="462" t="s">
        <v>4340</v>
      </c>
      <c r="C2232" s="462" t="s">
        <v>13222</v>
      </c>
      <c r="D2232" s="462" t="s">
        <v>141</v>
      </c>
      <c r="E2232" s="462" t="s">
        <v>214</v>
      </c>
      <c r="F2232" s="463">
        <v>2019</v>
      </c>
      <c r="G2232" s="462" t="s">
        <v>5710</v>
      </c>
      <c r="H2232" s="462" t="s">
        <v>11653</v>
      </c>
      <c r="I2232" s="462" t="s">
        <v>13223</v>
      </c>
      <c r="J2232" s="463">
        <v>17456.3</v>
      </c>
      <c r="K2232" s="468"/>
      <c r="L2232" s="464">
        <f t="shared" ca="1" si="34"/>
        <v>3491.2599999999998</v>
      </c>
      <c r="M2232" s="462" t="s">
        <v>115</v>
      </c>
    </row>
    <row r="2233" spans="1:13" x14ac:dyDescent="0.35">
      <c r="A2233" s="465" t="s">
        <v>13220</v>
      </c>
      <c r="B2233" s="465" t="s">
        <v>4339</v>
      </c>
      <c r="C2233" s="465" t="s">
        <v>13220</v>
      </c>
      <c r="D2233" s="465" t="s">
        <v>141</v>
      </c>
      <c r="E2233" s="465" t="s">
        <v>214</v>
      </c>
      <c r="F2233" s="466">
        <v>2019</v>
      </c>
      <c r="G2233" s="465" t="s">
        <v>5710</v>
      </c>
      <c r="H2233" s="465" t="s">
        <v>11653</v>
      </c>
      <c r="I2233" s="465" t="s">
        <v>13221</v>
      </c>
      <c r="J2233" s="466">
        <v>33719.699999999997</v>
      </c>
      <c r="K2233" s="469"/>
      <c r="L2233" s="404">
        <f t="shared" ca="1" si="34"/>
        <v>6743.94</v>
      </c>
      <c r="M2233" s="465" t="s">
        <v>115</v>
      </c>
    </row>
    <row r="2234" spans="1:13" x14ac:dyDescent="0.35">
      <c r="A2234" s="462" t="s">
        <v>13314</v>
      </c>
      <c r="B2234" s="462" t="s">
        <v>4359</v>
      </c>
      <c r="C2234" s="462" t="s">
        <v>13314</v>
      </c>
      <c r="D2234" s="462" t="s">
        <v>141</v>
      </c>
      <c r="E2234" s="462" t="s">
        <v>214</v>
      </c>
      <c r="F2234" s="463">
        <v>2019</v>
      </c>
      <c r="G2234" s="462" t="s">
        <v>5710</v>
      </c>
      <c r="H2234" s="462" t="s">
        <v>9893</v>
      </c>
      <c r="I2234" s="462" t="s">
        <v>13315</v>
      </c>
      <c r="J2234" s="463">
        <v>49256.800000000003</v>
      </c>
      <c r="K2234" s="468"/>
      <c r="L2234" s="464">
        <f t="shared" ca="1" si="34"/>
        <v>9851.36</v>
      </c>
      <c r="M2234" s="462" t="s">
        <v>115</v>
      </c>
    </row>
    <row r="2235" spans="1:13" x14ac:dyDescent="0.35">
      <c r="A2235" s="465" t="s">
        <v>13312</v>
      </c>
      <c r="B2235" s="465" t="s">
        <v>4358</v>
      </c>
      <c r="C2235" s="465" t="s">
        <v>13312</v>
      </c>
      <c r="D2235" s="465" t="s">
        <v>141</v>
      </c>
      <c r="E2235" s="465" t="s">
        <v>214</v>
      </c>
      <c r="F2235" s="466">
        <v>2019</v>
      </c>
      <c r="G2235" s="465" t="s">
        <v>5710</v>
      </c>
      <c r="H2235" s="465" t="s">
        <v>9893</v>
      </c>
      <c r="I2235" s="465" t="s">
        <v>13313</v>
      </c>
      <c r="J2235" s="466">
        <v>61503</v>
      </c>
      <c r="K2235" s="469"/>
      <c r="L2235" s="404">
        <f t="shared" ca="1" si="34"/>
        <v>12300.6</v>
      </c>
      <c r="M2235" s="465" t="s">
        <v>115</v>
      </c>
    </row>
    <row r="2236" spans="1:13" x14ac:dyDescent="0.35">
      <c r="A2236" s="462" t="s">
        <v>13310</v>
      </c>
      <c r="B2236" s="462" t="s">
        <v>4357</v>
      </c>
      <c r="C2236" s="462" t="s">
        <v>13310</v>
      </c>
      <c r="D2236" s="462" t="s">
        <v>141</v>
      </c>
      <c r="E2236" s="462" t="s">
        <v>214</v>
      </c>
      <c r="F2236" s="463">
        <v>2019</v>
      </c>
      <c r="G2236" s="462" t="s">
        <v>5710</v>
      </c>
      <c r="H2236" s="462" t="s">
        <v>9893</v>
      </c>
      <c r="I2236" s="462" t="s">
        <v>13311</v>
      </c>
      <c r="J2236" s="463">
        <v>51344.9</v>
      </c>
      <c r="K2236" s="468"/>
      <c r="L2236" s="464">
        <f t="shared" ca="1" si="34"/>
        <v>10268.98</v>
      </c>
      <c r="M2236" s="462" t="s">
        <v>115</v>
      </c>
    </row>
    <row r="2237" spans="1:13" x14ac:dyDescent="0.35">
      <c r="A2237" s="465" t="s">
        <v>13308</v>
      </c>
      <c r="B2237" s="465" t="s">
        <v>4356</v>
      </c>
      <c r="C2237" s="465" t="s">
        <v>13308</v>
      </c>
      <c r="D2237" s="465" t="s">
        <v>141</v>
      </c>
      <c r="E2237" s="465" t="s">
        <v>214</v>
      </c>
      <c r="F2237" s="466">
        <v>2019</v>
      </c>
      <c r="G2237" s="465" t="s">
        <v>5710</v>
      </c>
      <c r="H2237" s="465" t="s">
        <v>9893</v>
      </c>
      <c r="I2237" s="465" t="s">
        <v>13309</v>
      </c>
      <c r="J2237" s="466">
        <v>58095</v>
      </c>
      <c r="K2237" s="469"/>
      <c r="L2237" s="404">
        <f t="shared" ca="1" si="34"/>
        <v>11619</v>
      </c>
      <c r="M2237" s="465" t="s">
        <v>115</v>
      </c>
    </row>
    <row r="2238" spans="1:13" x14ac:dyDescent="0.35">
      <c r="A2238" s="462" t="s">
        <v>13306</v>
      </c>
      <c r="B2238" s="462" t="s">
        <v>4355</v>
      </c>
      <c r="C2238" s="462" t="s">
        <v>13306</v>
      </c>
      <c r="D2238" s="462" t="s">
        <v>141</v>
      </c>
      <c r="E2238" s="462" t="s">
        <v>214</v>
      </c>
      <c r="F2238" s="463">
        <v>2019</v>
      </c>
      <c r="G2238" s="462" t="s">
        <v>5710</v>
      </c>
      <c r="H2238" s="462" t="s">
        <v>9893</v>
      </c>
      <c r="I2238" s="462" t="s">
        <v>13307</v>
      </c>
      <c r="J2238" s="463">
        <v>61528.4</v>
      </c>
      <c r="K2238" s="468"/>
      <c r="L2238" s="464">
        <f t="shared" ca="1" si="34"/>
        <v>12305.68</v>
      </c>
      <c r="M2238" s="462" t="s">
        <v>115</v>
      </c>
    </row>
    <row r="2239" spans="1:13" x14ac:dyDescent="0.35">
      <c r="A2239" s="465" t="s">
        <v>13302</v>
      </c>
      <c r="B2239" s="465" t="s">
        <v>4353</v>
      </c>
      <c r="C2239" s="465" t="s">
        <v>13302</v>
      </c>
      <c r="D2239" s="465" t="s">
        <v>141</v>
      </c>
      <c r="E2239" s="465" t="s">
        <v>214</v>
      </c>
      <c r="F2239" s="466">
        <v>2019</v>
      </c>
      <c r="G2239" s="465" t="s">
        <v>5710</v>
      </c>
      <c r="H2239" s="465" t="s">
        <v>9893</v>
      </c>
      <c r="I2239" s="465" t="s">
        <v>13303</v>
      </c>
      <c r="J2239" s="466">
        <v>42786.7</v>
      </c>
      <c r="K2239" s="469"/>
      <c r="L2239" s="404">
        <f t="shared" ca="1" si="34"/>
        <v>8557.34</v>
      </c>
      <c r="M2239" s="465" t="s">
        <v>115</v>
      </c>
    </row>
    <row r="2240" spans="1:13" x14ac:dyDescent="0.35">
      <c r="A2240" s="462" t="s">
        <v>13300</v>
      </c>
      <c r="B2240" s="462" t="s">
        <v>4352</v>
      </c>
      <c r="C2240" s="462" t="s">
        <v>13300</v>
      </c>
      <c r="D2240" s="462" t="s">
        <v>141</v>
      </c>
      <c r="E2240" s="462" t="s">
        <v>214</v>
      </c>
      <c r="F2240" s="463">
        <v>2019</v>
      </c>
      <c r="G2240" s="462" t="s">
        <v>5710</v>
      </c>
      <c r="H2240" s="462" t="s">
        <v>9893</v>
      </c>
      <c r="I2240" s="462" t="s">
        <v>13301</v>
      </c>
      <c r="J2240" s="463">
        <v>36421.5</v>
      </c>
      <c r="K2240" s="468"/>
      <c r="L2240" s="464">
        <f t="shared" ca="1" si="34"/>
        <v>7284.3</v>
      </c>
      <c r="M2240" s="462" t="s">
        <v>115</v>
      </c>
    </row>
    <row r="2241" spans="1:13" x14ac:dyDescent="0.35">
      <c r="A2241" s="465" t="s">
        <v>13264</v>
      </c>
      <c r="B2241" s="465" t="s">
        <v>4345</v>
      </c>
      <c r="C2241" s="465" t="s">
        <v>13264</v>
      </c>
      <c r="D2241" s="465" t="s">
        <v>141</v>
      </c>
      <c r="E2241" s="465" t="s">
        <v>214</v>
      </c>
      <c r="F2241" s="466">
        <v>2019</v>
      </c>
      <c r="G2241" s="465" t="s">
        <v>5710</v>
      </c>
      <c r="H2241" s="465" t="s">
        <v>9893</v>
      </c>
      <c r="I2241" s="465" t="s">
        <v>13265</v>
      </c>
      <c r="J2241" s="466">
        <v>30943.599999999999</v>
      </c>
      <c r="K2241" s="469"/>
      <c r="L2241" s="404">
        <f t="shared" ca="1" si="34"/>
        <v>6188.7199999999993</v>
      </c>
      <c r="M2241" s="465" t="s">
        <v>115</v>
      </c>
    </row>
    <row r="2242" spans="1:13" x14ac:dyDescent="0.35">
      <c r="A2242" s="462" t="s">
        <v>13262</v>
      </c>
      <c r="B2242" s="462" t="s">
        <v>4344</v>
      </c>
      <c r="C2242" s="462" t="s">
        <v>13262</v>
      </c>
      <c r="D2242" s="462" t="s">
        <v>141</v>
      </c>
      <c r="E2242" s="462" t="s">
        <v>214</v>
      </c>
      <c r="F2242" s="463">
        <v>2019</v>
      </c>
      <c r="G2242" s="462" t="s">
        <v>5710</v>
      </c>
      <c r="H2242" s="462" t="s">
        <v>9893</v>
      </c>
      <c r="I2242" s="462" t="s">
        <v>13263</v>
      </c>
      <c r="J2242" s="463">
        <v>32061.599999999999</v>
      </c>
      <c r="K2242" s="468"/>
      <c r="L2242" s="464">
        <f t="shared" ref="L2242:L2305" ca="1" si="35">IFERROR(J2242/(YEAR(NOW())-F2242),"--")</f>
        <v>6412.32</v>
      </c>
      <c r="M2242" s="462" t="s">
        <v>115</v>
      </c>
    </row>
    <row r="2243" spans="1:13" x14ac:dyDescent="0.35">
      <c r="A2243" s="465" t="s">
        <v>13260</v>
      </c>
      <c r="B2243" s="465" t="s">
        <v>4343</v>
      </c>
      <c r="C2243" s="465" t="s">
        <v>13260</v>
      </c>
      <c r="D2243" s="465" t="s">
        <v>141</v>
      </c>
      <c r="E2243" s="465" t="s">
        <v>214</v>
      </c>
      <c r="F2243" s="466">
        <v>2019</v>
      </c>
      <c r="G2243" s="465" t="s">
        <v>5710</v>
      </c>
      <c r="H2243" s="465" t="s">
        <v>9893</v>
      </c>
      <c r="I2243" s="465" t="s">
        <v>13261</v>
      </c>
      <c r="J2243" s="466">
        <v>62602.7</v>
      </c>
      <c r="K2243" s="469"/>
      <c r="L2243" s="404">
        <f t="shared" ca="1" si="35"/>
        <v>12520.539999999999</v>
      </c>
      <c r="M2243" s="465" t="s">
        <v>115</v>
      </c>
    </row>
    <row r="2244" spans="1:13" x14ac:dyDescent="0.35">
      <c r="A2244" s="462" t="s">
        <v>13272</v>
      </c>
      <c r="B2244" s="462" t="s">
        <v>4349</v>
      </c>
      <c r="C2244" s="462" t="s">
        <v>13272</v>
      </c>
      <c r="D2244" s="462" t="s">
        <v>141</v>
      </c>
      <c r="E2244" s="462" t="s">
        <v>214</v>
      </c>
      <c r="F2244" s="463">
        <v>2019</v>
      </c>
      <c r="G2244" s="462" t="s">
        <v>5710</v>
      </c>
      <c r="H2244" s="462" t="s">
        <v>9893</v>
      </c>
      <c r="I2244" s="462" t="s">
        <v>13273</v>
      </c>
      <c r="J2244" s="463">
        <v>11734.5</v>
      </c>
      <c r="K2244" s="468"/>
      <c r="L2244" s="464">
        <f t="shared" ca="1" si="35"/>
        <v>2346.9</v>
      </c>
      <c r="M2244" s="462" t="s">
        <v>115</v>
      </c>
    </row>
    <row r="2245" spans="1:13" x14ac:dyDescent="0.35">
      <c r="A2245" s="465" t="s">
        <v>13270</v>
      </c>
      <c r="B2245" s="465" t="s">
        <v>4348</v>
      </c>
      <c r="C2245" s="465" t="s">
        <v>13270</v>
      </c>
      <c r="D2245" s="465" t="s">
        <v>141</v>
      </c>
      <c r="E2245" s="465" t="s">
        <v>214</v>
      </c>
      <c r="F2245" s="466">
        <v>2019</v>
      </c>
      <c r="G2245" s="465" t="s">
        <v>5710</v>
      </c>
      <c r="H2245" s="465" t="s">
        <v>9893</v>
      </c>
      <c r="I2245" s="465" t="s">
        <v>13271</v>
      </c>
      <c r="J2245" s="466">
        <v>54404.1</v>
      </c>
      <c r="K2245" s="469"/>
      <c r="L2245" s="404">
        <f t="shared" ca="1" si="35"/>
        <v>10880.82</v>
      </c>
      <c r="M2245" s="465" t="s">
        <v>115</v>
      </c>
    </row>
    <row r="2246" spans="1:13" x14ac:dyDescent="0.35">
      <c r="A2246" s="462" t="s">
        <v>13268</v>
      </c>
      <c r="B2246" s="462" t="s">
        <v>4347</v>
      </c>
      <c r="C2246" s="462" t="s">
        <v>13268</v>
      </c>
      <c r="D2246" s="462" t="s">
        <v>141</v>
      </c>
      <c r="E2246" s="462" t="s">
        <v>214</v>
      </c>
      <c r="F2246" s="463">
        <v>2019</v>
      </c>
      <c r="G2246" s="462" t="s">
        <v>5710</v>
      </c>
      <c r="H2246" s="462" t="s">
        <v>9893</v>
      </c>
      <c r="I2246" s="462" t="s">
        <v>13269</v>
      </c>
      <c r="J2246" s="463">
        <v>23599.1</v>
      </c>
      <c r="K2246" s="468"/>
      <c r="L2246" s="464">
        <f t="shared" ca="1" si="35"/>
        <v>4719.82</v>
      </c>
      <c r="M2246" s="462" t="s">
        <v>115</v>
      </c>
    </row>
    <row r="2247" spans="1:13" x14ac:dyDescent="0.35">
      <c r="A2247" s="465" t="s">
        <v>13266</v>
      </c>
      <c r="B2247" s="465" t="s">
        <v>4346</v>
      </c>
      <c r="C2247" s="465" t="s">
        <v>13266</v>
      </c>
      <c r="D2247" s="465" t="s">
        <v>141</v>
      </c>
      <c r="E2247" s="465" t="s">
        <v>214</v>
      </c>
      <c r="F2247" s="466">
        <v>2019</v>
      </c>
      <c r="G2247" s="465" t="s">
        <v>5710</v>
      </c>
      <c r="H2247" s="465" t="s">
        <v>9893</v>
      </c>
      <c r="I2247" s="465" t="s">
        <v>13267</v>
      </c>
      <c r="J2247" s="466">
        <v>32316.9</v>
      </c>
      <c r="K2247" s="469"/>
      <c r="L2247" s="404">
        <f t="shared" ca="1" si="35"/>
        <v>6463.38</v>
      </c>
      <c r="M2247" s="465" t="s">
        <v>115</v>
      </c>
    </row>
    <row r="2248" spans="1:13" x14ac:dyDescent="0.35">
      <c r="A2248" s="462" t="s">
        <v>13048</v>
      </c>
      <c r="B2248" s="462" t="s">
        <v>4336</v>
      </c>
      <c r="C2248" s="462" t="s">
        <v>13048</v>
      </c>
      <c r="D2248" s="462" t="s">
        <v>141</v>
      </c>
      <c r="E2248" s="462" t="s">
        <v>214</v>
      </c>
      <c r="F2248" s="463">
        <v>2019</v>
      </c>
      <c r="G2248" s="462" t="s">
        <v>5710</v>
      </c>
      <c r="H2248" s="462" t="s">
        <v>6735</v>
      </c>
      <c r="I2248" s="462" t="s">
        <v>13049</v>
      </c>
      <c r="J2248" s="463">
        <v>51734</v>
      </c>
      <c r="K2248" s="468"/>
      <c r="L2248" s="464">
        <f t="shared" ca="1" si="35"/>
        <v>10346.799999999999</v>
      </c>
      <c r="M2248" s="462" t="s">
        <v>115</v>
      </c>
    </row>
    <row r="2249" spans="1:13" x14ac:dyDescent="0.35">
      <c r="A2249" s="465" t="s">
        <v>8233</v>
      </c>
      <c r="B2249" s="465" t="s">
        <v>4103</v>
      </c>
      <c r="C2249" s="465" t="s">
        <v>8233</v>
      </c>
      <c r="D2249" s="465" t="s">
        <v>141</v>
      </c>
      <c r="E2249" s="465" t="s">
        <v>214</v>
      </c>
      <c r="F2249" s="466">
        <v>2012</v>
      </c>
      <c r="G2249" s="465" t="s">
        <v>5710</v>
      </c>
      <c r="H2249" s="465" t="s">
        <v>368</v>
      </c>
      <c r="I2249" s="465" t="s">
        <v>8234</v>
      </c>
      <c r="J2249" s="466">
        <v>158217</v>
      </c>
      <c r="K2249" s="469"/>
      <c r="L2249" s="404">
        <f t="shared" ca="1" si="35"/>
        <v>13184.75</v>
      </c>
      <c r="M2249" s="465" t="s">
        <v>115</v>
      </c>
    </row>
    <row r="2250" spans="1:13" x14ac:dyDescent="0.35">
      <c r="A2250" s="462" t="s">
        <v>8163</v>
      </c>
      <c r="B2250" s="462" t="s">
        <v>4096</v>
      </c>
      <c r="C2250" s="462" t="s">
        <v>8163</v>
      </c>
      <c r="D2250" s="462" t="s">
        <v>141</v>
      </c>
      <c r="E2250" s="462" t="s">
        <v>214</v>
      </c>
      <c r="F2250" s="463">
        <v>2012</v>
      </c>
      <c r="G2250" s="462" t="s">
        <v>5710</v>
      </c>
      <c r="H2250" s="462" t="s">
        <v>6498</v>
      </c>
      <c r="I2250" s="462" t="s">
        <v>8164</v>
      </c>
      <c r="J2250" s="463">
        <v>156702</v>
      </c>
      <c r="K2250" s="468"/>
      <c r="L2250" s="464">
        <f t="shared" ca="1" si="35"/>
        <v>13058.5</v>
      </c>
      <c r="M2250" s="462" t="s">
        <v>115</v>
      </c>
    </row>
    <row r="2251" spans="1:13" x14ac:dyDescent="0.35">
      <c r="A2251" s="465" t="s">
        <v>13172</v>
      </c>
      <c r="B2251" s="465" t="s">
        <v>4337</v>
      </c>
      <c r="C2251" s="465" t="s">
        <v>13172</v>
      </c>
      <c r="D2251" s="465" t="s">
        <v>141</v>
      </c>
      <c r="E2251" s="465" t="s">
        <v>214</v>
      </c>
      <c r="F2251" s="466">
        <v>2019</v>
      </c>
      <c r="G2251" s="465" t="s">
        <v>5710</v>
      </c>
      <c r="H2251" s="465" t="s">
        <v>9438</v>
      </c>
      <c r="I2251" s="465" t="s">
        <v>13173</v>
      </c>
      <c r="J2251" s="466">
        <v>92871.7</v>
      </c>
      <c r="K2251" s="469"/>
      <c r="L2251" s="404">
        <f t="shared" ca="1" si="35"/>
        <v>18574.34</v>
      </c>
      <c r="M2251" s="465" t="s">
        <v>115</v>
      </c>
    </row>
    <row r="2252" spans="1:13" x14ac:dyDescent="0.35">
      <c r="A2252" s="462" t="s">
        <v>13298</v>
      </c>
      <c r="B2252" s="462" t="s">
        <v>4351</v>
      </c>
      <c r="C2252" s="462" t="s">
        <v>13298</v>
      </c>
      <c r="D2252" s="462" t="s">
        <v>141</v>
      </c>
      <c r="E2252" s="462" t="s">
        <v>214</v>
      </c>
      <c r="F2252" s="463">
        <v>2019</v>
      </c>
      <c r="G2252" s="462" t="s">
        <v>5710</v>
      </c>
      <c r="H2252" s="462" t="s">
        <v>9893</v>
      </c>
      <c r="I2252" s="462" t="s">
        <v>13299</v>
      </c>
      <c r="J2252" s="463">
        <v>15252.6</v>
      </c>
      <c r="K2252" s="468"/>
      <c r="L2252" s="464">
        <f t="shared" ca="1" si="35"/>
        <v>3050.52</v>
      </c>
      <c r="M2252" s="462" t="s">
        <v>115</v>
      </c>
    </row>
    <row r="2253" spans="1:13" x14ac:dyDescent="0.35">
      <c r="A2253" s="465" t="s">
        <v>13296</v>
      </c>
      <c r="B2253" s="465" t="s">
        <v>4350</v>
      </c>
      <c r="C2253" s="465" t="s">
        <v>13296</v>
      </c>
      <c r="D2253" s="465" t="s">
        <v>141</v>
      </c>
      <c r="E2253" s="465" t="s">
        <v>214</v>
      </c>
      <c r="F2253" s="466">
        <v>2019</v>
      </c>
      <c r="G2253" s="465" t="s">
        <v>5710</v>
      </c>
      <c r="H2253" s="465" t="s">
        <v>9893</v>
      </c>
      <c r="I2253" s="465" t="s">
        <v>13297</v>
      </c>
      <c r="J2253" s="466">
        <v>43765.599999999999</v>
      </c>
      <c r="K2253" s="469"/>
      <c r="L2253" s="404">
        <f t="shared" ca="1" si="35"/>
        <v>8753.119999999999</v>
      </c>
      <c r="M2253" s="465" t="s">
        <v>115</v>
      </c>
    </row>
    <row r="2254" spans="1:13" x14ac:dyDescent="0.35">
      <c r="A2254" s="462" t="s">
        <v>13282</v>
      </c>
      <c r="B2254" s="462" t="s">
        <v>4382</v>
      </c>
      <c r="C2254" s="462" t="s">
        <v>13282</v>
      </c>
      <c r="D2254" s="462" t="s">
        <v>141</v>
      </c>
      <c r="E2254" s="462" t="s">
        <v>214</v>
      </c>
      <c r="F2254" s="463">
        <v>2019</v>
      </c>
      <c r="G2254" s="462" t="s">
        <v>5710</v>
      </c>
      <c r="H2254" s="462" t="s">
        <v>9893</v>
      </c>
      <c r="I2254" s="462" t="s">
        <v>13283</v>
      </c>
      <c r="J2254" s="463">
        <v>42928.1</v>
      </c>
      <c r="K2254" s="468"/>
      <c r="L2254" s="464">
        <f t="shared" ca="1" si="35"/>
        <v>8585.619999999999</v>
      </c>
      <c r="M2254" s="462" t="s">
        <v>115</v>
      </c>
    </row>
    <row r="2255" spans="1:13" x14ac:dyDescent="0.35">
      <c r="A2255" s="465" t="s">
        <v>13276</v>
      </c>
      <c r="B2255" s="465" t="s">
        <v>4379</v>
      </c>
      <c r="C2255" s="465" t="s">
        <v>13276</v>
      </c>
      <c r="D2255" s="465" t="s">
        <v>141</v>
      </c>
      <c r="E2255" s="465" t="s">
        <v>214</v>
      </c>
      <c r="F2255" s="466">
        <v>2019</v>
      </c>
      <c r="G2255" s="465" t="s">
        <v>5710</v>
      </c>
      <c r="H2255" s="465" t="s">
        <v>9893</v>
      </c>
      <c r="I2255" s="465" t="s">
        <v>13277</v>
      </c>
      <c r="J2255" s="466">
        <v>29815.4</v>
      </c>
      <c r="K2255" s="469"/>
      <c r="L2255" s="404">
        <f t="shared" ca="1" si="35"/>
        <v>5963.08</v>
      </c>
      <c r="M2255" s="465" t="s">
        <v>115</v>
      </c>
    </row>
    <row r="2256" spans="1:13" x14ac:dyDescent="0.35">
      <c r="A2256" s="462" t="s">
        <v>13274</v>
      </c>
      <c r="B2256" s="462" t="s">
        <v>4378</v>
      </c>
      <c r="C2256" s="462" t="s">
        <v>13274</v>
      </c>
      <c r="D2256" s="462" t="s">
        <v>141</v>
      </c>
      <c r="E2256" s="462" t="s">
        <v>214</v>
      </c>
      <c r="F2256" s="463">
        <v>2019</v>
      </c>
      <c r="G2256" s="462" t="s">
        <v>5710</v>
      </c>
      <c r="H2256" s="462" t="s">
        <v>9893</v>
      </c>
      <c r="I2256" s="462" t="s">
        <v>13275</v>
      </c>
      <c r="J2256" s="463">
        <v>63657.4</v>
      </c>
      <c r="K2256" s="468"/>
      <c r="L2256" s="464">
        <f t="shared" ca="1" si="35"/>
        <v>12731.48</v>
      </c>
      <c r="M2256" s="462" t="s">
        <v>115</v>
      </c>
    </row>
    <row r="2257" spans="1:13" x14ac:dyDescent="0.35">
      <c r="A2257" s="465" t="s">
        <v>13294</v>
      </c>
      <c r="B2257" s="465" t="s">
        <v>4377</v>
      </c>
      <c r="C2257" s="465" t="s">
        <v>13294</v>
      </c>
      <c r="D2257" s="465" t="s">
        <v>141</v>
      </c>
      <c r="E2257" s="465" t="s">
        <v>214</v>
      </c>
      <c r="F2257" s="466">
        <v>2019</v>
      </c>
      <c r="G2257" s="465" t="s">
        <v>5710</v>
      </c>
      <c r="H2257" s="465" t="s">
        <v>9893</v>
      </c>
      <c r="I2257" s="465" t="s">
        <v>13295</v>
      </c>
      <c r="J2257" s="466">
        <v>48747.1</v>
      </c>
      <c r="K2257" s="469"/>
      <c r="L2257" s="404">
        <f t="shared" ca="1" si="35"/>
        <v>9749.42</v>
      </c>
      <c r="M2257" s="465" t="s">
        <v>115</v>
      </c>
    </row>
    <row r="2258" spans="1:13" x14ac:dyDescent="0.35">
      <c r="A2258" s="462" t="s">
        <v>13292</v>
      </c>
      <c r="B2258" s="462" t="s">
        <v>4376</v>
      </c>
      <c r="C2258" s="462" t="s">
        <v>13292</v>
      </c>
      <c r="D2258" s="462" t="s">
        <v>141</v>
      </c>
      <c r="E2258" s="462" t="s">
        <v>214</v>
      </c>
      <c r="F2258" s="463">
        <v>2019</v>
      </c>
      <c r="G2258" s="462" t="s">
        <v>5710</v>
      </c>
      <c r="H2258" s="462" t="s">
        <v>9893</v>
      </c>
      <c r="I2258" s="462" t="s">
        <v>13293</v>
      </c>
      <c r="J2258" s="463">
        <v>26049</v>
      </c>
      <c r="K2258" s="468"/>
      <c r="L2258" s="464">
        <f t="shared" ca="1" si="35"/>
        <v>5209.8</v>
      </c>
      <c r="M2258" s="462" t="s">
        <v>115</v>
      </c>
    </row>
    <row r="2259" spans="1:13" x14ac:dyDescent="0.35">
      <c r="A2259" s="465" t="s">
        <v>13290</v>
      </c>
      <c r="B2259" s="465" t="s">
        <v>4375</v>
      </c>
      <c r="C2259" s="465" t="s">
        <v>13290</v>
      </c>
      <c r="D2259" s="465" t="s">
        <v>141</v>
      </c>
      <c r="E2259" s="465" t="s">
        <v>214</v>
      </c>
      <c r="F2259" s="466">
        <v>2019</v>
      </c>
      <c r="G2259" s="465" t="s">
        <v>5710</v>
      </c>
      <c r="H2259" s="465" t="s">
        <v>9893</v>
      </c>
      <c r="I2259" s="465" t="s">
        <v>13291</v>
      </c>
      <c r="J2259" s="466">
        <v>72865</v>
      </c>
      <c r="K2259" s="469"/>
      <c r="L2259" s="404">
        <f t="shared" ca="1" si="35"/>
        <v>14573</v>
      </c>
      <c r="M2259" s="465" t="s">
        <v>115</v>
      </c>
    </row>
    <row r="2260" spans="1:13" x14ac:dyDescent="0.35">
      <c r="A2260" s="462" t="s">
        <v>13288</v>
      </c>
      <c r="B2260" s="462" t="s">
        <v>4374</v>
      </c>
      <c r="C2260" s="462" t="s">
        <v>13288</v>
      </c>
      <c r="D2260" s="462" t="s">
        <v>141</v>
      </c>
      <c r="E2260" s="462" t="s">
        <v>214</v>
      </c>
      <c r="F2260" s="463">
        <v>2019</v>
      </c>
      <c r="G2260" s="462" t="s">
        <v>5710</v>
      </c>
      <c r="H2260" s="462" t="s">
        <v>9893</v>
      </c>
      <c r="I2260" s="462" t="s">
        <v>13289</v>
      </c>
      <c r="J2260" s="463">
        <v>51637.2</v>
      </c>
      <c r="K2260" s="468"/>
      <c r="L2260" s="464">
        <f t="shared" ca="1" si="35"/>
        <v>10327.439999999999</v>
      </c>
      <c r="M2260" s="462" t="s">
        <v>115</v>
      </c>
    </row>
    <row r="2261" spans="1:13" x14ac:dyDescent="0.35">
      <c r="A2261" s="465" t="s">
        <v>13286</v>
      </c>
      <c r="B2261" s="465" t="s">
        <v>4373</v>
      </c>
      <c r="C2261" s="465" t="s">
        <v>13286</v>
      </c>
      <c r="D2261" s="465" t="s">
        <v>141</v>
      </c>
      <c r="E2261" s="465" t="s">
        <v>214</v>
      </c>
      <c r="F2261" s="466">
        <v>2019</v>
      </c>
      <c r="G2261" s="465" t="s">
        <v>5710</v>
      </c>
      <c r="H2261" s="465" t="s">
        <v>9893</v>
      </c>
      <c r="I2261" s="465" t="s">
        <v>13287</v>
      </c>
      <c r="J2261" s="466">
        <v>57992</v>
      </c>
      <c r="K2261" s="469"/>
      <c r="L2261" s="404">
        <f t="shared" ca="1" si="35"/>
        <v>11598.4</v>
      </c>
      <c r="M2261" s="465" t="s">
        <v>115</v>
      </c>
    </row>
    <row r="2262" spans="1:13" x14ac:dyDescent="0.35">
      <c r="A2262" s="462" t="s">
        <v>13284</v>
      </c>
      <c r="B2262" s="462" t="s">
        <v>4372</v>
      </c>
      <c r="C2262" s="462" t="s">
        <v>13284</v>
      </c>
      <c r="D2262" s="462" t="s">
        <v>141</v>
      </c>
      <c r="E2262" s="462" t="s">
        <v>214</v>
      </c>
      <c r="F2262" s="463">
        <v>2019</v>
      </c>
      <c r="G2262" s="462" t="s">
        <v>5710</v>
      </c>
      <c r="H2262" s="462" t="s">
        <v>9893</v>
      </c>
      <c r="I2262" s="462" t="s">
        <v>13285</v>
      </c>
      <c r="J2262" s="463">
        <v>48308.9</v>
      </c>
      <c r="K2262" s="468"/>
      <c r="L2262" s="464">
        <f t="shared" ca="1" si="35"/>
        <v>9661.7800000000007</v>
      </c>
      <c r="M2262" s="462" t="s">
        <v>115</v>
      </c>
    </row>
    <row r="2263" spans="1:13" x14ac:dyDescent="0.35">
      <c r="A2263" s="465" t="s">
        <v>9250</v>
      </c>
      <c r="B2263" s="465" t="s">
        <v>4199</v>
      </c>
      <c r="C2263" s="465" t="s">
        <v>9250</v>
      </c>
      <c r="D2263" s="465" t="s">
        <v>141</v>
      </c>
      <c r="E2263" s="465" t="s">
        <v>214</v>
      </c>
      <c r="F2263" s="466">
        <v>2014</v>
      </c>
      <c r="G2263" s="465" t="s">
        <v>5710</v>
      </c>
      <c r="H2263" s="465" t="s">
        <v>368</v>
      </c>
      <c r="I2263" s="465" t="s">
        <v>9251</v>
      </c>
      <c r="J2263" s="466">
        <v>177593.3</v>
      </c>
      <c r="K2263" s="469"/>
      <c r="L2263" s="404">
        <f t="shared" ca="1" si="35"/>
        <v>17759.329999999998</v>
      </c>
      <c r="M2263" s="465" t="s">
        <v>115</v>
      </c>
    </row>
    <row r="2264" spans="1:13" x14ac:dyDescent="0.35">
      <c r="A2264" s="462" t="s">
        <v>8221</v>
      </c>
      <c r="B2264" s="462" t="s">
        <v>4108</v>
      </c>
      <c r="C2264" s="462" t="s">
        <v>8221</v>
      </c>
      <c r="D2264" s="462" t="s">
        <v>141</v>
      </c>
      <c r="E2264" s="462" t="s">
        <v>214</v>
      </c>
      <c r="F2264" s="463">
        <v>2012</v>
      </c>
      <c r="G2264" s="462" t="s">
        <v>5710</v>
      </c>
      <c r="H2264" s="462" t="s">
        <v>368</v>
      </c>
      <c r="I2264" s="462" t="s">
        <v>8222</v>
      </c>
      <c r="J2264" s="463">
        <v>168572.9</v>
      </c>
      <c r="K2264" s="468"/>
      <c r="L2264" s="464">
        <f t="shared" ca="1" si="35"/>
        <v>14047.741666666667</v>
      </c>
      <c r="M2264" s="462" t="s">
        <v>115</v>
      </c>
    </row>
    <row r="2265" spans="1:13" x14ac:dyDescent="0.35">
      <c r="A2265" s="465" t="s">
        <v>13332</v>
      </c>
      <c r="B2265" s="465" t="s">
        <v>4368</v>
      </c>
      <c r="C2265" s="465" t="s">
        <v>13332</v>
      </c>
      <c r="D2265" s="465" t="s">
        <v>141</v>
      </c>
      <c r="E2265" s="465" t="s">
        <v>214</v>
      </c>
      <c r="F2265" s="466">
        <v>2019</v>
      </c>
      <c r="G2265" s="465" t="s">
        <v>5710</v>
      </c>
      <c r="H2265" s="465" t="s">
        <v>9893</v>
      </c>
      <c r="I2265" s="465" t="s">
        <v>13333</v>
      </c>
      <c r="J2265" s="466">
        <v>60257.8</v>
      </c>
      <c r="K2265" s="469"/>
      <c r="L2265" s="404">
        <f t="shared" ca="1" si="35"/>
        <v>12051.560000000001</v>
      </c>
      <c r="M2265" s="465" t="s">
        <v>115</v>
      </c>
    </row>
    <row r="2266" spans="1:13" x14ac:dyDescent="0.35">
      <c r="A2266" s="462" t="s">
        <v>13328</v>
      </c>
      <c r="B2266" s="462" t="s">
        <v>4366</v>
      </c>
      <c r="C2266" s="462" t="s">
        <v>13328</v>
      </c>
      <c r="D2266" s="462" t="s">
        <v>141</v>
      </c>
      <c r="E2266" s="462" t="s">
        <v>214</v>
      </c>
      <c r="F2266" s="463">
        <v>2019</v>
      </c>
      <c r="G2266" s="462" t="s">
        <v>5710</v>
      </c>
      <c r="H2266" s="462" t="s">
        <v>9893</v>
      </c>
      <c r="I2266" s="462" t="s">
        <v>13329</v>
      </c>
      <c r="J2266" s="463">
        <v>64805.4</v>
      </c>
      <c r="K2266" s="468"/>
      <c r="L2266" s="464">
        <f t="shared" ca="1" si="35"/>
        <v>12961.08</v>
      </c>
      <c r="M2266" s="462" t="s">
        <v>115</v>
      </c>
    </row>
    <row r="2267" spans="1:13" x14ac:dyDescent="0.35">
      <c r="A2267" s="465" t="s">
        <v>13330</v>
      </c>
      <c r="B2267" s="465" t="s">
        <v>4367</v>
      </c>
      <c r="C2267" s="465" t="s">
        <v>13330</v>
      </c>
      <c r="D2267" s="465" t="s">
        <v>141</v>
      </c>
      <c r="E2267" s="465" t="s">
        <v>214</v>
      </c>
      <c r="F2267" s="466">
        <v>2019</v>
      </c>
      <c r="G2267" s="465" t="s">
        <v>5710</v>
      </c>
      <c r="H2267" s="465" t="s">
        <v>9893</v>
      </c>
      <c r="I2267" s="465" t="s">
        <v>13331</v>
      </c>
      <c r="J2267" s="466">
        <v>49255.4</v>
      </c>
      <c r="K2267" s="469"/>
      <c r="L2267" s="404">
        <f t="shared" ca="1" si="35"/>
        <v>9851.08</v>
      </c>
      <c r="M2267" s="465" t="s">
        <v>115</v>
      </c>
    </row>
    <row r="2268" spans="1:13" x14ac:dyDescent="0.35">
      <c r="A2268" s="462" t="s">
        <v>13326</v>
      </c>
      <c r="B2268" s="462" t="s">
        <v>4365</v>
      </c>
      <c r="C2268" s="462" t="s">
        <v>13326</v>
      </c>
      <c r="D2268" s="462" t="s">
        <v>141</v>
      </c>
      <c r="E2268" s="462" t="s">
        <v>214</v>
      </c>
      <c r="F2268" s="463">
        <v>2019</v>
      </c>
      <c r="G2268" s="462" t="s">
        <v>5710</v>
      </c>
      <c r="H2268" s="462" t="s">
        <v>9893</v>
      </c>
      <c r="I2268" s="462" t="s">
        <v>13327</v>
      </c>
      <c r="J2268" s="463">
        <v>54643.9</v>
      </c>
      <c r="K2268" s="468"/>
      <c r="L2268" s="464">
        <f t="shared" ca="1" si="35"/>
        <v>10928.78</v>
      </c>
      <c r="M2268" s="462" t="s">
        <v>115</v>
      </c>
    </row>
    <row r="2269" spans="1:13" x14ac:dyDescent="0.35">
      <c r="A2269" s="465" t="s">
        <v>13324</v>
      </c>
      <c r="B2269" s="465" t="s">
        <v>4364</v>
      </c>
      <c r="C2269" s="465" t="s">
        <v>13324</v>
      </c>
      <c r="D2269" s="465" t="s">
        <v>141</v>
      </c>
      <c r="E2269" s="465" t="s">
        <v>214</v>
      </c>
      <c r="F2269" s="466">
        <v>2019</v>
      </c>
      <c r="G2269" s="465" t="s">
        <v>5710</v>
      </c>
      <c r="H2269" s="465" t="s">
        <v>9893</v>
      </c>
      <c r="I2269" s="465" t="s">
        <v>13325</v>
      </c>
      <c r="J2269" s="466">
        <v>51295.8</v>
      </c>
      <c r="K2269" s="469"/>
      <c r="L2269" s="404">
        <f t="shared" ca="1" si="35"/>
        <v>10259.16</v>
      </c>
      <c r="M2269" s="465" t="s">
        <v>115</v>
      </c>
    </row>
    <row r="2270" spans="1:13" x14ac:dyDescent="0.35">
      <c r="A2270" s="462" t="s">
        <v>13322</v>
      </c>
      <c r="B2270" s="462" t="s">
        <v>4363</v>
      </c>
      <c r="C2270" s="462" t="s">
        <v>13322</v>
      </c>
      <c r="D2270" s="462" t="s">
        <v>141</v>
      </c>
      <c r="E2270" s="462" t="s">
        <v>214</v>
      </c>
      <c r="F2270" s="463">
        <v>2019</v>
      </c>
      <c r="G2270" s="462" t="s">
        <v>5710</v>
      </c>
      <c r="H2270" s="462" t="s">
        <v>9893</v>
      </c>
      <c r="I2270" s="462" t="s">
        <v>13323</v>
      </c>
      <c r="J2270" s="463">
        <v>54382.7</v>
      </c>
      <c r="K2270" s="468"/>
      <c r="L2270" s="464">
        <f t="shared" ca="1" si="35"/>
        <v>10876.539999999999</v>
      </c>
      <c r="M2270" s="462" t="s">
        <v>115</v>
      </c>
    </row>
    <row r="2271" spans="1:13" x14ac:dyDescent="0.35">
      <c r="A2271" s="465" t="s">
        <v>13320</v>
      </c>
      <c r="B2271" s="465" t="s">
        <v>4362</v>
      </c>
      <c r="C2271" s="465" t="s">
        <v>13320</v>
      </c>
      <c r="D2271" s="465" t="s">
        <v>141</v>
      </c>
      <c r="E2271" s="465" t="s">
        <v>214</v>
      </c>
      <c r="F2271" s="466">
        <v>2019</v>
      </c>
      <c r="G2271" s="465" t="s">
        <v>5710</v>
      </c>
      <c r="H2271" s="465" t="s">
        <v>9893</v>
      </c>
      <c r="I2271" s="465" t="s">
        <v>13321</v>
      </c>
      <c r="J2271" s="466">
        <v>36998.800000000003</v>
      </c>
      <c r="K2271" s="469"/>
      <c r="L2271" s="404">
        <f t="shared" ca="1" si="35"/>
        <v>7399.76</v>
      </c>
      <c r="M2271" s="465" t="s">
        <v>115</v>
      </c>
    </row>
    <row r="2272" spans="1:13" x14ac:dyDescent="0.35">
      <c r="A2272" s="462" t="s">
        <v>13316</v>
      </c>
      <c r="B2272" s="462" t="s">
        <v>4360</v>
      </c>
      <c r="C2272" s="462" t="s">
        <v>13316</v>
      </c>
      <c r="D2272" s="462" t="s">
        <v>141</v>
      </c>
      <c r="E2272" s="462" t="s">
        <v>214</v>
      </c>
      <c r="F2272" s="463">
        <v>2019</v>
      </c>
      <c r="G2272" s="462" t="s">
        <v>5710</v>
      </c>
      <c r="H2272" s="462" t="s">
        <v>9893</v>
      </c>
      <c r="I2272" s="462" t="s">
        <v>13317</v>
      </c>
      <c r="J2272" s="463">
        <v>67407.600000000006</v>
      </c>
      <c r="K2272" s="468"/>
      <c r="L2272" s="464">
        <f t="shared" ca="1" si="35"/>
        <v>13481.52</v>
      </c>
      <c r="M2272" s="462" t="s">
        <v>115</v>
      </c>
    </row>
    <row r="2273" spans="1:13" x14ac:dyDescent="0.35">
      <c r="A2273" s="465" t="s">
        <v>8227</v>
      </c>
      <c r="B2273" s="465" t="s">
        <v>4109</v>
      </c>
      <c r="C2273" s="465" t="s">
        <v>8227</v>
      </c>
      <c r="D2273" s="465" t="s">
        <v>141</v>
      </c>
      <c r="E2273" s="465" t="s">
        <v>214</v>
      </c>
      <c r="F2273" s="466">
        <v>2012</v>
      </c>
      <c r="G2273" s="465" t="s">
        <v>5710</v>
      </c>
      <c r="H2273" s="465" t="s">
        <v>368</v>
      </c>
      <c r="I2273" s="465" t="s">
        <v>8228</v>
      </c>
      <c r="J2273" s="466">
        <v>94110.5</v>
      </c>
      <c r="K2273" s="469"/>
      <c r="L2273" s="404">
        <f t="shared" ca="1" si="35"/>
        <v>7842.541666666667</v>
      </c>
      <c r="M2273" s="465" t="s">
        <v>115</v>
      </c>
    </row>
    <row r="2274" spans="1:13" x14ac:dyDescent="0.35">
      <c r="A2274" s="462" t="s">
        <v>8581</v>
      </c>
      <c r="B2274" s="462" t="s">
        <v>4131</v>
      </c>
      <c r="C2274" s="462" t="s">
        <v>8581</v>
      </c>
      <c r="D2274" s="462" t="s">
        <v>141</v>
      </c>
      <c r="E2274" s="462" t="s">
        <v>214</v>
      </c>
      <c r="F2274" s="463">
        <v>2013</v>
      </c>
      <c r="G2274" s="462" t="s">
        <v>5710</v>
      </c>
      <c r="H2274" s="462" t="s">
        <v>6139</v>
      </c>
      <c r="I2274" s="462" t="s">
        <v>8582</v>
      </c>
      <c r="J2274" s="463">
        <v>0</v>
      </c>
      <c r="K2274" s="468"/>
      <c r="L2274" s="464">
        <f t="shared" ca="1" si="35"/>
        <v>0</v>
      </c>
      <c r="M2274" s="462" t="s">
        <v>115</v>
      </c>
    </row>
    <row r="2275" spans="1:13" x14ac:dyDescent="0.35">
      <c r="A2275" s="465" t="s">
        <v>8579</v>
      </c>
      <c r="B2275" s="465" t="s">
        <v>4130</v>
      </c>
      <c r="C2275" s="465" t="s">
        <v>8579</v>
      </c>
      <c r="D2275" s="465" t="s">
        <v>141</v>
      </c>
      <c r="E2275" s="465" t="s">
        <v>214</v>
      </c>
      <c r="F2275" s="466">
        <v>2013</v>
      </c>
      <c r="G2275" s="465" t="s">
        <v>5710</v>
      </c>
      <c r="H2275" s="465" t="s">
        <v>6139</v>
      </c>
      <c r="I2275" s="465" t="s">
        <v>8580</v>
      </c>
      <c r="J2275" s="466">
        <v>130029.6</v>
      </c>
      <c r="K2275" s="469"/>
      <c r="L2275" s="404">
        <f t="shared" ca="1" si="35"/>
        <v>11820.872727272728</v>
      </c>
      <c r="M2275" s="465" t="s">
        <v>115</v>
      </c>
    </row>
    <row r="2276" spans="1:13" x14ac:dyDescent="0.35">
      <c r="A2276" s="462" t="s">
        <v>8336</v>
      </c>
      <c r="B2276" s="462" t="s">
        <v>4113</v>
      </c>
      <c r="C2276" s="462" t="s">
        <v>8336</v>
      </c>
      <c r="D2276" s="462" t="s">
        <v>141</v>
      </c>
      <c r="E2276" s="462" t="s">
        <v>214</v>
      </c>
      <c r="F2276" s="463">
        <v>2012</v>
      </c>
      <c r="G2276" s="462" t="s">
        <v>5710</v>
      </c>
      <c r="H2276" s="462" t="s">
        <v>6735</v>
      </c>
      <c r="I2276" s="462" t="s">
        <v>8337</v>
      </c>
      <c r="J2276" s="463">
        <v>122070</v>
      </c>
      <c r="K2276" s="468"/>
      <c r="L2276" s="464">
        <f t="shared" ca="1" si="35"/>
        <v>10172.5</v>
      </c>
      <c r="M2276" s="462" t="s">
        <v>115</v>
      </c>
    </row>
    <row r="2277" spans="1:13" x14ac:dyDescent="0.35">
      <c r="A2277" s="465" t="s">
        <v>8041</v>
      </c>
      <c r="B2277" s="465" t="s">
        <v>4094</v>
      </c>
      <c r="C2277" s="465" t="s">
        <v>8041</v>
      </c>
      <c r="D2277" s="465" t="s">
        <v>141</v>
      </c>
      <c r="E2277" s="465" t="s">
        <v>214</v>
      </c>
      <c r="F2277" s="466">
        <v>2012</v>
      </c>
      <c r="G2277" s="465" t="s">
        <v>5710</v>
      </c>
      <c r="H2277" s="465" t="s">
        <v>6449</v>
      </c>
      <c r="I2277" s="465" t="s">
        <v>8042</v>
      </c>
      <c r="J2277" s="466">
        <v>138509</v>
      </c>
      <c r="K2277" s="469">
        <v>44816</v>
      </c>
      <c r="L2277" s="404">
        <f t="shared" ca="1" si="35"/>
        <v>11542.416666666666</v>
      </c>
      <c r="M2277" s="465" t="s">
        <v>115</v>
      </c>
    </row>
    <row r="2278" spans="1:13" x14ac:dyDescent="0.35">
      <c r="A2278" s="462" t="s">
        <v>8043</v>
      </c>
      <c r="B2278" s="462" t="s">
        <v>4095</v>
      </c>
      <c r="C2278" s="462" t="s">
        <v>8043</v>
      </c>
      <c r="D2278" s="462" t="s">
        <v>141</v>
      </c>
      <c r="E2278" s="462" t="s">
        <v>214</v>
      </c>
      <c r="F2278" s="463">
        <v>2012</v>
      </c>
      <c r="G2278" s="462" t="s">
        <v>5710</v>
      </c>
      <c r="H2278" s="462" t="s">
        <v>6449</v>
      </c>
      <c r="I2278" s="462" t="s">
        <v>8044</v>
      </c>
      <c r="J2278" s="463">
        <v>170088</v>
      </c>
      <c r="K2278" s="468"/>
      <c r="L2278" s="464">
        <f t="shared" ca="1" si="35"/>
        <v>14174</v>
      </c>
      <c r="M2278" s="462" t="s">
        <v>115</v>
      </c>
    </row>
    <row r="2279" spans="1:13" x14ac:dyDescent="0.35">
      <c r="A2279" s="465" t="s">
        <v>8206</v>
      </c>
      <c r="B2279" s="465" t="s">
        <v>4098</v>
      </c>
      <c r="C2279" s="465" t="s">
        <v>8206</v>
      </c>
      <c r="D2279" s="465" t="s">
        <v>141</v>
      </c>
      <c r="E2279" s="465" t="s">
        <v>214</v>
      </c>
      <c r="F2279" s="466">
        <v>2012</v>
      </c>
      <c r="G2279" s="465" t="s">
        <v>5710</v>
      </c>
      <c r="H2279" s="465" t="s">
        <v>368</v>
      </c>
      <c r="I2279" s="465" t="s">
        <v>8207</v>
      </c>
      <c r="J2279" s="466">
        <v>158409.29999999999</v>
      </c>
      <c r="K2279" s="469"/>
      <c r="L2279" s="404">
        <f t="shared" ca="1" si="35"/>
        <v>13200.775</v>
      </c>
      <c r="M2279" s="465" t="s">
        <v>115</v>
      </c>
    </row>
    <row r="2280" spans="1:13" x14ac:dyDescent="0.35">
      <c r="A2280" s="462" t="s">
        <v>8208</v>
      </c>
      <c r="B2280" s="462" t="s">
        <v>4099</v>
      </c>
      <c r="C2280" s="462" t="s">
        <v>8208</v>
      </c>
      <c r="D2280" s="462" t="s">
        <v>141</v>
      </c>
      <c r="E2280" s="462" t="s">
        <v>214</v>
      </c>
      <c r="F2280" s="463">
        <v>2012</v>
      </c>
      <c r="G2280" s="462" t="s">
        <v>5710</v>
      </c>
      <c r="H2280" s="462" t="s">
        <v>368</v>
      </c>
      <c r="I2280" s="462" t="s">
        <v>8209</v>
      </c>
      <c r="J2280" s="463">
        <v>188446.7</v>
      </c>
      <c r="K2280" s="468"/>
      <c r="L2280" s="464">
        <f t="shared" ca="1" si="35"/>
        <v>15703.891666666668</v>
      </c>
      <c r="M2280" s="462" t="s">
        <v>115</v>
      </c>
    </row>
    <row r="2281" spans="1:13" x14ac:dyDescent="0.35">
      <c r="A2281" s="465" t="s">
        <v>7859</v>
      </c>
      <c r="B2281" s="465" t="s">
        <v>4077</v>
      </c>
      <c r="C2281" s="465" t="s">
        <v>7859</v>
      </c>
      <c r="D2281" s="465" t="s">
        <v>141</v>
      </c>
      <c r="E2281" s="465" t="s">
        <v>214</v>
      </c>
      <c r="F2281" s="466">
        <v>2011</v>
      </c>
      <c r="G2281" s="465" t="s">
        <v>5710</v>
      </c>
      <c r="H2281" s="465" t="s">
        <v>368</v>
      </c>
      <c r="I2281" s="465" t="s">
        <v>7860</v>
      </c>
      <c r="J2281" s="466">
        <v>165093</v>
      </c>
      <c r="K2281" s="469"/>
      <c r="L2281" s="404">
        <f t="shared" ca="1" si="35"/>
        <v>12699.461538461539</v>
      </c>
      <c r="M2281" s="465" t="s">
        <v>115</v>
      </c>
    </row>
    <row r="2282" spans="1:13" x14ac:dyDescent="0.35">
      <c r="A2282" s="462" t="s">
        <v>8231</v>
      </c>
      <c r="B2282" s="462" t="s">
        <v>4104</v>
      </c>
      <c r="C2282" s="462" t="s">
        <v>8231</v>
      </c>
      <c r="D2282" s="462" t="s">
        <v>141</v>
      </c>
      <c r="E2282" s="462" t="s">
        <v>214</v>
      </c>
      <c r="F2282" s="463">
        <v>2012</v>
      </c>
      <c r="G2282" s="462" t="s">
        <v>5710</v>
      </c>
      <c r="H2282" s="462" t="s">
        <v>368</v>
      </c>
      <c r="I2282" s="462" t="s">
        <v>8232</v>
      </c>
      <c r="J2282" s="463">
        <v>172626.5</v>
      </c>
      <c r="K2282" s="468"/>
      <c r="L2282" s="464">
        <f t="shared" ca="1" si="35"/>
        <v>14385.541666666666</v>
      </c>
      <c r="M2282" s="462" t="s">
        <v>115</v>
      </c>
    </row>
    <row r="2283" spans="1:13" x14ac:dyDescent="0.35">
      <c r="A2283" s="465" t="s">
        <v>10381</v>
      </c>
      <c r="B2283" s="465" t="s">
        <v>4244</v>
      </c>
      <c r="C2283" s="465" t="s">
        <v>10381</v>
      </c>
      <c r="D2283" s="465" t="s">
        <v>141</v>
      </c>
      <c r="E2283" s="465" t="s">
        <v>214</v>
      </c>
      <c r="F2283" s="466">
        <v>2016</v>
      </c>
      <c r="G2283" s="465" t="s">
        <v>5710</v>
      </c>
      <c r="H2283" s="465" t="s">
        <v>6139</v>
      </c>
      <c r="I2283" s="465" t="s">
        <v>10382</v>
      </c>
      <c r="J2283" s="466">
        <v>195024</v>
      </c>
      <c r="K2283" s="469"/>
      <c r="L2283" s="404">
        <f t="shared" ca="1" si="35"/>
        <v>24378</v>
      </c>
      <c r="M2283" s="465" t="s">
        <v>115</v>
      </c>
    </row>
    <row r="2284" spans="1:13" x14ac:dyDescent="0.35">
      <c r="A2284" s="462" t="s">
        <v>8573</v>
      </c>
      <c r="B2284" s="462" t="s">
        <v>4128</v>
      </c>
      <c r="C2284" s="462" t="s">
        <v>8573</v>
      </c>
      <c r="D2284" s="462" t="s">
        <v>141</v>
      </c>
      <c r="E2284" s="462" t="s">
        <v>214</v>
      </c>
      <c r="F2284" s="463">
        <v>2013</v>
      </c>
      <c r="G2284" s="462" t="s">
        <v>5710</v>
      </c>
      <c r="H2284" s="462" t="s">
        <v>6139</v>
      </c>
      <c r="I2284" s="462" t="s">
        <v>8574</v>
      </c>
      <c r="J2284" s="463">
        <v>165301</v>
      </c>
      <c r="K2284" s="468"/>
      <c r="L2284" s="464">
        <f t="shared" ca="1" si="35"/>
        <v>15027.363636363636</v>
      </c>
      <c r="M2284" s="462" t="s">
        <v>115</v>
      </c>
    </row>
    <row r="2285" spans="1:13" x14ac:dyDescent="0.35">
      <c r="A2285" s="465" t="s">
        <v>10385</v>
      </c>
      <c r="B2285" s="465" t="s">
        <v>4248</v>
      </c>
      <c r="C2285" s="465" t="s">
        <v>10385</v>
      </c>
      <c r="D2285" s="465" t="s">
        <v>141</v>
      </c>
      <c r="E2285" s="465" t="s">
        <v>214</v>
      </c>
      <c r="F2285" s="466">
        <v>2016</v>
      </c>
      <c r="G2285" s="465" t="s">
        <v>5710</v>
      </c>
      <c r="H2285" s="465" t="s">
        <v>6139</v>
      </c>
      <c r="I2285" s="465" t="s">
        <v>10386</v>
      </c>
      <c r="J2285" s="466">
        <v>162547</v>
      </c>
      <c r="K2285" s="469"/>
      <c r="L2285" s="404">
        <f t="shared" ca="1" si="35"/>
        <v>20318.375</v>
      </c>
      <c r="M2285" s="465" t="s">
        <v>115</v>
      </c>
    </row>
    <row r="2286" spans="1:13" x14ac:dyDescent="0.35">
      <c r="A2286" s="462" t="s">
        <v>13909</v>
      </c>
      <c r="B2286" s="462" t="s">
        <v>13910</v>
      </c>
      <c r="C2286" s="462" t="s">
        <v>13909</v>
      </c>
      <c r="D2286" s="462" t="s">
        <v>141</v>
      </c>
      <c r="E2286" s="462" t="s">
        <v>214</v>
      </c>
      <c r="F2286" s="463">
        <v>2020</v>
      </c>
      <c r="G2286" s="462" t="s">
        <v>5710</v>
      </c>
      <c r="H2286" s="462" t="s">
        <v>898</v>
      </c>
      <c r="I2286" s="462" t="s">
        <v>13911</v>
      </c>
      <c r="J2286" s="463">
        <v>15590.9</v>
      </c>
      <c r="K2286" s="468"/>
      <c r="L2286" s="464">
        <f t="shared" ca="1" si="35"/>
        <v>3897.7249999999999</v>
      </c>
      <c r="M2286" s="462" t="s">
        <v>115</v>
      </c>
    </row>
    <row r="2287" spans="1:13" x14ac:dyDescent="0.35">
      <c r="A2287" s="465" t="s">
        <v>13930</v>
      </c>
      <c r="B2287" s="465" t="s">
        <v>13931</v>
      </c>
      <c r="C2287" s="465" t="s">
        <v>13930</v>
      </c>
      <c r="D2287" s="465" t="s">
        <v>141</v>
      </c>
      <c r="E2287" s="465" t="s">
        <v>214</v>
      </c>
      <c r="F2287" s="466">
        <v>2020</v>
      </c>
      <c r="G2287" s="465" t="s">
        <v>5710</v>
      </c>
      <c r="H2287" s="465" t="s">
        <v>913</v>
      </c>
      <c r="I2287" s="465" t="s">
        <v>13932</v>
      </c>
      <c r="J2287" s="466">
        <v>1757.8</v>
      </c>
      <c r="K2287" s="469"/>
      <c r="L2287" s="404">
        <f t="shared" ca="1" si="35"/>
        <v>439.45</v>
      </c>
      <c r="M2287" s="465" t="s">
        <v>115</v>
      </c>
    </row>
    <row r="2288" spans="1:13" x14ac:dyDescent="0.35">
      <c r="A2288" s="462" t="s">
        <v>13939</v>
      </c>
      <c r="B2288" s="462" t="s">
        <v>13940</v>
      </c>
      <c r="C2288" s="462" t="s">
        <v>13939</v>
      </c>
      <c r="D2288" s="462" t="s">
        <v>141</v>
      </c>
      <c r="E2288" s="462" t="s">
        <v>214</v>
      </c>
      <c r="F2288" s="463">
        <v>2020</v>
      </c>
      <c r="G2288" s="462" t="s">
        <v>5710</v>
      </c>
      <c r="H2288" s="462" t="s">
        <v>6004</v>
      </c>
      <c r="I2288" s="462" t="s">
        <v>13941</v>
      </c>
      <c r="J2288" s="463">
        <v>3965.1</v>
      </c>
      <c r="K2288" s="468"/>
      <c r="L2288" s="464">
        <f t="shared" ca="1" si="35"/>
        <v>991.27499999999998</v>
      </c>
      <c r="M2288" s="462" t="s">
        <v>115</v>
      </c>
    </row>
    <row r="2289" spans="1:13" x14ac:dyDescent="0.35">
      <c r="A2289" s="465" t="s">
        <v>7416</v>
      </c>
      <c r="B2289" s="465" t="s">
        <v>7417</v>
      </c>
      <c r="C2289" s="465" t="s">
        <v>7416</v>
      </c>
      <c r="D2289" s="465" t="s">
        <v>141</v>
      </c>
      <c r="E2289" s="465" t="s">
        <v>214</v>
      </c>
      <c r="F2289" s="466">
        <v>2009</v>
      </c>
      <c r="G2289" s="465" t="s">
        <v>5710</v>
      </c>
      <c r="H2289" s="465" t="s">
        <v>913</v>
      </c>
      <c r="I2289" s="465" t="s">
        <v>7418</v>
      </c>
      <c r="J2289" s="466">
        <v>29890</v>
      </c>
      <c r="K2289" s="469"/>
      <c r="L2289" s="404">
        <f t="shared" ca="1" si="35"/>
        <v>1992.6666666666667</v>
      </c>
      <c r="M2289" s="465" t="s">
        <v>115</v>
      </c>
    </row>
    <row r="2290" spans="1:13" x14ac:dyDescent="0.35">
      <c r="A2290" s="462" t="s">
        <v>7861</v>
      </c>
      <c r="B2290" s="462" t="s">
        <v>4078</v>
      </c>
      <c r="C2290" s="462" t="s">
        <v>7861</v>
      </c>
      <c r="D2290" s="462" t="s">
        <v>141</v>
      </c>
      <c r="E2290" s="462" t="s">
        <v>214</v>
      </c>
      <c r="F2290" s="463">
        <v>2011</v>
      </c>
      <c r="G2290" s="462" t="s">
        <v>5710</v>
      </c>
      <c r="H2290" s="462" t="s">
        <v>368</v>
      </c>
      <c r="I2290" s="462" t="s">
        <v>7862</v>
      </c>
      <c r="J2290" s="463">
        <v>151752</v>
      </c>
      <c r="K2290" s="468"/>
      <c r="L2290" s="464">
        <f t="shared" ca="1" si="35"/>
        <v>11673.23076923077</v>
      </c>
      <c r="M2290" s="462" t="s">
        <v>115</v>
      </c>
    </row>
    <row r="2291" spans="1:13" x14ac:dyDescent="0.35">
      <c r="A2291" s="465" t="s">
        <v>6330</v>
      </c>
      <c r="B2291" s="465" t="s">
        <v>6331</v>
      </c>
      <c r="C2291" s="465" t="s">
        <v>6330</v>
      </c>
      <c r="D2291" s="465" t="s">
        <v>141</v>
      </c>
      <c r="E2291" s="465" t="s">
        <v>214</v>
      </c>
      <c r="F2291" s="466">
        <v>2005</v>
      </c>
      <c r="G2291" s="465" t="s">
        <v>5710</v>
      </c>
      <c r="H2291" s="465" t="s">
        <v>898</v>
      </c>
      <c r="I2291" s="465" t="s">
        <v>6332</v>
      </c>
      <c r="J2291" s="466">
        <v>97818</v>
      </c>
      <c r="K2291" s="469">
        <v>43510</v>
      </c>
      <c r="L2291" s="404">
        <f t="shared" ca="1" si="35"/>
        <v>5148.3157894736842</v>
      </c>
      <c r="M2291" s="465" t="s">
        <v>115</v>
      </c>
    </row>
    <row r="2292" spans="1:13" x14ac:dyDescent="0.35">
      <c r="A2292" s="462" t="s">
        <v>9366</v>
      </c>
      <c r="B2292" s="462" t="s">
        <v>4201</v>
      </c>
      <c r="C2292" s="462" t="s">
        <v>9366</v>
      </c>
      <c r="D2292" s="462" t="s">
        <v>141</v>
      </c>
      <c r="E2292" s="462" t="s">
        <v>214</v>
      </c>
      <c r="F2292" s="463">
        <v>2014</v>
      </c>
      <c r="G2292" s="462" t="s">
        <v>5710</v>
      </c>
      <c r="H2292" s="462" t="s">
        <v>6735</v>
      </c>
      <c r="I2292" s="462" t="s">
        <v>9367</v>
      </c>
      <c r="J2292" s="463">
        <v>157844</v>
      </c>
      <c r="K2292" s="468">
        <v>43575</v>
      </c>
      <c r="L2292" s="464">
        <f t="shared" ca="1" si="35"/>
        <v>15784.4</v>
      </c>
      <c r="M2292" s="462" t="s">
        <v>115</v>
      </c>
    </row>
    <row r="2293" spans="1:13" x14ac:dyDescent="0.35">
      <c r="A2293" s="465" t="s">
        <v>8668</v>
      </c>
      <c r="B2293" s="465" t="s">
        <v>3619</v>
      </c>
      <c r="C2293" s="465" t="s">
        <v>8668</v>
      </c>
      <c r="D2293" s="465" t="s">
        <v>141</v>
      </c>
      <c r="E2293" s="465" t="s">
        <v>214</v>
      </c>
      <c r="F2293" s="466">
        <v>2013</v>
      </c>
      <c r="G2293" s="465" t="s">
        <v>5710</v>
      </c>
      <c r="H2293" s="465" t="s">
        <v>368</v>
      </c>
      <c r="I2293" s="465" t="s">
        <v>8669</v>
      </c>
      <c r="J2293" s="466">
        <v>165978</v>
      </c>
      <c r="K2293" s="469"/>
      <c r="L2293" s="404">
        <f t="shared" ca="1" si="35"/>
        <v>15088.90909090909</v>
      </c>
      <c r="M2293" s="465" t="s">
        <v>115</v>
      </c>
    </row>
    <row r="2294" spans="1:13" x14ac:dyDescent="0.35">
      <c r="A2294" s="462" t="s">
        <v>13950</v>
      </c>
      <c r="B2294" s="462" t="s">
        <v>4386</v>
      </c>
      <c r="C2294" s="462" t="s">
        <v>13950</v>
      </c>
      <c r="D2294" s="462" t="s">
        <v>141</v>
      </c>
      <c r="E2294" s="462" t="s">
        <v>214</v>
      </c>
      <c r="F2294" s="463">
        <v>2020</v>
      </c>
      <c r="G2294" s="462" t="s">
        <v>5710</v>
      </c>
      <c r="H2294" s="462" t="s">
        <v>6735</v>
      </c>
      <c r="I2294" s="462" t="s">
        <v>13951</v>
      </c>
      <c r="J2294" s="463">
        <v>25099.599999999999</v>
      </c>
      <c r="K2294" s="468"/>
      <c r="L2294" s="464">
        <f t="shared" ca="1" si="35"/>
        <v>6274.9</v>
      </c>
      <c r="M2294" s="462" t="s">
        <v>115</v>
      </c>
    </row>
    <row r="2295" spans="1:13" x14ac:dyDescent="0.35">
      <c r="A2295" s="465" t="s">
        <v>13952</v>
      </c>
      <c r="B2295" s="465" t="s">
        <v>4387</v>
      </c>
      <c r="C2295" s="465" t="s">
        <v>13952</v>
      </c>
      <c r="D2295" s="465" t="s">
        <v>141</v>
      </c>
      <c r="E2295" s="465" t="s">
        <v>214</v>
      </c>
      <c r="F2295" s="466">
        <v>2020</v>
      </c>
      <c r="G2295" s="465" t="s">
        <v>5710</v>
      </c>
      <c r="H2295" s="465" t="s">
        <v>6735</v>
      </c>
      <c r="I2295" s="465" t="s">
        <v>13953</v>
      </c>
      <c r="J2295" s="466">
        <v>18590</v>
      </c>
      <c r="K2295" s="469"/>
      <c r="L2295" s="404">
        <f t="shared" ca="1" si="35"/>
        <v>4647.5</v>
      </c>
      <c r="M2295" s="465" t="s">
        <v>115</v>
      </c>
    </row>
    <row r="2296" spans="1:13" x14ac:dyDescent="0.35">
      <c r="A2296" s="462" t="s">
        <v>10392</v>
      </c>
      <c r="B2296" s="462" t="s">
        <v>4246</v>
      </c>
      <c r="C2296" s="462" t="s">
        <v>10392</v>
      </c>
      <c r="D2296" s="462" t="s">
        <v>141</v>
      </c>
      <c r="E2296" s="462" t="s">
        <v>214</v>
      </c>
      <c r="F2296" s="463">
        <v>2016</v>
      </c>
      <c r="G2296" s="462" t="s">
        <v>5710</v>
      </c>
      <c r="H2296" s="462" t="s">
        <v>6139</v>
      </c>
      <c r="I2296" s="462" t="s">
        <v>10393</v>
      </c>
      <c r="J2296" s="463">
        <v>197842</v>
      </c>
      <c r="K2296" s="468"/>
      <c r="L2296" s="464">
        <f t="shared" ca="1" si="35"/>
        <v>24730.25</v>
      </c>
      <c r="M2296" s="462" t="s">
        <v>115</v>
      </c>
    </row>
    <row r="2297" spans="1:13" x14ac:dyDescent="0.35">
      <c r="A2297" s="465" t="s">
        <v>13214</v>
      </c>
      <c r="B2297" s="465" t="s">
        <v>4338</v>
      </c>
      <c r="C2297" s="465" t="s">
        <v>13214</v>
      </c>
      <c r="D2297" s="465" t="s">
        <v>141</v>
      </c>
      <c r="E2297" s="465" t="s">
        <v>214</v>
      </c>
      <c r="F2297" s="466">
        <v>2019</v>
      </c>
      <c r="G2297" s="465" t="s">
        <v>5710</v>
      </c>
      <c r="H2297" s="465" t="s">
        <v>9884</v>
      </c>
      <c r="I2297" s="465" t="s">
        <v>13215</v>
      </c>
      <c r="J2297" s="466">
        <v>11887.7</v>
      </c>
      <c r="K2297" s="469"/>
      <c r="L2297" s="404">
        <f t="shared" ca="1" si="35"/>
        <v>2377.54</v>
      </c>
      <c r="M2297" s="465" t="s">
        <v>115</v>
      </c>
    </row>
    <row r="2298" spans="1:13" x14ac:dyDescent="0.35">
      <c r="A2298" s="462" t="s">
        <v>6732</v>
      </c>
      <c r="B2298" s="462" t="s">
        <v>4014</v>
      </c>
      <c r="C2298" s="462" t="s">
        <v>6732</v>
      </c>
      <c r="D2298" s="462" t="s">
        <v>141</v>
      </c>
      <c r="E2298" s="462" t="s">
        <v>214</v>
      </c>
      <c r="F2298" s="463">
        <v>2007</v>
      </c>
      <c r="G2298" s="462" t="s">
        <v>5710</v>
      </c>
      <c r="H2298" s="462" t="s">
        <v>5711</v>
      </c>
      <c r="I2298" s="462" t="s">
        <v>6733</v>
      </c>
      <c r="J2298" s="463">
        <v>193031</v>
      </c>
      <c r="K2298" s="468"/>
      <c r="L2298" s="464">
        <f t="shared" ca="1" si="35"/>
        <v>11354.764705882353</v>
      </c>
      <c r="M2298" s="462" t="s">
        <v>115</v>
      </c>
    </row>
    <row r="2299" spans="1:13" x14ac:dyDescent="0.35">
      <c r="A2299" s="465" t="s">
        <v>5934</v>
      </c>
      <c r="B2299" s="465" t="s">
        <v>3971</v>
      </c>
      <c r="C2299" s="465" t="s">
        <v>5934</v>
      </c>
      <c r="D2299" s="465" t="s">
        <v>141</v>
      </c>
      <c r="E2299" s="465" t="s">
        <v>214</v>
      </c>
      <c r="F2299" s="466">
        <v>1997</v>
      </c>
      <c r="G2299" s="465" t="s">
        <v>5741</v>
      </c>
      <c r="H2299" s="465" t="s">
        <v>5841</v>
      </c>
      <c r="I2299" s="465" t="s">
        <v>5935</v>
      </c>
      <c r="J2299" s="466">
        <v>56710</v>
      </c>
      <c r="K2299" s="469"/>
      <c r="L2299" s="404">
        <f t="shared" ca="1" si="35"/>
        <v>2100.3703703703704</v>
      </c>
      <c r="M2299" s="465" t="s">
        <v>115</v>
      </c>
    </row>
    <row r="2300" spans="1:13" x14ac:dyDescent="0.35">
      <c r="A2300" s="462" t="s">
        <v>7839</v>
      </c>
      <c r="B2300" s="462" t="s">
        <v>4074</v>
      </c>
      <c r="C2300" s="462" t="s">
        <v>7839</v>
      </c>
      <c r="D2300" s="462" t="s">
        <v>141</v>
      </c>
      <c r="E2300" s="462" t="s">
        <v>214</v>
      </c>
      <c r="F2300" s="463">
        <v>2011</v>
      </c>
      <c r="G2300" s="462" t="s">
        <v>5710</v>
      </c>
      <c r="H2300" s="462" t="s">
        <v>6498</v>
      </c>
      <c r="I2300" s="462" t="s">
        <v>7840</v>
      </c>
      <c r="J2300" s="463">
        <v>156494.79999999999</v>
      </c>
      <c r="K2300" s="468"/>
      <c r="L2300" s="464">
        <f t="shared" ca="1" si="35"/>
        <v>12038.061538461538</v>
      </c>
      <c r="M2300" s="462" t="s">
        <v>115</v>
      </c>
    </row>
    <row r="2301" spans="1:13" x14ac:dyDescent="0.35">
      <c r="A2301" s="465" t="s">
        <v>12925</v>
      </c>
      <c r="B2301" s="465" t="s">
        <v>4326</v>
      </c>
      <c r="C2301" s="465" t="s">
        <v>12925</v>
      </c>
      <c r="D2301" s="465" t="s">
        <v>141</v>
      </c>
      <c r="E2301" s="465" t="s">
        <v>214</v>
      </c>
      <c r="F2301" s="466">
        <v>2019</v>
      </c>
      <c r="G2301" s="465" t="s">
        <v>5710</v>
      </c>
      <c r="H2301" s="465" t="s">
        <v>913</v>
      </c>
      <c r="I2301" s="465" t="s">
        <v>12926</v>
      </c>
      <c r="J2301" s="466">
        <v>2853.8</v>
      </c>
      <c r="K2301" s="469"/>
      <c r="L2301" s="404">
        <f t="shared" ca="1" si="35"/>
        <v>570.76</v>
      </c>
      <c r="M2301" s="465" t="s">
        <v>115</v>
      </c>
    </row>
    <row r="2302" spans="1:13" x14ac:dyDescent="0.35">
      <c r="A2302" s="462" t="s">
        <v>12116</v>
      </c>
      <c r="B2302" s="462" t="s">
        <v>4301</v>
      </c>
      <c r="C2302" s="462" t="s">
        <v>12116</v>
      </c>
      <c r="D2302" s="462" t="s">
        <v>141</v>
      </c>
      <c r="E2302" s="462" t="s">
        <v>214</v>
      </c>
      <c r="F2302" s="463">
        <v>2018</v>
      </c>
      <c r="G2302" s="462" t="s">
        <v>5710</v>
      </c>
      <c r="H2302" s="462" t="s">
        <v>6139</v>
      </c>
      <c r="I2302" s="462" t="s">
        <v>12117</v>
      </c>
      <c r="J2302" s="463">
        <v>83508</v>
      </c>
      <c r="K2302" s="468"/>
      <c r="L2302" s="464">
        <f t="shared" ca="1" si="35"/>
        <v>13918</v>
      </c>
      <c r="M2302" s="462" t="s">
        <v>115</v>
      </c>
    </row>
    <row r="2303" spans="1:13" x14ac:dyDescent="0.35">
      <c r="A2303" s="465" t="s">
        <v>12122</v>
      </c>
      <c r="B2303" s="465" t="s">
        <v>4304</v>
      </c>
      <c r="C2303" s="465" t="s">
        <v>12122</v>
      </c>
      <c r="D2303" s="465" t="s">
        <v>141</v>
      </c>
      <c r="E2303" s="465" t="s">
        <v>214</v>
      </c>
      <c r="F2303" s="466">
        <v>2018</v>
      </c>
      <c r="G2303" s="465" t="s">
        <v>5710</v>
      </c>
      <c r="H2303" s="465" t="s">
        <v>6139</v>
      </c>
      <c r="I2303" s="465" t="s">
        <v>12123</v>
      </c>
      <c r="J2303" s="466">
        <v>63019</v>
      </c>
      <c r="K2303" s="469"/>
      <c r="L2303" s="404">
        <f t="shared" ca="1" si="35"/>
        <v>10503.166666666666</v>
      </c>
      <c r="M2303" s="465" t="s">
        <v>115</v>
      </c>
    </row>
    <row r="2304" spans="1:13" x14ac:dyDescent="0.35">
      <c r="A2304" s="462" t="s">
        <v>12118</v>
      </c>
      <c r="B2304" s="462" t="s">
        <v>4302</v>
      </c>
      <c r="C2304" s="462" t="s">
        <v>12118</v>
      </c>
      <c r="D2304" s="462" t="s">
        <v>141</v>
      </c>
      <c r="E2304" s="462" t="s">
        <v>214</v>
      </c>
      <c r="F2304" s="463">
        <v>2018</v>
      </c>
      <c r="G2304" s="462" t="s">
        <v>5710</v>
      </c>
      <c r="H2304" s="462" t="s">
        <v>6139</v>
      </c>
      <c r="I2304" s="462" t="s">
        <v>12119</v>
      </c>
      <c r="J2304" s="463">
        <v>97416</v>
      </c>
      <c r="K2304" s="468"/>
      <c r="L2304" s="464">
        <f t="shared" ca="1" si="35"/>
        <v>16236</v>
      </c>
      <c r="M2304" s="462" t="s">
        <v>115</v>
      </c>
    </row>
    <row r="2305" spans="1:13" x14ac:dyDescent="0.35">
      <c r="A2305" s="465" t="s">
        <v>12120</v>
      </c>
      <c r="B2305" s="465" t="s">
        <v>4303</v>
      </c>
      <c r="C2305" s="465" t="s">
        <v>12120</v>
      </c>
      <c r="D2305" s="465" t="s">
        <v>141</v>
      </c>
      <c r="E2305" s="465" t="s">
        <v>214</v>
      </c>
      <c r="F2305" s="466">
        <v>2018</v>
      </c>
      <c r="G2305" s="465" t="s">
        <v>5710</v>
      </c>
      <c r="H2305" s="465" t="s">
        <v>6139</v>
      </c>
      <c r="I2305" s="465" t="s">
        <v>12121</v>
      </c>
      <c r="J2305" s="466">
        <v>91482</v>
      </c>
      <c r="K2305" s="469"/>
      <c r="L2305" s="404">
        <f t="shared" ca="1" si="35"/>
        <v>15247</v>
      </c>
      <c r="M2305" s="465" t="s">
        <v>115</v>
      </c>
    </row>
    <row r="2306" spans="1:13" x14ac:dyDescent="0.35">
      <c r="A2306" s="462" t="s">
        <v>12723</v>
      </c>
      <c r="B2306" s="462" t="s">
        <v>4315</v>
      </c>
      <c r="C2306" s="462" t="s">
        <v>12723</v>
      </c>
      <c r="D2306" s="462" t="s">
        <v>141</v>
      </c>
      <c r="E2306" s="462" t="s">
        <v>214</v>
      </c>
      <c r="F2306" s="463">
        <v>2019</v>
      </c>
      <c r="G2306" s="462" t="s">
        <v>5710</v>
      </c>
      <c r="H2306" s="462" t="s">
        <v>6139</v>
      </c>
      <c r="I2306" s="462" t="s">
        <v>12724</v>
      </c>
      <c r="J2306" s="463">
        <v>22698.400000000001</v>
      </c>
      <c r="K2306" s="468"/>
      <c r="L2306" s="464">
        <f t="shared" ref="L2306:L2369" ca="1" si="36">IFERROR(J2306/(YEAR(NOW())-F2306),"--")</f>
        <v>4539.68</v>
      </c>
      <c r="M2306" s="462" t="s">
        <v>115</v>
      </c>
    </row>
    <row r="2307" spans="1:13" x14ac:dyDescent="0.35">
      <c r="A2307" s="465" t="s">
        <v>13258</v>
      </c>
      <c r="B2307" s="465" t="s">
        <v>4342</v>
      </c>
      <c r="C2307" s="465" t="s">
        <v>13258</v>
      </c>
      <c r="D2307" s="465" t="s">
        <v>141</v>
      </c>
      <c r="E2307" s="465" t="s">
        <v>214</v>
      </c>
      <c r="F2307" s="466">
        <v>2019</v>
      </c>
      <c r="G2307" s="465" t="s">
        <v>5710</v>
      </c>
      <c r="H2307" s="465" t="s">
        <v>9893</v>
      </c>
      <c r="I2307" s="465" t="s">
        <v>13259</v>
      </c>
      <c r="J2307" s="466">
        <v>54884.1</v>
      </c>
      <c r="K2307" s="469"/>
      <c r="L2307" s="404">
        <f t="shared" ca="1" si="36"/>
        <v>10976.82</v>
      </c>
      <c r="M2307" s="465" t="s">
        <v>115</v>
      </c>
    </row>
    <row r="2308" spans="1:13" x14ac:dyDescent="0.35">
      <c r="A2308" s="462" t="s">
        <v>13256</v>
      </c>
      <c r="B2308" s="462" t="s">
        <v>4341</v>
      </c>
      <c r="C2308" s="462" t="s">
        <v>13256</v>
      </c>
      <c r="D2308" s="462" t="s">
        <v>141</v>
      </c>
      <c r="E2308" s="462" t="s">
        <v>214</v>
      </c>
      <c r="F2308" s="463">
        <v>2019</v>
      </c>
      <c r="G2308" s="462" t="s">
        <v>5710</v>
      </c>
      <c r="H2308" s="462" t="s">
        <v>9893</v>
      </c>
      <c r="I2308" s="462" t="s">
        <v>13257</v>
      </c>
      <c r="J2308" s="463">
        <v>34364.1</v>
      </c>
      <c r="K2308" s="468"/>
      <c r="L2308" s="464">
        <f t="shared" ca="1" si="36"/>
        <v>6872.82</v>
      </c>
      <c r="M2308" s="462" t="s">
        <v>115</v>
      </c>
    </row>
    <row r="2309" spans="1:13" x14ac:dyDescent="0.35">
      <c r="A2309" s="465" t="s">
        <v>12856</v>
      </c>
      <c r="B2309" s="465" t="s">
        <v>4324</v>
      </c>
      <c r="C2309" s="465" t="s">
        <v>12856</v>
      </c>
      <c r="D2309" s="465" t="s">
        <v>141</v>
      </c>
      <c r="E2309" s="465" t="s">
        <v>214</v>
      </c>
      <c r="F2309" s="466">
        <v>2019</v>
      </c>
      <c r="G2309" s="465" t="s">
        <v>5710</v>
      </c>
      <c r="H2309" s="465" t="s">
        <v>898</v>
      </c>
      <c r="I2309" s="465" t="s">
        <v>12857</v>
      </c>
      <c r="J2309" s="466">
        <v>12828.8</v>
      </c>
      <c r="K2309" s="469"/>
      <c r="L2309" s="404">
        <f t="shared" ca="1" si="36"/>
        <v>2565.7599999999998</v>
      </c>
      <c r="M2309" s="465" t="s">
        <v>115</v>
      </c>
    </row>
    <row r="2310" spans="1:13" x14ac:dyDescent="0.35">
      <c r="A2310" s="462" t="s">
        <v>12854</v>
      </c>
      <c r="B2310" s="462" t="s">
        <v>4323</v>
      </c>
      <c r="C2310" s="462" t="s">
        <v>12854</v>
      </c>
      <c r="D2310" s="462" t="s">
        <v>141</v>
      </c>
      <c r="E2310" s="462" t="s">
        <v>214</v>
      </c>
      <c r="F2310" s="463">
        <v>2019</v>
      </c>
      <c r="G2310" s="462" t="s">
        <v>5710</v>
      </c>
      <c r="H2310" s="462" t="s">
        <v>898</v>
      </c>
      <c r="I2310" s="462" t="s">
        <v>12855</v>
      </c>
      <c r="J2310" s="463">
        <v>6905</v>
      </c>
      <c r="K2310" s="468"/>
      <c r="L2310" s="464">
        <f t="shared" ca="1" si="36"/>
        <v>1381</v>
      </c>
      <c r="M2310" s="462" t="s">
        <v>115</v>
      </c>
    </row>
    <row r="2311" spans="1:13" x14ac:dyDescent="0.35">
      <c r="A2311" s="465" t="s">
        <v>13034</v>
      </c>
      <c r="B2311" s="465" t="s">
        <v>4331</v>
      </c>
      <c r="C2311" s="465" t="s">
        <v>13034</v>
      </c>
      <c r="D2311" s="465" t="s">
        <v>141</v>
      </c>
      <c r="E2311" s="465" t="s">
        <v>214</v>
      </c>
      <c r="F2311" s="466">
        <v>2019</v>
      </c>
      <c r="G2311" s="465" t="s">
        <v>5710</v>
      </c>
      <c r="H2311" s="465" t="s">
        <v>2322</v>
      </c>
      <c r="I2311" s="465" t="s">
        <v>13035</v>
      </c>
      <c r="J2311" s="466">
        <v>699.5</v>
      </c>
      <c r="K2311" s="469"/>
      <c r="L2311" s="404">
        <f t="shared" ca="1" si="36"/>
        <v>139.9</v>
      </c>
      <c r="M2311" s="465" t="s">
        <v>115</v>
      </c>
    </row>
    <row r="2312" spans="1:13" x14ac:dyDescent="0.35">
      <c r="A2312" s="462" t="s">
        <v>12725</v>
      </c>
      <c r="B2312" s="462" t="s">
        <v>4316</v>
      </c>
      <c r="C2312" s="462" t="s">
        <v>12725</v>
      </c>
      <c r="D2312" s="462" t="s">
        <v>141</v>
      </c>
      <c r="E2312" s="462" t="s">
        <v>214</v>
      </c>
      <c r="F2312" s="463">
        <v>2019</v>
      </c>
      <c r="G2312" s="462" t="s">
        <v>5710</v>
      </c>
      <c r="H2312" s="462" t="s">
        <v>6139</v>
      </c>
      <c r="I2312" s="462" t="s">
        <v>12726</v>
      </c>
      <c r="J2312" s="463">
        <v>44098.3</v>
      </c>
      <c r="K2312" s="468"/>
      <c r="L2312" s="464">
        <f t="shared" ca="1" si="36"/>
        <v>8819.66</v>
      </c>
      <c r="M2312" s="462" t="s">
        <v>115</v>
      </c>
    </row>
    <row r="2313" spans="1:13" x14ac:dyDescent="0.35">
      <c r="A2313" s="465" t="s">
        <v>12729</v>
      </c>
      <c r="B2313" s="465" t="s">
        <v>4318</v>
      </c>
      <c r="C2313" s="465" t="s">
        <v>12729</v>
      </c>
      <c r="D2313" s="465" t="s">
        <v>141</v>
      </c>
      <c r="E2313" s="465" t="s">
        <v>214</v>
      </c>
      <c r="F2313" s="466">
        <v>2019</v>
      </c>
      <c r="G2313" s="465" t="s">
        <v>5710</v>
      </c>
      <c r="H2313" s="465" t="s">
        <v>6139</v>
      </c>
      <c r="I2313" s="465" t="s">
        <v>12730</v>
      </c>
      <c r="J2313" s="466">
        <v>37487.699999999997</v>
      </c>
      <c r="K2313" s="469"/>
      <c r="L2313" s="404">
        <f t="shared" ca="1" si="36"/>
        <v>7497.5399999999991</v>
      </c>
      <c r="M2313" s="465" t="s">
        <v>115</v>
      </c>
    </row>
    <row r="2314" spans="1:13" x14ac:dyDescent="0.35">
      <c r="A2314" s="462" t="s">
        <v>12727</v>
      </c>
      <c r="B2314" s="462" t="s">
        <v>4317</v>
      </c>
      <c r="C2314" s="462" t="s">
        <v>12727</v>
      </c>
      <c r="D2314" s="462" t="s">
        <v>141</v>
      </c>
      <c r="E2314" s="462" t="s">
        <v>214</v>
      </c>
      <c r="F2314" s="463">
        <v>2019</v>
      </c>
      <c r="G2314" s="462" t="s">
        <v>5710</v>
      </c>
      <c r="H2314" s="462" t="s">
        <v>6139</v>
      </c>
      <c r="I2314" s="462" t="s">
        <v>12728</v>
      </c>
      <c r="J2314" s="463">
        <v>9478</v>
      </c>
      <c r="K2314" s="468"/>
      <c r="L2314" s="464">
        <f t="shared" ca="1" si="36"/>
        <v>1895.6</v>
      </c>
      <c r="M2314" s="462" t="s">
        <v>115</v>
      </c>
    </row>
    <row r="2315" spans="1:13" x14ac:dyDescent="0.35">
      <c r="A2315" s="465" t="s">
        <v>6507</v>
      </c>
      <c r="B2315" s="465" t="s">
        <v>4001</v>
      </c>
      <c r="C2315" s="465" t="s">
        <v>6507</v>
      </c>
      <c r="D2315" s="465" t="s">
        <v>141</v>
      </c>
      <c r="E2315" s="465" t="s">
        <v>214</v>
      </c>
      <c r="F2315" s="466">
        <v>2006</v>
      </c>
      <c r="G2315" s="465" t="s">
        <v>5710</v>
      </c>
      <c r="H2315" s="465" t="s">
        <v>898</v>
      </c>
      <c r="I2315" s="465" t="s">
        <v>6508</v>
      </c>
      <c r="J2315" s="466">
        <v>42816</v>
      </c>
      <c r="K2315" s="469"/>
      <c r="L2315" s="404">
        <f t="shared" ca="1" si="36"/>
        <v>2378.6666666666665</v>
      </c>
      <c r="M2315" s="465" t="s">
        <v>115</v>
      </c>
    </row>
    <row r="2316" spans="1:13" x14ac:dyDescent="0.35">
      <c r="A2316" s="462" t="s">
        <v>8219</v>
      </c>
      <c r="B2316" s="462" t="s">
        <v>4101</v>
      </c>
      <c r="C2316" s="462" t="s">
        <v>8219</v>
      </c>
      <c r="D2316" s="462" t="s">
        <v>141</v>
      </c>
      <c r="E2316" s="462" t="s">
        <v>214</v>
      </c>
      <c r="F2316" s="463">
        <v>2012</v>
      </c>
      <c r="G2316" s="462" t="s">
        <v>5710</v>
      </c>
      <c r="H2316" s="462" t="s">
        <v>368</v>
      </c>
      <c r="I2316" s="462" t="s">
        <v>8220</v>
      </c>
      <c r="J2316" s="463">
        <v>153771.6</v>
      </c>
      <c r="K2316" s="468"/>
      <c r="L2316" s="464">
        <f t="shared" ca="1" si="36"/>
        <v>12814.300000000001</v>
      </c>
      <c r="M2316" s="462" t="s">
        <v>115</v>
      </c>
    </row>
    <row r="2317" spans="1:13" x14ac:dyDescent="0.35">
      <c r="A2317" s="465" t="s">
        <v>13914</v>
      </c>
      <c r="B2317" s="465" t="s">
        <v>4385</v>
      </c>
      <c r="C2317" s="465" t="s">
        <v>13914</v>
      </c>
      <c r="D2317" s="465" t="s">
        <v>141</v>
      </c>
      <c r="E2317" s="465" t="s">
        <v>214</v>
      </c>
      <c r="F2317" s="466">
        <v>2020</v>
      </c>
      <c r="G2317" s="465" t="s">
        <v>5710</v>
      </c>
      <c r="H2317" s="465" t="s">
        <v>898</v>
      </c>
      <c r="I2317" s="465" t="s">
        <v>13915</v>
      </c>
      <c r="J2317" s="466">
        <v>9729</v>
      </c>
      <c r="K2317" s="469"/>
      <c r="L2317" s="404">
        <f t="shared" ca="1" si="36"/>
        <v>2432.25</v>
      </c>
      <c r="M2317" s="465" t="s">
        <v>115</v>
      </c>
    </row>
    <row r="2318" spans="1:13" x14ac:dyDescent="0.35">
      <c r="A2318" s="462" t="s">
        <v>13912</v>
      </c>
      <c r="B2318" s="462" t="s">
        <v>4384</v>
      </c>
      <c r="C2318" s="462" t="s">
        <v>13912</v>
      </c>
      <c r="D2318" s="462" t="s">
        <v>141</v>
      </c>
      <c r="E2318" s="462" t="s">
        <v>214</v>
      </c>
      <c r="F2318" s="463">
        <v>2020</v>
      </c>
      <c r="G2318" s="462" t="s">
        <v>5710</v>
      </c>
      <c r="H2318" s="462" t="s">
        <v>898</v>
      </c>
      <c r="I2318" s="462" t="s">
        <v>13913</v>
      </c>
      <c r="J2318" s="463">
        <v>1528.7</v>
      </c>
      <c r="K2318" s="468"/>
      <c r="L2318" s="464">
        <f t="shared" ca="1" si="36"/>
        <v>382.17500000000001</v>
      </c>
      <c r="M2318" s="462" t="s">
        <v>115</v>
      </c>
    </row>
    <row r="2319" spans="1:13" x14ac:dyDescent="0.35">
      <c r="A2319" s="465" t="s">
        <v>13005</v>
      </c>
      <c r="B2319" s="465" t="s">
        <v>4330</v>
      </c>
      <c r="C2319" s="465" t="s">
        <v>13005</v>
      </c>
      <c r="D2319" s="465" t="s">
        <v>141</v>
      </c>
      <c r="E2319" s="465" t="s">
        <v>214</v>
      </c>
      <c r="F2319" s="466">
        <v>2019</v>
      </c>
      <c r="G2319" s="465" t="s">
        <v>5710</v>
      </c>
      <c r="H2319" s="465" t="s">
        <v>6004</v>
      </c>
      <c r="I2319" s="465" t="s">
        <v>13006</v>
      </c>
      <c r="J2319" s="466">
        <v>1776.6</v>
      </c>
      <c r="K2319" s="469"/>
      <c r="L2319" s="404">
        <f t="shared" ca="1" si="36"/>
        <v>355.32</v>
      </c>
      <c r="M2319" s="465" t="s">
        <v>115</v>
      </c>
    </row>
    <row r="2320" spans="1:13" x14ac:dyDescent="0.35">
      <c r="A2320" s="462" t="s">
        <v>8653</v>
      </c>
      <c r="B2320" s="462" t="s">
        <v>4134</v>
      </c>
      <c r="C2320" s="462" t="s">
        <v>8653</v>
      </c>
      <c r="D2320" s="462" t="s">
        <v>141</v>
      </c>
      <c r="E2320" s="462" t="s">
        <v>214</v>
      </c>
      <c r="F2320" s="463">
        <v>2013</v>
      </c>
      <c r="G2320" s="462" t="s">
        <v>5710</v>
      </c>
      <c r="H2320" s="462" t="s">
        <v>368</v>
      </c>
      <c r="I2320" s="462" t="s">
        <v>8654</v>
      </c>
      <c r="J2320" s="463">
        <v>157043</v>
      </c>
      <c r="K2320" s="468"/>
      <c r="L2320" s="464">
        <f t="shared" ca="1" si="36"/>
        <v>14276.636363636364</v>
      </c>
      <c r="M2320" s="462" t="s">
        <v>115</v>
      </c>
    </row>
    <row r="2321" spans="1:13" x14ac:dyDescent="0.35">
      <c r="A2321" s="465" t="s">
        <v>13334</v>
      </c>
      <c r="B2321" s="465" t="s">
        <v>4369</v>
      </c>
      <c r="C2321" s="465" t="s">
        <v>13334</v>
      </c>
      <c r="D2321" s="465" t="s">
        <v>141</v>
      </c>
      <c r="E2321" s="465" t="s">
        <v>214</v>
      </c>
      <c r="F2321" s="466">
        <v>2019</v>
      </c>
      <c r="G2321" s="465" t="s">
        <v>5710</v>
      </c>
      <c r="H2321" s="465" t="s">
        <v>9893</v>
      </c>
      <c r="I2321" s="465" t="s">
        <v>13335</v>
      </c>
      <c r="J2321" s="466">
        <v>63134.2</v>
      </c>
      <c r="K2321" s="469"/>
      <c r="L2321" s="404">
        <f t="shared" ca="1" si="36"/>
        <v>12626.84</v>
      </c>
      <c r="M2321" s="465" t="s">
        <v>115</v>
      </c>
    </row>
    <row r="2322" spans="1:13" x14ac:dyDescent="0.35">
      <c r="A2322" s="462" t="s">
        <v>13338</v>
      </c>
      <c r="B2322" s="462" t="s">
        <v>4371</v>
      </c>
      <c r="C2322" s="462" t="s">
        <v>13338</v>
      </c>
      <c r="D2322" s="462" t="s">
        <v>141</v>
      </c>
      <c r="E2322" s="462" t="s">
        <v>214</v>
      </c>
      <c r="F2322" s="463">
        <v>2019</v>
      </c>
      <c r="G2322" s="462" t="s">
        <v>5710</v>
      </c>
      <c r="H2322" s="462" t="s">
        <v>9893</v>
      </c>
      <c r="I2322" s="462" t="s">
        <v>13339</v>
      </c>
      <c r="J2322" s="463">
        <v>41017.599999999999</v>
      </c>
      <c r="K2322" s="468"/>
      <c r="L2322" s="464">
        <f t="shared" ca="1" si="36"/>
        <v>8203.52</v>
      </c>
      <c r="M2322" s="462" t="s">
        <v>115</v>
      </c>
    </row>
    <row r="2323" spans="1:13" x14ac:dyDescent="0.35">
      <c r="A2323" s="465" t="s">
        <v>13336</v>
      </c>
      <c r="B2323" s="465" t="s">
        <v>4370</v>
      </c>
      <c r="C2323" s="465" t="s">
        <v>13336</v>
      </c>
      <c r="D2323" s="465" t="s">
        <v>141</v>
      </c>
      <c r="E2323" s="465" t="s">
        <v>214</v>
      </c>
      <c r="F2323" s="466">
        <v>2019</v>
      </c>
      <c r="G2323" s="465" t="s">
        <v>5710</v>
      </c>
      <c r="H2323" s="465" t="s">
        <v>9893</v>
      </c>
      <c r="I2323" s="465" t="s">
        <v>13337</v>
      </c>
      <c r="J2323" s="466">
        <v>29880.3</v>
      </c>
      <c r="K2323" s="469"/>
      <c r="L2323" s="404">
        <f t="shared" ca="1" si="36"/>
        <v>5976.0599999999995</v>
      </c>
      <c r="M2323" s="465" t="s">
        <v>115</v>
      </c>
    </row>
    <row r="2324" spans="1:13" x14ac:dyDescent="0.35">
      <c r="A2324" s="462" t="s">
        <v>12923</v>
      </c>
      <c r="B2324" s="462" t="s">
        <v>4325</v>
      </c>
      <c r="C2324" s="462" t="s">
        <v>12923</v>
      </c>
      <c r="D2324" s="462" t="s">
        <v>141</v>
      </c>
      <c r="E2324" s="462" t="s">
        <v>214</v>
      </c>
      <c r="F2324" s="463">
        <v>2019</v>
      </c>
      <c r="G2324" s="462" t="s">
        <v>5710</v>
      </c>
      <c r="H2324" s="462" t="s">
        <v>913</v>
      </c>
      <c r="I2324" s="462" t="s">
        <v>12924</v>
      </c>
      <c r="J2324" s="463">
        <v>67599.7</v>
      </c>
      <c r="K2324" s="468"/>
      <c r="L2324" s="464">
        <f t="shared" ca="1" si="36"/>
        <v>13519.939999999999</v>
      </c>
      <c r="M2324" s="462" t="s">
        <v>115</v>
      </c>
    </row>
    <row r="2325" spans="1:13" x14ac:dyDescent="0.35">
      <c r="A2325" s="465" t="s">
        <v>13003</v>
      </c>
      <c r="B2325" s="465" t="s">
        <v>4329</v>
      </c>
      <c r="C2325" s="465" t="s">
        <v>13003</v>
      </c>
      <c r="D2325" s="465" t="s">
        <v>141</v>
      </c>
      <c r="E2325" s="465" t="s">
        <v>214</v>
      </c>
      <c r="F2325" s="466">
        <v>2019</v>
      </c>
      <c r="G2325" s="465" t="s">
        <v>5710</v>
      </c>
      <c r="H2325" s="465" t="s">
        <v>6004</v>
      </c>
      <c r="I2325" s="465" t="s">
        <v>13004</v>
      </c>
      <c r="J2325" s="466">
        <v>6903.4</v>
      </c>
      <c r="K2325" s="469"/>
      <c r="L2325" s="404">
        <f t="shared" ca="1" si="36"/>
        <v>1380.6799999999998</v>
      </c>
      <c r="M2325" s="465" t="s">
        <v>115</v>
      </c>
    </row>
    <row r="2326" spans="1:13" x14ac:dyDescent="0.35">
      <c r="A2326" s="462" t="s">
        <v>12999</v>
      </c>
      <c r="B2326" s="462" t="s">
        <v>4327</v>
      </c>
      <c r="C2326" s="462" t="s">
        <v>12999</v>
      </c>
      <c r="D2326" s="462" t="s">
        <v>141</v>
      </c>
      <c r="E2326" s="462" t="s">
        <v>214</v>
      </c>
      <c r="F2326" s="463">
        <v>2019</v>
      </c>
      <c r="G2326" s="462" t="s">
        <v>5710</v>
      </c>
      <c r="H2326" s="462" t="s">
        <v>6004</v>
      </c>
      <c r="I2326" s="462" t="s">
        <v>13000</v>
      </c>
      <c r="J2326" s="463">
        <v>5634.2</v>
      </c>
      <c r="K2326" s="468"/>
      <c r="L2326" s="464">
        <f t="shared" ca="1" si="36"/>
        <v>1126.8399999999999</v>
      </c>
      <c r="M2326" s="462" t="s">
        <v>115</v>
      </c>
    </row>
    <row r="2327" spans="1:13" x14ac:dyDescent="0.35">
      <c r="A2327" s="465" t="s">
        <v>13001</v>
      </c>
      <c r="B2327" s="465" t="s">
        <v>4328</v>
      </c>
      <c r="C2327" s="465" t="s">
        <v>13001</v>
      </c>
      <c r="D2327" s="465" t="s">
        <v>141</v>
      </c>
      <c r="E2327" s="465" t="s">
        <v>214</v>
      </c>
      <c r="F2327" s="466">
        <v>2019</v>
      </c>
      <c r="G2327" s="465" t="s">
        <v>5710</v>
      </c>
      <c r="H2327" s="465" t="s">
        <v>6004</v>
      </c>
      <c r="I2327" s="465" t="s">
        <v>13002</v>
      </c>
      <c r="J2327" s="466">
        <v>5210.8</v>
      </c>
      <c r="K2327" s="469"/>
      <c r="L2327" s="404">
        <f t="shared" ca="1" si="36"/>
        <v>1042.1600000000001</v>
      </c>
      <c r="M2327" s="465" t="s">
        <v>115</v>
      </c>
    </row>
    <row r="2328" spans="1:13" x14ac:dyDescent="0.35">
      <c r="A2328" s="462" t="s">
        <v>5932</v>
      </c>
      <c r="B2328" s="462" t="s">
        <v>3970</v>
      </c>
      <c r="C2328" s="462" t="s">
        <v>5932</v>
      </c>
      <c r="D2328" s="462" t="s">
        <v>141</v>
      </c>
      <c r="E2328" s="462" t="s">
        <v>214</v>
      </c>
      <c r="F2328" s="463">
        <v>1997</v>
      </c>
      <c r="G2328" s="462" t="s">
        <v>5741</v>
      </c>
      <c r="H2328" s="462" t="s">
        <v>5841</v>
      </c>
      <c r="I2328" s="462" t="s">
        <v>5933</v>
      </c>
      <c r="J2328" s="463">
        <v>57436.800000000003</v>
      </c>
      <c r="K2328" s="468"/>
      <c r="L2328" s="464">
        <f t="shared" ca="1" si="36"/>
        <v>2127.2888888888888</v>
      </c>
      <c r="M2328" s="462" t="s">
        <v>115</v>
      </c>
    </row>
    <row r="2329" spans="1:13" x14ac:dyDescent="0.35">
      <c r="A2329" s="465" t="s">
        <v>8434</v>
      </c>
      <c r="B2329" s="465" t="s">
        <v>4118</v>
      </c>
      <c r="C2329" s="465" t="s">
        <v>8434</v>
      </c>
      <c r="D2329" s="465" t="s">
        <v>141</v>
      </c>
      <c r="E2329" s="465" t="s">
        <v>214</v>
      </c>
      <c r="F2329" s="466">
        <v>2013</v>
      </c>
      <c r="G2329" s="465" t="s">
        <v>5767</v>
      </c>
      <c r="H2329" s="465" t="s">
        <v>6281</v>
      </c>
      <c r="I2329" s="465" t="s">
        <v>8435</v>
      </c>
      <c r="J2329" s="466">
        <v>147950</v>
      </c>
      <c r="K2329" s="469">
        <v>43839</v>
      </c>
      <c r="L2329" s="404">
        <f t="shared" ca="1" si="36"/>
        <v>13450</v>
      </c>
      <c r="M2329" s="465" t="s">
        <v>115</v>
      </c>
    </row>
    <row r="2330" spans="1:13" x14ac:dyDescent="0.35">
      <c r="A2330" s="462" t="s">
        <v>8586</v>
      </c>
      <c r="B2330" s="462" t="s">
        <v>8587</v>
      </c>
      <c r="C2330" s="462" t="s">
        <v>8586</v>
      </c>
      <c r="D2330" s="462" t="s">
        <v>141</v>
      </c>
      <c r="E2330" s="462" t="s">
        <v>214</v>
      </c>
      <c r="F2330" s="463">
        <v>2013</v>
      </c>
      <c r="G2330" s="462" t="s">
        <v>5710</v>
      </c>
      <c r="H2330" s="462" t="s">
        <v>6139</v>
      </c>
      <c r="I2330" s="462" t="s">
        <v>8588</v>
      </c>
      <c r="J2330" s="463">
        <v>194005</v>
      </c>
      <c r="K2330" s="468"/>
      <c r="L2330" s="464">
        <f t="shared" ca="1" si="36"/>
        <v>17636.81818181818</v>
      </c>
      <c r="M2330" s="462" t="s">
        <v>115</v>
      </c>
    </row>
    <row r="2331" spans="1:13" x14ac:dyDescent="0.35">
      <c r="A2331" s="465" t="s">
        <v>9134</v>
      </c>
      <c r="B2331" s="465" t="s">
        <v>9135</v>
      </c>
      <c r="C2331" s="465" t="s">
        <v>9134</v>
      </c>
      <c r="D2331" s="465" t="s">
        <v>141</v>
      </c>
      <c r="E2331" s="465" t="s">
        <v>214</v>
      </c>
      <c r="F2331" s="466">
        <v>2014</v>
      </c>
      <c r="G2331" s="465" t="s">
        <v>5710</v>
      </c>
      <c r="H2331" s="465" t="s">
        <v>6139</v>
      </c>
      <c r="I2331" s="465" t="s">
        <v>9136</v>
      </c>
      <c r="J2331" s="466">
        <v>154805</v>
      </c>
      <c r="K2331" s="469"/>
      <c r="L2331" s="404">
        <f t="shared" ca="1" si="36"/>
        <v>15480.5</v>
      </c>
      <c r="M2331" s="465" t="s">
        <v>115</v>
      </c>
    </row>
    <row r="2332" spans="1:13" x14ac:dyDescent="0.35">
      <c r="A2332" s="462" t="s">
        <v>8421</v>
      </c>
      <c r="B2332" s="462" t="s">
        <v>8422</v>
      </c>
      <c r="C2332" s="462" t="s">
        <v>8421</v>
      </c>
      <c r="D2332" s="462" t="s">
        <v>141</v>
      </c>
      <c r="E2332" s="462" t="s">
        <v>214</v>
      </c>
      <c r="F2332" s="463">
        <v>2013</v>
      </c>
      <c r="G2332" s="462" t="s">
        <v>5767</v>
      </c>
      <c r="H2332" s="462" t="s">
        <v>7333</v>
      </c>
      <c r="I2332" s="462" t="s">
        <v>8423</v>
      </c>
      <c r="J2332" s="463">
        <v>140219</v>
      </c>
      <c r="K2332" s="468"/>
      <c r="L2332" s="464">
        <f t="shared" ca="1" si="36"/>
        <v>12747.181818181818</v>
      </c>
      <c r="M2332" s="462" t="s">
        <v>115</v>
      </c>
    </row>
    <row r="2333" spans="1:13" x14ac:dyDescent="0.35">
      <c r="A2333" s="465" t="s">
        <v>8583</v>
      </c>
      <c r="B2333" s="465" t="s">
        <v>8584</v>
      </c>
      <c r="C2333" s="465" t="s">
        <v>8583</v>
      </c>
      <c r="D2333" s="465" t="s">
        <v>141</v>
      </c>
      <c r="E2333" s="465" t="s">
        <v>214</v>
      </c>
      <c r="F2333" s="466">
        <v>2013</v>
      </c>
      <c r="G2333" s="465" t="s">
        <v>5710</v>
      </c>
      <c r="H2333" s="465" t="s">
        <v>6139</v>
      </c>
      <c r="I2333" s="465" t="s">
        <v>8585</v>
      </c>
      <c r="J2333" s="466">
        <v>0</v>
      </c>
      <c r="K2333" s="469"/>
      <c r="L2333" s="404">
        <f t="shared" ca="1" si="36"/>
        <v>0</v>
      </c>
      <c r="M2333" s="465" t="s">
        <v>115</v>
      </c>
    </row>
    <row r="2334" spans="1:13" x14ac:dyDescent="0.35">
      <c r="A2334" s="462" t="s">
        <v>9137</v>
      </c>
      <c r="B2334" s="462" t="s">
        <v>9138</v>
      </c>
      <c r="C2334" s="462" t="s">
        <v>9137</v>
      </c>
      <c r="D2334" s="462" t="s">
        <v>141</v>
      </c>
      <c r="E2334" s="462" t="s">
        <v>214</v>
      </c>
      <c r="F2334" s="463">
        <v>2014</v>
      </c>
      <c r="G2334" s="462" t="s">
        <v>5710</v>
      </c>
      <c r="H2334" s="462" t="s">
        <v>6139</v>
      </c>
      <c r="I2334" s="462" t="s">
        <v>9139</v>
      </c>
      <c r="J2334" s="463">
        <v>194607</v>
      </c>
      <c r="K2334" s="468"/>
      <c r="L2334" s="464">
        <f t="shared" ca="1" si="36"/>
        <v>19460.7</v>
      </c>
      <c r="M2334" s="462" t="s">
        <v>115</v>
      </c>
    </row>
    <row r="2335" spans="1:13" x14ac:dyDescent="0.35">
      <c r="A2335" s="465" t="s">
        <v>7579</v>
      </c>
      <c r="B2335" s="465" t="s">
        <v>4065</v>
      </c>
      <c r="C2335" s="465" t="s">
        <v>7579</v>
      </c>
      <c r="D2335" s="465" t="s">
        <v>141</v>
      </c>
      <c r="E2335" s="465" t="s">
        <v>214</v>
      </c>
      <c r="F2335" s="466">
        <v>2010</v>
      </c>
      <c r="G2335" s="465" t="s">
        <v>5710</v>
      </c>
      <c r="H2335" s="465" t="s">
        <v>6139</v>
      </c>
      <c r="I2335" s="465" t="s">
        <v>7580</v>
      </c>
      <c r="J2335" s="466">
        <v>171229</v>
      </c>
      <c r="K2335" s="469"/>
      <c r="L2335" s="404">
        <f t="shared" ca="1" si="36"/>
        <v>12230.642857142857</v>
      </c>
      <c r="M2335" s="465" t="s">
        <v>115</v>
      </c>
    </row>
    <row r="2336" spans="1:13" x14ac:dyDescent="0.35">
      <c r="A2336" s="462" t="s">
        <v>7164</v>
      </c>
      <c r="B2336" s="462" t="s">
        <v>4036</v>
      </c>
      <c r="C2336" s="462" t="s">
        <v>7164</v>
      </c>
      <c r="D2336" s="462" t="s">
        <v>141</v>
      </c>
      <c r="E2336" s="462" t="s">
        <v>214</v>
      </c>
      <c r="F2336" s="463">
        <v>2008</v>
      </c>
      <c r="G2336" s="462" t="s">
        <v>5710</v>
      </c>
      <c r="H2336" s="462" t="s">
        <v>913</v>
      </c>
      <c r="I2336" s="462" t="s">
        <v>7165</v>
      </c>
      <c r="J2336" s="463">
        <v>20917</v>
      </c>
      <c r="K2336" s="468">
        <v>43480</v>
      </c>
      <c r="L2336" s="464">
        <f t="shared" ca="1" si="36"/>
        <v>1307.3125</v>
      </c>
      <c r="M2336" s="462" t="s">
        <v>115</v>
      </c>
    </row>
    <row r="2337" spans="1:13" x14ac:dyDescent="0.35">
      <c r="A2337" s="465" t="s">
        <v>6142</v>
      </c>
      <c r="B2337" s="465" t="s">
        <v>3990</v>
      </c>
      <c r="C2337" s="465" t="s">
        <v>6142</v>
      </c>
      <c r="D2337" s="465" t="s">
        <v>141</v>
      </c>
      <c r="E2337" s="465" t="s">
        <v>214</v>
      </c>
      <c r="F2337" s="466">
        <v>2003</v>
      </c>
      <c r="G2337" s="465" t="s">
        <v>5710</v>
      </c>
      <c r="H2337" s="465" t="s">
        <v>898</v>
      </c>
      <c r="I2337" s="465" t="s">
        <v>6143</v>
      </c>
      <c r="J2337" s="466">
        <v>145234.79999999999</v>
      </c>
      <c r="K2337" s="469">
        <v>43875</v>
      </c>
      <c r="L2337" s="404">
        <f t="shared" ca="1" si="36"/>
        <v>6915.9428571428562</v>
      </c>
      <c r="M2337" s="465" t="s">
        <v>115</v>
      </c>
    </row>
    <row r="2338" spans="1:13" x14ac:dyDescent="0.35">
      <c r="A2338" s="462" t="s">
        <v>8346</v>
      </c>
      <c r="B2338" s="462" t="s">
        <v>8347</v>
      </c>
      <c r="C2338" s="462" t="s">
        <v>8346</v>
      </c>
      <c r="D2338" s="462" t="s">
        <v>141</v>
      </c>
      <c r="E2338" s="462" t="s">
        <v>214</v>
      </c>
      <c r="F2338" s="463">
        <v>2012</v>
      </c>
      <c r="G2338" s="462" t="s">
        <v>5710</v>
      </c>
      <c r="H2338" s="462" t="s">
        <v>6735</v>
      </c>
      <c r="I2338" s="462" t="s">
        <v>8348</v>
      </c>
      <c r="J2338" s="463">
        <v>92879</v>
      </c>
      <c r="K2338" s="468"/>
      <c r="L2338" s="464">
        <f t="shared" ca="1" si="36"/>
        <v>7739.916666666667</v>
      </c>
      <c r="M2338" s="462" t="s">
        <v>115</v>
      </c>
    </row>
    <row r="2339" spans="1:13" x14ac:dyDescent="0.35">
      <c r="A2339" s="465" t="s">
        <v>7863</v>
      </c>
      <c r="B2339" s="465" t="s">
        <v>7864</v>
      </c>
      <c r="C2339" s="465" t="s">
        <v>7863</v>
      </c>
      <c r="D2339" s="465" t="s">
        <v>141</v>
      </c>
      <c r="E2339" s="465" t="s">
        <v>214</v>
      </c>
      <c r="F2339" s="466">
        <v>2011</v>
      </c>
      <c r="G2339" s="465" t="s">
        <v>5710</v>
      </c>
      <c r="H2339" s="465" t="s">
        <v>368</v>
      </c>
      <c r="I2339" s="465" t="s">
        <v>7865</v>
      </c>
      <c r="J2339" s="466">
        <v>154747</v>
      </c>
      <c r="K2339" s="469"/>
      <c r="L2339" s="404">
        <f t="shared" ca="1" si="36"/>
        <v>11903.615384615385</v>
      </c>
      <c r="M2339" s="465" t="s">
        <v>115</v>
      </c>
    </row>
    <row r="2340" spans="1:13" x14ac:dyDescent="0.35">
      <c r="A2340" s="462" t="s">
        <v>8212</v>
      </c>
      <c r="B2340" s="462" t="s">
        <v>8213</v>
      </c>
      <c r="C2340" s="462" t="s">
        <v>8212</v>
      </c>
      <c r="D2340" s="462" t="s">
        <v>141</v>
      </c>
      <c r="E2340" s="462" t="s">
        <v>214</v>
      </c>
      <c r="F2340" s="463">
        <v>2012</v>
      </c>
      <c r="G2340" s="462" t="s">
        <v>5710</v>
      </c>
      <c r="H2340" s="462" t="s">
        <v>368</v>
      </c>
      <c r="I2340" s="462" t="s">
        <v>8214</v>
      </c>
      <c r="J2340" s="463">
        <v>109578</v>
      </c>
      <c r="K2340" s="468"/>
      <c r="L2340" s="464">
        <f t="shared" ca="1" si="36"/>
        <v>9131.5</v>
      </c>
      <c r="M2340" s="462" t="s">
        <v>115</v>
      </c>
    </row>
    <row r="2341" spans="1:13" x14ac:dyDescent="0.35">
      <c r="A2341" s="465" t="s">
        <v>8526</v>
      </c>
      <c r="B2341" s="465" t="s">
        <v>8527</v>
      </c>
      <c r="C2341" s="465" t="s">
        <v>8526</v>
      </c>
      <c r="D2341" s="465" t="s">
        <v>141</v>
      </c>
      <c r="E2341" s="465" t="s">
        <v>214</v>
      </c>
      <c r="F2341" s="466">
        <v>2013</v>
      </c>
      <c r="G2341" s="465" t="s">
        <v>5710</v>
      </c>
      <c r="H2341" s="465" t="s">
        <v>6496</v>
      </c>
      <c r="I2341" s="465" t="s">
        <v>8528</v>
      </c>
      <c r="J2341" s="466">
        <v>128035</v>
      </c>
      <c r="K2341" s="469"/>
      <c r="L2341" s="404">
        <f t="shared" ca="1" si="36"/>
        <v>11639.545454545454</v>
      </c>
      <c r="M2341" s="465" t="s">
        <v>115</v>
      </c>
    </row>
    <row r="2342" spans="1:13" x14ac:dyDescent="0.35">
      <c r="A2342" s="462" t="s">
        <v>13816</v>
      </c>
      <c r="B2342" s="462" t="s">
        <v>13817</v>
      </c>
      <c r="C2342" s="462" t="s">
        <v>13816</v>
      </c>
      <c r="D2342" s="462" t="s">
        <v>141</v>
      </c>
      <c r="E2342" s="462" t="s">
        <v>214</v>
      </c>
      <c r="F2342" s="463">
        <v>2020</v>
      </c>
      <c r="G2342" s="462" t="s">
        <v>5710</v>
      </c>
      <c r="H2342" s="462" t="s">
        <v>6139</v>
      </c>
      <c r="I2342" s="462" t="s">
        <v>13818</v>
      </c>
      <c r="J2342" s="463">
        <v>19196.099999999999</v>
      </c>
      <c r="K2342" s="468"/>
      <c r="L2342" s="464">
        <f t="shared" ca="1" si="36"/>
        <v>4799.0249999999996</v>
      </c>
      <c r="M2342" s="462" t="s">
        <v>115</v>
      </c>
    </row>
    <row r="2343" spans="1:13" x14ac:dyDescent="0.35">
      <c r="A2343" s="465" t="s">
        <v>12927</v>
      </c>
      <c r="B2343" s="465" t="s">
        <v>12928</v>
      </c>
      <c r="C2343" s="465" t="s">
        <v>12927</v>
      </c>
      <c r="D2343" s="465" t="s">
        <v>141</v>
      </c>
      <c r="E2343" s="465" t="s">
        <v>214</v>
      </c>
      <c r="F2343" s="466">
        <v>2019</v>
      </c>
      <c r="G2343" s="465" t="s">
        <v>5710</v>
      </c>
      <c r="H2343" s="465" t="s">
        <v>913</v>
      </c>
      <c r="I2343" s="465" t="s">
        <v>12929</v>
      </c>
      <c r="J2343" s="466">
        <v>57260</v>
      </c>
      <c r="K2343" s="469"/>
      <c r="L2343" s="404">
        <f t="shared" ca="1" si="36"/>
        <v>11452</v>
      </c>
      <c r="M2343" s="465" t="s">
        <v>115</v>
      </c>
    </row>
    <row r="2344" spans="1:13" x14ac:dyDescent="0.35">
      <c r="A2344" s="462" t="s">
        <v>9368</v>
      </c>
      <c r="B2344" s="462" t="s">
        <v>9369</v>
      </c>
      <c r="C2344" s="462" t="s">
        <v>9368</v>
      </c>
      <c r="D2344" s="462" t="s">
        <v>141</v>
      </c>
      <c r="E2344" s="462" t="s">
        <v>214</v>
      </c>
      <c r="F2344" s="463">
        <v>2014</v>
      </c>
      <c r="G2344" s="462" t="s">
        <v>5710</v>
      </c>
      <c r="H2344" s="462" t="s">
        <v>6735</v>
      </c>
      <c r="I2344" s="462" t="s">
        <v>9370</v>
      </c>
      <c r="J2344" s="463">
        <v>159578.4</v>
      </c>
      <c r="K2344" s="468"/>
      <c r="L2344" s="464">
        <f t="shared" ca="1" si="36"/>
        <v>15957.84</v>
      </c>
      <c r="M2344" s="462" t="s">
        <v>115</v>
      </c>
    </row>
    <row r="2345" spans="1:13" x14ac:dyDescent="0.35">
      <c r="A2345" s="465" t="s">
        <v>17331</v>
      </c>
      <c r="B2345" s="465" t="s">
        <v>17332</v>
      </c>
      <c r="C2345" s="465" t="s">
        <v>17331</v>
      </c>
      <c r="D2345" s="465" t="s">
        <v>141</v>
      </c>
      <c r="E2345" s="465" t="s">
        <v>214</v>
      </c>
      <c r="F2345" s="466">
        <v>2023</v>
      </c>
      <c r="G2345" s="465" t="s">
        <v>5710</v>
      </c>
      <c r="H2345" s="465" t="s">
        <v>9438</v>
      </c>
      <c r="I2345" s="465" t="s">
        <v>17333</v>
      </c>
      <c r="J2345" s="466">
        <v>0</v>
      </c>
      <c r="K2345" s="469"/>
      <c r="L2345" s="404">
        <f t="shared" ca="1" si="36"/>
        <v>0</v>
      </c>
      <c r="M2345" s="465" t="s">
        <v>115</v>
      </c>
    </row>
    <row r="2346" spans="1:13" x14ac:dyDescent="0.35">
      <c r="A2346" s="462" t="s">
        <v>8225</v>
      </c>
      <c r="B2346" s="462" t="s">
        <v>14828</v>
      </c>
      <c r="C2346" s="462" t="s">
        <v>8225</v>
      </c>
      <c r="D2346" s="462" t="s">
        <v>141</v>
      </c>
      <c r="E2346" s="462" t="s">
        <v>214</v>
      </c>
      <c r="F2346" s="463">
        <v>2012</v>
      </c>
      <c r="G2346" s="462" t="s">
        <v>5710</v>
      </c>
      <c r="H2346" s="462" t="s">
        <v>368</v>
      </c>
      <c r="I2346" s="462" t="s">
        <v>8226</v>
      </c>
      <c r="J2346" s="463">
        <v>0</v>
      </c>
      <c r="K2346" s="468"/>
      <c r="L2346" s="464">
        <f t="shared" ca="1" si="36"/>
        <v>0</v>
      </c>
      <c r="M2346" s="462" t="s">
        <v>115</v>
      </c>
    </row>
    <row r="2347" spans="1:13" x14ac:dyDescent="0.35">
      <c r="A2347" s="465" t="s">
        <v>12709</v>
      </c>
      <c r="B2347" s="465" t="s">
        <v>14829</v>
      </c>
      <c r="C2347" s="465" t="s">
        <v>12709</v>
      </c>
      <c r="D2347" s="465" t="s">
        <v>141</v>
      </c>
      <c r="E2347" s="465" t="s">
        <v>214</v>
      </c>
      <c r="F2347" s="466">
        <v>2019</v>
      </c>
      <c r="G2347" s="465" t="s">
        <v>5710</v>
      </c>
      <c r="H2347" s="465" t="s">
        <v>6139</v>
      </c>
      <c r="I2347" s="465" t="s">
        <v>12710</v>
      </c>
      <c r="J2347" s="466">
        <v>35564.800000000003</v>
      </c>
      <c r="K2347" s="469"/>
      <c r="L2347" s="404">
        <f t="shared" ca="1" si="36"/>
        <v>7112.9600000000009</v>
      </c>
      <c r="M2347" s="465" t="s">
        <v>115</v>
      </c>
    </row>
    <row r="2348" spans="1:13" x14ac:dyDescent="0.35">
      <c r="A2348" s="462" t="s">
        <v>7960</v>
      </c>
      <c r="B2348" s="462" t="s">
        <v>14830</v>
      </c>
      <c r="C2348" s="462" t="s">
        <v>7960</v>
      </c>
      <c r="D2348" s="462" t="s">
        <v>141</v>
      </c>
      <c r="E2348" s="462" t="s">
        <v>214</v>
      </c>
      <c r="F2348" s="463">
        <v>2011</v>
      </c>
      <c r="G2348" s="462" t="s">
        <v>5710</v>
      </c>
      <c r="H2348" s="462" t="s">
        <v>6006</v>
      </c>
      <c r="I2348" s="462" t="s">
        <v>7961</v>
      </c>
      <c r="J2348" s="463">
        <v>200865</v>
      </c>
      <c r="K2348" s="468"/>
      <c r="L2348" s="464">
        <f t="shared" ca="1" si="36"/>
        <v>15451.153846153846</v>
      </c>
      <c r="M2348" s="462" t="s">
        <v>115</v>
      </c>
    </row>
    <row r="2349" spans="1:13" x14ac:dyDescent="0.35">
      <c r="A2349" s="465" t="s">
        <v>7650</v>
      </c>
      <c r="B2349" s="465" t="s">
        <v>14831</v>
      </c>
      <c r="C2349" s="465" t="s">
        <v>7650</v>
      </c>
      <c r="D2349" s="465" t="s">
        <v>141</v>
      </c>
      <c r="E2349" s="465" t="s">
        <v>214</v>
      </c>
      <c r="F2349" s="466">
        <v>2011</v>
      </c>
      <c r="G2349" s="465" t="s">
        <v>5710</v>
      </c>
      <c r="H2349" s="465" t="s">
        <v>6125</v>
      </c>
      <c r="I2349" s="465" t="s">
        <v>7651</v>
      </c>
      <c r="J2349" s="466">
        <v>95918</v>
      </c>
      <c r="K2349" s="469"/>
      <c r="L2349" s="404">
        <f t="shared" ca="1" si="36"/>
        <v>7378.3076923076924</v>
      </c>
      <c r="M2349" s="465" t="s">
        <v>115</v>
      </c>
    </row>
    <row r="2350" spans="1:13" x14ac:dyDescent="0.35">
      <c r="A2350" s="462" t="s">
        <v>6854</v>
      </c>
      <c r="B2350" s="462" t="s">
        <v>16628</v>
      </c>
      <c r="C2350" s="462" t="s">
        <v>6854</v>
      </c>
      <c r="D2350" s="462" t="s">
        <v>141</v>
      </c>
      <c r="E2350" s="462" t="s">
        <v>214</v>
      </c>
      <c r="F2350" s="463">
        <v>2008</v>
      </c>
      <c r="G2350" s="462" t="s">
        <v>5767</v>
      </c>
      <c r="H2350" s="462" t="s">
        <v>6179</v>
      </c>
      <c r="I2350" s="462" t="s">
        <v>6855</v>
      </c>
      <c r="J2350" s="463">
        <v>80014</v>
      </c>
      <c r="K2350" s="468"/>
      <c r="L2350" s="464">
        <f t="shared" ca="1" si="36"/>
        <v>5000.875</v>
      </c>
      <c r="M2350" s="462" t="s">
        <v>115</v>
      </c>
    </row>
    <row r="2351" spans="1:13" x14ac:dyDescent="0.35">
      <c r="A2351" s="465" t="s">
        <v>14832</v>
      </c>
      <c r="B2351" s="465" t="s">
        <v>14833</v>
      </c>
      <c r="C2351" s="465" t="s">
        <v>14832</v>
      </c>
      <c r="D2351" s="465" t="s">
        <v>141</v>
      </c>
      <c r="E2351" s="465" t="s">
        <v>214</v>
      </c>
      <c r="F2351" s="466">
        <v>2021</v>
      </c>
      <c r="G2351" s="465" t="s">
        <v>5710</v>
      </c>
      <c r="H2351" s="465" t="s">
        <v>6139</v>
      </c>
      <c r="I2351" s="465" t="s">
        <v>14834</v>
      </c>
      <c r="J2351" s="466">
        <v>14897</v>
      </c>
      <c r="K2351" s="469"/>
      <c r="L2351" s="404">
        <f t="shared" ca="1" si="36"/>
        <v>4965.666666666667</v>
      </c>
      <c r="M2351" s="465" t="s">
        <v>115</v>
      </c>
    </row>
    <row r="2352" spans="1:13" x14ac:dyDescent="0.35">
      <c r="A2352" s="462" t="s">
        <v>14835</v>
      </c>
      <c r="B2352" s="462" t="s">
        <v>14836</v>
      </c>
      <c r="C2352" s="462" t="s">
        <v>14835</v>
      </c>
      <c r="D2352" s="462" t="s">
        <v>141</v>
      </c>
      <c r="E2352" s="462" t="s">
        <v>214</v>
      </c>
      <c r="F2352" s="463">
        <v>2021</v>
      </c>
      <c r="G2352" s="462" t="s">
        <v>5710</v>
      </c>
      <c r="H2352" s="462" t="s">
        <v>6139</v>
      </c>
      <c r="I2352" s="462" t="s">
        <v>14837</v>
      </c>
      <c r="J2352" s="463">
        <v>16312</v>
      </c>
      <c r="K2352" s="468"/>
      <c r="L2352" s="464">
        <f t="shared" ca="1" si="36"/>
        <v>5437.333333333333</v>
      </c>
      <c r="M2352" s="462" t="s">
        <v>115</v>
      </c>
    </row>
    <row r="2353" spans="1:13" x14ac:dyDescent="0.35">
      <c r="A2353" s="465" t="s">
        <v>7652</v>
      </c>
      <c r="B2353" s="465" t="s">
        <v>14838</v>
      </c>
      <c r="C2353" s="465" t="s">
        <v>7652</v>
      </c>
      <c r="D2353" s="465" t="s">
        <v>141</v>
      </c>
      <c r="E2353" s="465" t="s">
        <v>214</v>
      </c>
      <c r="F2353" s="466">
        <v>2011</v>
      </c>
      <c r="G2353" s="465" t="s">
        <v>5710</v>
      </c>
      <c r="H2353" s="465" t="s">
        <v>6125</v>
      </c>
      <c r="I2353" s="465" t="s">
        <v>7653</v>
      </c>
      <c r="J2353" s="466">
        <v>0</v>
      </c>
      <c r="K2353" s="469"/>
      <c r="L2353" s="404">
        <f t="shared" ca="1" si="36"/>
        <v>0</v>
      </c>
      <c r="M2353" s="465" t="s">
        <v>115</v>
      </c>
    </row>
    <row r="2354" spans="1:13" x14ac:dyDescent="0.35">
      <c r="A2354" s="462" t="s">
        <v>12930</v>
      </c>
      <c r="B2354" s="462" t="s">
        <v>12931</v>
      </c>
      <c r="C2354" s="462" t="s">
        <v>12930</v>
      </c>
      <c r="D2354" s="462" t="s">
        <v>141</v>
      </c>
      <c r="E2354" s="462" t="s">
        <v>214</v>
      </c>
      <c r="F2354" s="463">
        <v>2019</v>
      </c>
      <c r="G2354" s="462" t="s">
        <v>5710</v>
      </c>
      <c r="H2354" s="462" t="s">
        <v>913</v>
      </c>
      <c r="I2354" s="462" t="s">
        <v>12932</v>
      </c>
      <c r="J2354" s="463">
        <v>26059</v>
      </c>
      <c r="K2354" s="468"/>
      <c r="L2354" s="464">
        <f t="shared" ca="1" si="36"/>
        <v>5211.8</v>
      </c>
      <c r="M2354" s="462" t="s">
        <v>115</v>
      </c>
    </row>
    <row r="2355" spans="1:13" x14ac:dyDescent="0.35">
      <c r="A2355" s="465" t="s">
        <v>12933</v>
      </c>
      <c r="B2355" s="465" t="s">
        <v>12934</v>
      </c>
      <c r="C2355" s="465" t="s">
        <v>12933</v>
      </c>
      <c r="D2355" s="465" t="s">
        <v>141</v>
      </c>
      <c r="E2355" s="465" t="s">
        <v>214</v>
      </c>
      <c r="F2355" s="466">
        <v>2019</v>
      </c>
      <c r="G2355" s="465" t="s">
        <v>5710</v>
      </c>
      <c r="H2355" s="465" t="s">
        <v>913</v>
      </c>
      <c r="I2355" s="465" t="s">
        <v>12935</v>
      </c>
      <c r="J2355" s="466">
        <v>40481</v>
      </c>
      <c r="K2355" s="469"/>
      <c r="L2355" s="404">
        <f t="shared" ca="1" si="36"/>
        <v>8096.2</v>
      </c>
      <c r="M2355" s="465" t="s">
        <v>115</v>
      </c>
    </row>
    <row r="2356" spans="1:13" x14ac:dyDescent="0.35">
      <c r="A2356" s="462" t="s">
        <v>16892</v>
      </c>
      <c r="B2356" s="462" t="s">
        <v>16893</v>
      </c>
      <c r="C2356" s="462" t="s">
        <v>16892</v>
      </c>
      <c r="D2356" s="462" t="s">
        <v>141</v>
      </c>
      <c r="E2356" s="462" t="s">
        <v>214</v>
      </c>
      <c r="F2356" s="463">
        <v>2023</v>
      </c>
      <c r="G2356" s="462" t="s">
        <v>5991</v>
      </c>
      <c r="H2356" s="462" t="s">
        <v>16894</v>
      </c>
      <c r="I2356" s="462" t="s">
        <v>16895</v>
      </c>
      <c r="J2356" s="463">
        <v>1232</v>
      </c>
      <c r="K2356" s="468"/>
      <c r="L2356" s="464">
        <f t="shared" ca="1" si="36"/>
        <v>1232</v>
      </c>
      <c r="M2356" s="462" t="s">
        <v>115</v>
      </c>
    </row>
    <row r="2357" spans="1:13" x14ac:dyDescent="0.35">
      <c r="A2357" s="465" t="s">
        <v>16896</v>
      </c>
      <c r="B2357" s="465" t="s">
        <v>16897</v>
      </c>
      <c r="C2357" s="465" t="s">
        <v>16896</v>
      </c>
      <c r="D2357" s="465" t="s">
        <v>141</v>
      </c>
      <c r="E2357" s="465" t="s">
        <v>214</v>
      </c>
      <c r="F2357" s="466">
        <v>2023</v>
      </c>
      <c r="G2357" s="465" t="s">
        <v>5991</v>
      </c>
      <c r="H2357" s="465" t="s">
        <v>16894</v>
      </c>
      <c r="I2357" s="465" t="s">
        <v>16898</v>
      </c>
      <c r="J2357" s="466">
        <v>2125</v>
      </c>
      <c r="K2357" s="469"/>
      <c r="L2357" s="404">
        <f t="shared" ca="1" si="36"/>
        <v>2125</v>
      </c>
      <c r="M2357" s="465" t="s">
        <v>115</v>
      </c>
    </row>
    <row r="2358" spans="1:13" x14ac:dyDescent="0.35">
      <c r="A2358" s="462" t="s">
        <v>16899</v>
      </c>
      <c r="B2358" s="462" t="s">
        <v>16900</v>
      </c>
      <c r="C2358" s="462" t="s">
        <v>16899</v>
      </c>
      <c r="D2358" s="462" t="s">
        <v>141</v>
      </c>
      <c r="E2358" s="462" t="s">
        <v>214</v>
      </c>
      <c r="F2358" s="463">
        <v>2023</v>
      </c>
      <c r="G2358" s="462" t="s">
        <v>5991</v>
      </c>
      <c r="H2358" s="462" t="s">
        <v>16894</v>
      </c>
      <c r="I2358" s="462" t="s">
        <v>16901</v>
      </c>
      <c r="J2358" s="463">
        <v>1181</v>
      </c>
      <c r="K2358" s="468"/>
      <c r="L2358" s="464">
        <f t="shared" ca="1" si="36"/>
        <v>1181</v>
      </c>
      <c r="M2358" s="462" t="s">
        <v>115</v>
      </c>
    </row>
    <row r="2359" spans="1:13" x14ac:dyDescent="0.35">
      <c r="A2359" s="465" t="s">
        <v>14839</v>
      </c>
      <c r="B2359" s="465" t="s">
        <v>14840</v>
      </c>
      <c r="C2359" s="465" t="s">
        <v>14839</v>
      </c>
      <c r="D2359" s="465" t="s">
        <v>141</v>
      </c>
      <c r="E2359" s="465" t="s">
        <v>214</v>
      </c>
      <c r="F2359" s="466">
        <v>2021</v>
      </c>
      <c r="G2359" s="465" t="s">
        <v>1283</v>
      </c>
      <c r="H2359" s="465" t="s">
        <v>11170</v>
      </c>
      <c r="I2359" s="465" t="s">
        <v>14841</v>
      </c>
      <c r="J2359" s="466">
        <v>10106</v>
      </c>
      <c r="K2359" s="469"/>
      <c r="L2359" s="404">
        <f t="shared" ca="1" si="36"/>
        <v>3368.6666666666665</v>
      </c>
      <c r="M2359" s="465" t="s">
        <v>115</v>
      </c>
    </row>
    <row r="2360" spans="1:13" x14ac:dyDescent="0.35">
      <c r="A2360" s="462" t="s">
        <v>14842</v>
      </c>
      <c r="B2360" s="462" t="s">
        <v>14843</v>
      </c>
      <c r="C2360" s="462" t="s">
        <v>14842</v>
      </c>
      <c r="D2360" s="462" t="s">
        <v>141</v>
      </c>
      <c r="E2360" s="462" t="s">
        <v>214</v>
      </c>
      <c r="F2360" s="463">
        <v>2021</v>
      </c>
      <c r="G2360" s="462" t="s">
        <v>1283</v>
      </c>
      <c r="H2360" s="462" t="s">
        <v>11170</v>
      </c>
      <c r="I2360" s="462" t="s">
        <v>14844</v>
      </c>
      <c r="J2360" s="463">
        <v>6253</v>
      </c>
      <c r="K2360" s="468"/>
      <c r="L2360" s="464">
        <f t="shared" ca="1" si="36"/>
        <v>2084.3333333333335</v>
      </c>
      <c r="M2360" s="462" t="s">
        <v>115</v>
      </c>
    </row>
    <row r="2361" spans="1:13" x14ac:dyDescent="0.35">
      <c r="A2361" s="465" t="s">
        <v>7966</v>
      </c>
      <c r="B2361" s="465" t="s">
        <v>14845</v>
      </c>
      <c r="C2361" s="465" t="s">
        <v>7966</v>
      </c>
      <c r="D2361" s="465" t="s">
        <v>141</v>
      </c>
      <c r="E2361" s="465" t="s">
        <v>214</v>
      </c>
      <c r="F2361" s="466">
        <v>2011</v>
      </c>
      <c r="G2361" s="465" t="s">
        <v>5710</v>
      </c>
      <c r="H2361" s="465" t="s">
        <v>6006</v>
      </c>
      <c r="I2361" s="465" t="s">
        <v>7967</v>
      </c>
      <c r="J2361" s="466">
        <v>180704</v>
      </c>
      <c r="K2361" s="469"/>
      <c r="L2361" s="404">
        <f t="shared" ca="1" si="36"/>
        <v>13900.307692307691</v>
      </c>
      <c r="M2361" s="465" t="s">
        <v>115</v>
      </c>
    </row>
    <row r="2362" spans="1:13" x14ac:dyDescent="0.35">
      <c r="A2362" s="462" t="s">
        <v>7962</v>
      </c>
      <c r="B2362" s="462" t="s">
        <v>14846</v>
      </c>
      <c r="C2362" s="462" t="s">
        <v>7962</v>
      </c>
      <c r="D2362" s="462" t="s">
        <v>141</v>
      </c>
      <c r="E2362" s="462" t="s">
        <v>214</v>
      </c>
      <c r="F2362" s="463">
        <v>2011</v>
      </c>
      <c r="G2362" s="462" t="s">
        <v>5710</v>
      </c>
      <c r="H2362" s="462" t="s">
        <v>6006</v>
      </c>
      <c r="I2362" s="462" t="s">
        <v>7963</v>
      </c>
      <c r="J2362" s="463">
        <v>178209</v>
      </c>
      <c r="K2362" s="468"/>
      <c r="L2362" s="464">
        <f t="shared" ca="1" si="36"/>
        <v>13708.384615384615</v>
      </c>
      <c r="M2362" s="462" t="s">
        <v>115</v>
      </c>
    </row>
    <row r="2363" spans="1:13" x14ac:dyDescent="0.35">
      <c r="A2363" s="465" t="s">
        <v>7964</v>
      </c>
      <c r="B2363" s="465" t="s">
        <v>14847</v>
      </c>
      <c r="C2363" s="465" t="s">
        <v>7964</v>
      </c>
      <c r="D2363" s="465" t="s">
        <v>141</v>
      </c>
      <c r="E2363" s="465" t="s">
        <v>214</v>
      </c>
      <c r="F2363" s="466">
        <v>2011</v>
      </c>
      <c r="G2363" s="465" t="s">
        <v>5710</v>
      </c>
      <c r="H2363" s="465" t="s">
        <v>6006</v>
      </c>
      <c r="I2363" s="465" t="s">
        <v>7965</v>
      </c>
      <c r="J2363" s="466">
        <v>146508</v>
      </c>
      <c r="K2363" s="469"/>
      <c r="L2363" s="404">
        <f t="shared" ca="1" si="36"/>
        <v>11269.846153846154</v>
      </c>
      <c r="M2363" s="465" t="s">
        <v>115</v>
      </c>
    </row>
    <row r="2364" spans="1:13" x14ac:dyDescent="0.35">
      <c r="A2364" s="462" t="s">
        <v>8381</v>
      </c>
      <c r="B2364" s="462" t="s">
        <v>8382</v>
      </c>
      <c r="C2364" s="462" t="s">
        <v>8381</v>
      </c>
      <c r="D2364" s="462" t="s">
        <v>141</v>
      </c>
      <c r="E2364" s="462" t="s">
        <v>214</v>
      </c>
      <c r="F2364" s="463">
        <v>2012</v>
      </c>
      <c r="G2364" s="462" t="s">
        <v>5710</v>
      </c>
      <c r="H2364" s="462" t="s">
        <v>6006</v>
      </c>
      <c r="I2364" s="462" t="s">
        <v>8383</v>
      </c>
      <c r="J2364" s="463">
        <v>176138</v>
      </c>
      <c r="K2364" s="468"/>
      <c r="L2364" s="464">
        <f t="shared" ca="1" si="36"/>
        <v>14678.166666666666</v>
      </c>
      <c r="M2364" s="462" t="s">
        <v>115</v>
      </c>
    </row>
    <row r="2365" spans="1:13" x14ac:dyDescent="0.35">
      <c r="A2365" s="465" t="s">
        <v>8730</v>
      </c>
      <c r="B2365" s="465" t="s">
        <v>8731</v>
      </c>
      <c r="C2365" s="465" t="s">
        <v>8730</v>
      </c>
      <c r="D2365" s="465" t="s">
        <v>141</v>
      </c>
      <c r="E2365" s="465" t="s">
        <v>214</v>
      </c>
      <c r="F2365" s="466">
        <v>2013</v>
      </c>
      <c r="G2365" s="465" t="s">
        <v>5710</v>
      </c>
      <c r="H2365" s="465" t="s">
        <v>6735</v>
      </c>
      <c r="I2365" s="465" t="s">
        <v>8732</v>
      </c>
      <c r="J2365" s="466">
        <v>216955</v>
      </c>
      <c r="K2365" s="469"/>
      <c r="L2365" s="404">
        <f t="shared" ca="1" si="36"/>
        <v>19723.18181818182</v>
      </c>
      <c r="M2365" s="465" t="s">
        <v>115</v>
      </c>
    </row>
    <row r="2366" spans="1:13" x14ac:dyDescent="0.35">
      <c r="A2366" s="462" t="s">
        <v>10387</v>
      </c>
      <c r="B2366" s="462" t="s">
        <v>10388</v>
      </c>
      <c r="C2366" s="462" t="s">
        <v>10387</v>
      </c>
      <c r="D2366" s="462" t="s">
        <v>141</v>
      </c>
      <c r="E2366" s="462" t="s">
        <v>214</v>
      </c>
      <c r="F2366" s="463">
        <v>2016</v>
      </c>
      <c r="G2366" s="462" t="s">
        <v>5710</v>
      </c>
      <c r="H2366" s="462" t="s">
        <v>6139</v>
      </c>
      <c r="I2366" s="462" t="s">
        <v>10389</v>
      </c>
      <c r="J2366" s="463">
        <v>65838.7</v>
      </c>
      <c r="K2366" s="468"/>
      <c r="L2366" s="464">
        <f t="shared" ca="1" si="36"/>
        <v>8229.8374999999996</v>
      </c>
      <c r="M2366" s="462" t="s">
        <v>115</v>
      </c>
    </row>
    <row r="2367" spans="1:13" x14ac:dyDescent="0.35">
      <c r="A2367" s="465" t="s">
        <v>8657</v>
      </c>
      <c r="B2367" s="465" t="s">
        <v>8658</v>
      </c>
      <c r="C2367" s="465" t="s">
        <v>8657</v>
      </c>
      <c r="D2367" s="465" t="s">
        <v>141</v>
      </c>
      <c r="E2367" s="465" t="s">
        <v>214</v>
      </c>
      <c r="F2367" s="466">
        <v>2013</v>
      </c>
      <c r="G2367" s="465" t="s">
        <v>5710</v>
      </c>
      <c r="H2367" s="465" t="s">
        <v>368</v>
      </c>
      <c r="I2367" s="465" t="s">
        <v>8659</v>
      </c>
      <c r="J2367" s="466">
        <v>188016</v>
      </c>
      <c r="K2367" s="469"/>
      <c r="L2367" s="404">
        <f t="shared" ca="1" si="36"/>
        <v>17092.363636363636</v>
      </c>
      <c r="M2367" s="465" t="s">
        <v>115</v>
      </c>
    </row>
    <row r="2368" spans="1:13" x14ac:dyDescent="0.35">
      <c r="A2368" s="462" t="s">
        <v>14286</v>
      </c>
      <c r="B2368" s="462" t="s">
        <v>14287</v>
      </c>
      <c r="C2368" s="462" t="s">
        <v>14286</v>
      </c>
      <c r="D2368" s="462" t="s">
        <v>141</v>
      </c>
      <c r="E2368" s="462" t="s">
        <v>214</v>
      </c>
      <c r="F2368" s="463">
        <v>2021</v>
      </c>
      <c r="G2368" s="462" t="s">
        <v>5710</v>
      </c>
      <c r="H2368" s="462" t="s">
        <v>14284</v>
      </c>
      <c r="I2368" s="462" t="s">
        <v>14288</v>
      </c>
      <c r="J2368" s="463">
        <v>1624</v>
      </c>
      <c r="K2368" s="468"/>
      <c r="L2368" s="464">
        <f t="shared" ca="1" si="36"/>
        <v>541.33333333333337</v>
      </c>
      <c r="M2368" s="462" t="s">
        <v>115</v>
      </c>
    </row>
    <row r="2369" spans="1:13" x14ac:dyDescent="0.35">
      <c r="A2369" s="465" t="s">
        <v>14289</v>
      </c>
      <c r="B2369" s="465" t="s">
        <v>14290</v>
      </c>
      <c r="C2369" s="465" t="s">
        <v>14289</v>
      </c>
      <c r="D2369" s="465" t="s">
        <v>141</v>
      </c>
      <c r="E2369" s="465" t="s">
        <v>214</v>
      </c>
      <c r="F2369" s="466">
        <v>2021</v>
      </c>
      <c r="G2369" s="465" t="s">
        <v>5710</v>
      </c>
      <c r="H2369" s="465" t="s">
        <v>14284</v>
      </c>
      <c r="I2369" s="465" t="s">
        <v>14291</v>
      </c>
      <c r="J2369" s="466">
        <v>774</v>
      </c>
      <c r="K2369" s="469"/>
      <c r="L2369" s="404">
        <f t="shared" ca="1" si="36"/>
        <v>258</v>
      </c>
      <c r="M2369" s="465" t="s">
        <v>115</v>
      </c>
    </row>
    <row r="2370" spans="1:13" x14ac:dyDescent="0.35">
      <c r="A2370" s="462" t="s">
        <v>12721</v>
      </c>
      <c r="B2370" s="462" t="s">
        <v>16786</v>
      </c>
      <c r="C2370" s="462" t="s">
        <v>12721</v>
      </c>
      <c r="D2370" s="462" t="s">
        <v>141</v>
      </c>
      <c r="E2370" s="462" t="s">
        <v>214</v>
      </c>
      <c r="F2370" s="463">
        <v>2019</v>
      </c>
      <c r="G2370" s="462" t="s">
        <v>5710</v>
      </c>
      <c r="H2370" s="462" t="s">
        <v>6139</v>
      </c>
      <c r="I2370" s="462" t="s">
        <v>12722</v>
      </c>
      <c r="J2370" s="463">
        <v>57832</v>
      </c>
      <c r="K2370" s="468"/>
      <c r="L2370" s="464">
        <f t="shared" ref="L2370:L2433" ca="1" si="37">IFERROR(J2370/(YEAR(NOW())-F2370),"--")</f>
        <v>11566.4</v>
      </c>
      <c r="M2370" s="462" t="s">
        <v>115</v>
      </c>
    </row>
    <row r="2371" spans="1:13" x14ac:dyDescent="0.35">
      <c r="A2371" s="465" t="s">
        <v>16885</v>
      </c>
      <c r="B2371" s="465" t="s">
        <v>16886</v>
      </c>
      <c r="C2371" s="465" t="s">
        <v>16885</v>
      </c>
      <c r="D2371" s="465" t="s">
        <v>141</v>
      </c>
      <c r="E2371" s="465" t="s">
        <v>214</v>
      </c>
      <c r="F2371" s="466">
        <v>2022</v>
      </c>
      <c r="G2371" s="465" t="s">
        <v>5710</v>
      </c>
      <c r="H2371" s="465" t="s">
        <v>16887</v>
      </c>
      <c r="I2371" s="465" t="s">
        <v>16888</v>
      </c>
      <c r="J2371" s="466">
        <v>0</v>
      </c>
      <c r="K2371" s="469"/>
      <c r="L2371" s="404">
        <f t="shared" ca="1" si="37"/>
        <v>0</v>
      </c>
      <c r="M2371" s="465" t="s">
        <v>115</v>
      </c>
    </row>
    <row r="2372" spans="1:13" x14ac:dyDescent="0.35">
      <c r="A2372" s="462" t="s">
        <v>16889</v>
      </c>
      <c r="B2372" s="462" t="s">
        <v>16890</v>
      </c>
      <c r="C2372" s="462" t="s">
        <v>16889</v>
      </c>
      <c r="D2372" s="462" t="s">
        <v>141</v>
      </c>
      <c r="E2372" s="462" t="s">
        <v>214</v>
      </c>
      <c r="F2372" s="463">
        <v>2022</v>
      </c>
      <c r="G2372" s="462" t="s">
        <v>5710</v>
      </c>
      <c r="H2372" s="462" t="s">
        <v>16887</v>
      </c>
      <c r="I2372" s="462" t="s">
        <v>16891</v>
      </c>
      <c r="J2372" s="463">
        <v>0</v>
      </c>
      <c r="K2372" s="468"/>
      <c r="L2372" s="464">
        <f t="shared" ca="1" si="37"/>
        <v>0</v>
      </c>
      <c r="M2372" s="462" t="s">
        <v>115</v>
      </c>
    </row>
    <row r="2373" spans="1:13" x14ac:dyDescent="0.35">
      <c r="A2373" s="465" t="s">
        <v>16902</v>
      </c>
      <c r="B2373" s="465" t="s">
        <v>16903</v>
      </c>
      <c r="C2373" s="465" t="s">
        <v>16902</v>
      </c>
      <c r="D2373" s="465" t="s">
        <v>141</v>
      </c>
      <c r="E2373" s="465" t="s">
        <v>214</v>
      </c>
      <c r="F2373" s="466">
        <v>2023</v>
      </c>
      <c r="G2373" s="465" t="s">
        <v>5813</v>
      </c>
      <c r="H2373" s="465" t="s">
        <v>2050</v>
      </c>
      <c r="I2373" s="465" t="s">
        <v>16904</v>
      </c>
      <c r="J2373" s="466">
        <v>733</v>
      </c>
      <c r="K2373" s="469"/>
      <c r="L2373" s="404">
        <f t="shared" ca="1" si="37"/>
        <v>733</v>
      </c>
      <c r="M2373" s="465" t="s">
        <v>115</v>
      </c>
    </row>
    <row r="2374" spans="1:13" x14ac:dyDescent="0.35">
      <c r="A2374" s="462" t="s">
        <v>7944</v>
      </c>
      <c r="B2374" s="462" t="s">
        <v>16803</v>
      </c>
      <c r="C2374" s="462" t="s">
        <v>7944</v>
      </c>
      <c r="D2374" s="462" t="s">
        <v>141</v>
      </c>
      <c r="E2374" s="462" t="s">
        <v>214</v>
      </c>
      <c r="F2374" s="463">
        <v>2011</v>
      </c>
      <c r="G2374" s="462" t="s">
        <v>5710</v>
      </c>
      <c r="H2374" s="462" t="s">
        <v>6735</v>
      </c>
      <c r="I2374" s="462" t="s">
        <v>7945</v>
      </c>
      <c r="J2374" s="463">
        <v>196107</v>
      </c>
      <c r="K2374" s="468"/>
      <c r="L2374" s="464">
        <f t="shared" ca="1" si="37"/>
        <v>15085.153846153846</v>
      </c>
      <c r="M2374" s="462" t="s">
        <v>115</v>
      </c>
    </row>
    <row r="2375" spans="1:13" x14ac:dyDescent="0.35">
      <c r="A2375" s="465" t="s">
        <v>17162</v>
      </c>
      <c r="B2375" s="465" t="s">
        <v>17163</v>
      </c>
      <c r="C2375" s="465" t="s">
        <v>17162</v>
      </c>
      <c r="D2375" s="465" t="s">
        <v>141</v>
      </c>
      <c r="E2375" s="465" t="s">
        <v>214</v>
      </c>
      <c r="F2375" s="466">
        <v>2022</v>
      </c>
      <c r="G2375" s="465" t="s">
        <v>5710</v>
      </c>
      <c r="H2375" s="465" t="s">
        <v>14778</v>
      </c>
      <c r="I2375" s="465" t="s">
        <v>17164</v>
      </c>
      <c r="J2375" s="466">
        <v>21</v>
      </c>
      <c r="K2375" s="469"/>
      <c r="L2375" s="404">
        <f t="shared" ca="1" si="37"/>
        <v>10.5</v>
      </c>
      <c r="M2375" s="465" t="s">
        <v>115</v>
      </c>
    </row>
    <row r="2376" spans="1:13" x14ac:dyDescent="0.35">
      <c r="A2376" s="462" t="s">
        <v>17165</v>
      </c>
      <c r="B2376" s="462" t="s">
        <v>17166</v>
      </c>
      <c r="C2376" s="462" t="s">
        <v>17165</v>
      </c>
      <c r="D2376" s="462" t="s">
        <v>141</v>
      </c>
      <c r="E2376" s="462" t="s">
        <v>214</v>
      </c>
      <c r="F2376" s="463">
        <v>2022</v>
      </c>
      <c r="G2376" s="462" t="s">
        <v>5710</v>
      </c>
      <c r="H2376" s="462" t="s">
        <v>14778</v>
      </c>
      <c r="I2376" s="462" t="s">
        <v>17167</v>
      </c>
      <c r="J2376" s="463">
        <v>16</v>
      </c>
      <c r="K2376" s="468"/>
      <c r="L2376" s="464">
        <f t="shared" ca="1" si="37"/>
        <v>8</v>
      </c>
      <c r="M2376" s="462" t="s">
        <v>115</v>
      </c>
    </row>
    <row r="2377" spans="1:13" x14ac:dyDescent="0.35">
      <c r="A2377" s="465" t="s">
        <v>17159</v>
      </c>
      <c r="B2377" s="465" t="s">
        <v>17160</v>
      </c>
      <c r="C2377" s="465" t="s">
        <v>17159</v>
      </c>
      <c r="D2377" s="465" t="s">
        <v>141</v>
      </c>
      <c r="E2377" s="465" t="s">
        <v>214</v>
      </c>
      <c r="F2377" s="466">
        <v>2022</v>
      </c>
      <c r="G2377" s="465" t="s">
        <v>5710</v>
      </c>
      <c r="H2377" s="465" t="s">
        <v>14778</v>
      </c>
      <c r="I2377" s="465" t="s">
        <v>17161</v>
      </c>
      <c r="J2377" s="466">
        <v>227</v>
      </c>
      <c r="K2377" s="469"/>
      <c r="L2377" s="404">
        <f t="shared" ca="1" si="37"/>
        <v>113.5</v>
      </c>
      <c r="M2377" s="465" t="s">
        <v>115</v>
      </c>
    </row>
    <row r="2378" spans="1:13" x14ac:dyDescent="0.35">
      <c r="A2378" s="462" t="s">
        <v>17383</v>
      </c>
      <c r="B2378" s="462" t="s">
        <v>17384</v>
      </c>
      <c r="C2378" s="462" t="s">
        <v>17383</v>
      </c>
      <c r="D2378" s="462" t="s">
        <v>141</v>
      </c>
      <c r="E2378" s="462" t="s">
        <v>214</v>
      </c>
      <c r="F2378" s="463">
        <v>2014</v>
      </c>
      <c r="G2378" s="462" t="s">
        <v>5710</v>
      </c>
      <c r="H2378" s="462" t="s">
        <v>6498</v>
      </c>
      <c r="I2378" s="462" t="s">
        <v>17385</v>
      </c>
      <c r="J2378" s="463">
        <v>0</v>
      </c>
      <c r="K2378" s="468"/>
      <c r="L2378" s="464">
        <f t="shared" ca="1" si="37"/>
        <v>0</v>
      </c>
      <c r="M2378" s="462" t="s">
        <v>115</v>
      </c>
    </row>
    <row r="2379" spans="1:13" x14ac:dyDescent="0.35">
      <c r="A2379" s="465" t="s">
        <v>9300</v>
      </c>
      <c r="B2379" s="465" t="s">
        <v>16618</v>
      </c>
      <c r="C2379" s="465" t="s">
        <v>9300</v>
      </c>
      <c r="D2379" s="465" t="s">
        <v>141</v>
      </c>
      <c r="E2379" s="465" t="s">
        <v>214</v>
      </c>
      <c r="F2379" s="466">
        <v>2014</v>
      </c>
      <c r="G2379" s="465" t="s">
        <v>5710</v>
      </c>
      <c r="H2379" s="465" t="s">
        <v>368</v>
      </c>
      <c r="I2379" s="465" t="s">
        <v>9301</v>
      </c>
      <c r="J2379" s="466">
        <v>0</v>
      </c>
      <c r="K2379" s="469"/>
      <c r="L2379" s="404">
        <f t="shared" ca="1" si="37"/>
        <v>0</v>
      </c>
      <c r="M2379" s="465" t="s">
        <v>115</v>
      </c>
    </row>
    <row r="2380" spans="1:13" x14ac:dyDescent="0.35">
      <c r="A2380" s="462" t="s">
        <v>8268</v>
      </c>
      <c r="B2380" s="462" t="s">
        <v>16619</v>
      </c>
      <c r="C2380" s="462" t="s">
        <v>8268</v>
      </c>
      <c r="D2380" s="462" t="s">
        <v>141</v>
      </c>
      <c r="E2380" s="462" t="s">
        <v>214</v>
      </c>
      <c r="F2380" s="463">
        <v>2012</v>
      </c>
      <c r="G2380" s="462" t="s">
        <v>5710</v>
      </c>
      <c r="H2380" s="462" t="s">
        <v>368</v>
      </c>
      <c r="I2380" s="462" t="s">
        <v>8269</v>
      </c>
      <c r="J2380" s="463">
        <v>0</v>
      </c>
      <c r="K2380" s="468"/>
      <c r="L2380" s="464">
        <f t="shared" ca="1" si="37"/>
        <v>0</v>
      </c>
      <c r="M2380" s="462" t="s">
        <v>115</v>
      </c>
    </row>
    <row r="2381" spans="1:13" x14ac:dyDescent="0.35">
      <c r="A2381" s="465" t="s">
        <v>17190</v>
      </c>
      <c r="B2381" s="465" t="s">
        <v>17191</v>
      </c>
      <c r="C2381" s="465" t="s">
        <v>17190</v>
      </c>
      <c r="D2381" s="465" t="s">
        <v>141</v>
      </c>
      <c r="E2381" s="465" t="s">
        <v>214</v>
      </c>
      <c r="F2381" s="466">
        <v>2022</v>
      </c>
      <c r="G2381" s="465" t="s">
        <v>5710</v>
      </c>
      <c r="H2381" s="465" t="s">
        <v>17185</v>
      </c>
      <c r="I2381" s="465" t="s">
        <v>17192</v>
      </c>
      <c r="J2381" s="466">
        <v>381</v>
      </c>
      <c r="K2381" s="469"/>
      <c r="L2381" s="404">
        <f t="shared" ca="1" si="37"/>
        <v>190.5</v>
      </c>
      <c r="M2381" s="465" t="s">
        <v>115</v>
      </c>
    </row>
    <row r="2382" spans="1:13" x14ac:dyDescent="0.35">
      <c r="A2382" s="462" t="s">
        <v>16980</v>
      </c>
      <c r="B2382" s="462" t="s">
        <v>16981</v>
      </c>
      <c r="C2382" s="462" t="s">
        <v>16980</v>
      </c>
      <c r="D2382" s="462" t="s">
        <v>141</v>
      </c>
      <c r="E2382" s="462" t="s">
        <v>214</v>
      </c>
      <c r="F2382" s="463">
        <v>2023</v>
      </c>
      <c r="G2382" s="462" t="s">
        <v>5767</v>
      </c>
      <c r="H2382" s="462" t="s">
        <v>16978</v>
      </c>
      <c r="I2382" s="462" t="s">
        <v>16982</v>
      </c>
      <c r="J2382" s="463">
        <v>0</v>
      </c>
      <c r="K2382" s="468"/>
      <c r="L2382" s="464">
        <f t="shared" ca="1" si="37"/>
        <v>0</v>
      </c>
      <c r="M2382" s="462" t="s">
        <v>115</v>
      </c>
    </row>
    <row r="2383" spans="1:13" x14ac:dyDescent="0.35">
      <c r="A2383" s="465" t="s">
        <v>16983</v>
      </c>
      <c r="B2383" s="465" t="s">
        <v>16984</v>
      </c>
      <c r="C2383" s="465" t="s">
        <v>16983</v>
      </c>
      <c r="D2383" s="465" t="s">
        <v>141</v>
      </c>
      <c r="E2383" s="465" t="s">
        <v>214</v>
      </c>
      <c r="F2383" s="466">
        <v>2023</v>
      </c>
      <c r="G2383" s="465" t="s">
        <v>5767</v>
      </c>
      <c r="H2383" s="465" t="s">
        <v>16978</v>
      </c>
      <c r="I2383" s="465" t="s">
        <v>16985</v>
      </c>
      <c r="J2383" s="466">
        <v>349</v>
      </c>
      <c r="K2383" s="469"/>
      <c r="L2383" s="404">
        <f t="shared" ca="1" si="37"/>
        <v>349</v>
      </c>
      <c r="M2383" s="465" t="s">
        <v>115</v>
      </c>
    </row>
    <row r="2384" spans="1:13" x14ac:dyDescent="0.35">
      <c r="A2384" s="462" t="s">
        <v>16986</v>
      </c>
      <c r="B2384" s="462" t="s">
        <v>16987</v>
      </c>
      <c r="C2384" s="462" t="s">
        <v>16986</v>
      </c>
      <c r="D2384" s="462" t="s">
        <v>141</v>
      </c>
      <c r="E2384" s="462" t="s">
        <v>214</v>
      </c>
      <c r="F2384" s="463">
        <v>2023</v>
      </c>
      <c r="G2384" s="462" t="s">
        <v>5767</v>
      </c>
      <c r="H2384" s="462" t="s">
        <v>16978</v>
      </c>
      <c r="I2384" s="462" t="s">
        <v>16988</v>
      </c>
      <c r="J2384" s="463">
        <v>0</v>
      </c>
      <c r="K2384" s="468"/>
      <c r="L2384" s="464">
        <f t="shared" ca="1" si="37"/>
        <v>0</v>
      </c>
      <c r="M2384" s="462" t="s">
        <v>115</v>
      </c>
    </row>
    <row r="2385" spans="1:13" x14ac:dyDescent="0.35">
      <c r="A2385" s="465" t="s">
        <v>16992</v>
      </c>
      <c r="B2385" s="465" t="s">
        <v>16993</v>
      </c>
      <c r="C2385" s="465" t="s">
        <v>16992</v>
      </c>
      <c r="D2385" s="465" t="s">
        <v>141</v>
      </c>
      <c r="E2385" s="465" t="s">
        <v>214</v>
      </c>
      <c r="F2385" s="466">
        <v>2023</v>
      </c>
      <c r="G2385" s="465" t="s">
        <v>5767</v>
      </c>
      <c r="H2385" s="465" t="s">
        <v>16978</v>
      </c>
      <c r="I2385" s="465" t="s">
        <v>16994</v>
      </c>
      <c r="J2385" s="466">
        <v>0</v>
      </c>
      <c r="K2385" s="469"/>
      <c r="L2385" s="404">
        <f t="shared" ca="1" si="37"/>
        <v>0</v>
      </c>
      <c r="M2385" s="465" t="s">
        <v>115</v>
      </c>
    </row>
    <row r="2386" spans="1:13" x14ac:dyDescent="0.35">
      <c r="A2386" s="462" t="s">
        <v>17295</v>
      </c>
      <c r="B2386" s="462" t="s">
        <v>17296</v>
      </c>
      <c r="C2386" s="462" t="s">
        <v>17295</v>
      </c>
      <c r="D2386" s="462" t="s">
        <v>141</v>
      </c>
      <c r="E2386" s="462" t="s">
        <v>214</v>
      </c>
      <c r="F2386" s="463">
        <v>2023</v>
      </c>
      <c r="G2386" s="462" t="s">
        <v>5710</v>
      </c>
      <c r="H2386" s="462" t="s">
        <v>898</v>
      </c>
      <c r="I2386" s="462" t="s">
        <v>17297</v>
      </c>
      <c r="J2386" s="463">
        <v>0</v>
      </c>
      <c r="K2386" s="468"/>
      <c r="L2386" s="464">
        <f t="shared" ca="1" si="37"/>
        <v>0</v>
      </c>
      <c r="M2386" s="462" t="s">
        <v>115</v>
      </c>
    </row>
    <row r="2387" spans="1:13" x14ac:dyDescent="0.35">
      <c r="A2387" s="465" t="s">
        <v>17298</v>
      </c>
      <c r="B2387" s="465" t="s">
        <v>17299</v>
      </c>
      <c r="C2387" s="465" t="s">
        <v>17298</v>
      </c>
      <c r="D2387" s="465" t="s">
        <v>141</v>
      </c>
      <c r="E2387" s="465" t="s">
        <v>214</v>
      </c>
      <c r="F2387" s="466">
        <v>2023</v>
      </c>
      <c r="G2387" s="465" t="s">
        <v>5710</v>
      </c>
      <c r="H2387" s="465" t="s">
        <v>898</v>
      </c>
      <c r="I2387" s="465" t="s">
        <v>17300</v>
      </c>
      <c r="J2387" s="466">
        <v>0</v>
      </c>
      <c r="K2387" s="469"/>
      <c r="L2387" s="404">
        <f t="shared" ca="1" si="37"/>
        <v>0</v>
      </c>
      <c r="M2387" s="465" t="s">
        <v>115</v>
      </c>
    </row>
    <row r="2388" spans="1:13" x14ac:dyDescent="0.35">
      <c r="A2388" s="462" t="s">
        <v>16832</v>
      </c>
      <c r="B2388" s="462" t="s">
        <v>16833</v>
      </c>
      <c r="C2388" s="462" t="s">
        <v>16832</v>
      </c>
      <c r="D2388" s="462" t="s">
        <v>141</v>
      </c>
      <c r="E2388" s="462" t="s">
        <v>214</v>
      </c>
      <c r="F2388" s="463">
        <v>2022</v>
      </c>
      <c r="G2388" s="462" t="s">
        <v>5710</v>
      </c>
      <c r="H2388" s="462" t="s">
        <v>9893</v>
      </c>
      <c r="I2388" s="462" t="s">
        <v>16834</v>
      </c>
      <c r="J2388" s="463">
        <v>1957</v>
      </c>
      <c r="K2388" s="468"/>
      <c r="L2388" s="464">
        <f t="shared" ca="1" si="37"/>
        <v>978.5</v>
      </c>
      <c r="M2388" s="462" t="s">
        <v>115</v>
      </c>
    </row>
    <row r="2389" spans="1:13" x14ac:dyDescent="0.35">
      <c r="A2389" s="465" t="s">
        <v>16835</v>
      </c>
      <c r="B2389" s="465" t="s">
        <v>16836</v>
      </c>
      <c r="C2389" s="465" t="s">
        <v>16835</v>
      </c>
      <c r="D2389" s="465" t="s">
        <v>141</v>
      </c>
      <c r="E2389" s="465" t="s">
        <v>214</v>
      </c>
      <c r="F2389" s="466">
        <v>2022</v>
      </c>
      <c r="G2389" s="465" t="s">
        <v>5710</v>
      </c>
      <c r="H2389" s="465" t="s">
        <v>9893</v>
      </c>
      <c r="I2389" s="465" t="s">
        <v>16837</v>
      </c>
      <c r="J2389" s="466">
        <v>0</v>
      </c>
      <c r="K2389" s="469"/>
      <c r="L2389" s="404">
        <f t="shared" ca="1" si="37"/>
        <v>0</v>
      </c>
      <c r="M2389" s="465" t="s">
        <v>115</v>
      </c>
    </row>
    <row r="2390" spans="1:13" x14ac:dyDescent="0.35">
      <c r="A2390" s="462" t="s">
        <v>16838</v>
      </c>
      <c r="B2390" s="462" t="s">
        <v>16839</v>
      </c>
      <c r="C2390" s="462" t="s">
        <v>16838</v>
      </c>
      <c r="D2390" s="462" t="s">
        <v>141</v>
      </c>
      <c r="E2390" s="462" t="s">
        <v>214</v>
      </c>
      <c r="F2390" s="463">
        <v>2022</v>
      </c>
      <c r="G2390" s="462" t="s">
        <v>5710</v>
      </c>
      <c r="H2390" s="462" t="s">
        <v>9893</v>
      </c>
      <c r="I2390" s="462" t="s">
        <v>16840</v>
      </c>
      <c r="J2390" s="463">
        <v>0</v>
      </c>
      <c r="K2390" s="468"/>
      <c r="L2390" s="464">
        <f t="shared" ca="1" si="37"/>
        <v>0</v>
      </c>
      <c r="M2390" s="462" t="s">
        <v>115</v>
      </c>
    </row>
    <row r="2391" spans="1:13" x14ac:dyDescent="0.35">
      <c r="A2391" s="465" t="s">
        <v>16841</v>
      </c>
      <c r="B2391" s="465" t="s">
        <v>16842</v>
      </c>
      <c r="C2391" s="465" t="s">
        <v>16841</v>
      </c>
      <c r="D2391" s="465" t="s">
        <v>141</v>
      </c>
      <c r="E2391" s="465" t="s">
        <v>214</v>
      </c>
      <c r="F2391" s="466">
        <v>2022</v>
      </c>
      <c r="G2391" s="465" t="s">
        <v>5710</v>
      </c>
      <c r="H2391" s="465" t="s">
        <v>9893</v>
      </c>
      <c r="I2391" s="465" t="s">
        <v>16843</v>
      </c>
      <c r="J2391" s="466">
        <v>0</v>
      </c>
      <c r="K2391" s="469"/>
      <c r="L2391" s="404">
        <f t="shared" ca="1" si="37"/>
        <v>0</v>
      </c>
      <c r="M2391" s="465" t="s">
        <v>115</v>
      </c>
    </row>
    <row r="2392" spans="1:13" x14ac:dyDescent="0.35">
      <c r="A2392" s="462" t="s">
        <v>16844</v>
      </c>
      <c r="B2392" s="462" t="s">
        <v>16845</v>
      </c>
      <c r="C2392" s="462" t="s">
        <v>16844</v>
      </c>
      <c r="D2392" s="462" t="s">
        <v>141</v>
      </c>
      <c r="E2392" s="462" t="s">
        <v>214</v>
      </c>
      <c r="F2392" s="463">
        <v>2022</v>
      </c>
      <c r="G2392" s="462" t="s">
        <v>5710</v>
      </c>
      <c r="H2392" s="462" t="s">
        <v>9893</v>
      </c>
      <c r="I2392" s="462" t="s">
        <v>16846</v>
      </c>
      <c r="J2392" s="463">
        <v>0</v>
      </c>
      <c r="K2392" s="468"/>
      <c r="L2392" s="464">
        <f t="shared" ca="1" si="37"/>
        <v>0</v>
      </c>
      <c r="M2392" s="462" t="s">
        <v>115</v>
      </c>
    </row>
    <row r="2393" spans="1:13" x14ac:dyDescent="0.35">
      <c r="A2393" s="465" t="s">
        <v>16823</v>
      </c>
      <c r="B2393" s="465" t="s">
        <v>16824</v>
      </c>
      <c r="C2393" s="465" t="s">
        <v>16823</v>
      </c>
      <c r="D2393" s="465" t="s">
        <v>141</v>
      </c>
      <c r="E2393" s="465" t="s">
        <v>214</v>
      </c>
      <c r="F2393" s="466">
        <v>2022</v>
      </c>
      <c r="G2393" s="465" t="s">
        <v>5710</v>
      </c>
      <c r="H2393" s="465" t="s">
        <v>9893</v>
      </c>
      <c r="I2393" s="465" t="s">
        <v>16825</v>
      </c>
      <c r="J2393" s="466">
        <v>0</v>
      </c>
      <c r="K2393" s="469"/>
      <c r="L2393" s="404">
        <f t="shared" ca="1" si="37"/>
        <v>0</v>
      </c>
      <c r="M2393" s="465" t="s">
        <v>115</v>
      </c>
    </row>
    <row r="2394" spans="1:13" x14ac:dyDescent="0.35">
      <c r="A2394" s="462" t="s">
        <v>16826</v>
      </c>
      <c r="B2394" s="462" t="s">
        <v>16827</v>
      </c>
      <c r="C2394" s="462" t="s">
        <v>16826</v>
      </c>
      <c r="D2394" s="462" t="s">
        <v>141</v>
      </c>
      <c r="E2394" s="462" t="s">
        <v>214</v>
      </c>
      <c r="F2394" s="463">
        <v>2022</v>
      </c>
      <c r="G2394" s="462" t="s">
        <v>5710</v>
      </c>
      <c r="H2394" s="462" t="s">
        <v>9893</v>
      </c>
      <c r="I2394" s="462" t="s">
        <v>16828</v>
      </c>
      <c r="J2394" s="463">
        <v>0</v>
      </c>
      <c r="K2394" s="468"/>
      <c r="L2394" s="464">
        <f t="shared" ca="1" si="37"/>
        <v>0</v>
      </c>
      <c r="M2394" s="462" t="s">
        <v>115</v>
      </c>
    </row>
    <row r="2395" spans="1:13" x14ac:dyDescent="0.35">
      <c r="A2395" s="465" t="s">
        <v>16829</v>
      </c>
      <c r="B2395" s="465" t="s">
        <v>16830</v>
      </c>
      <c r="C2395" s="465" t="s">
        <v>16829</v>
      </c>
      <c r="D2395" s="465" t="s">
        <v>141</v>
      </c>
      <c r="E2395" s="465" t="s">
        <v>214</v>
      </c>
      <c r="F2395" s="466">
        <v>2022</v>
      </c>
      <c r="G2395" s="465" t="s">
        <v>5710</v>
      </c>
      <c r="H2395" s="465" t="s">
        <v>9893</v>
      </c>
      <c r="I2395" s="465" t="s">
        <v>16831</v>
      </c>
      <c r="J2395" s="466">
        <v>0</v>
      </c>
      <c r="K2395" s="469"/>
      <c r="L2395" s="404">
        <f t="shared" ca="1" si="37"/>
        <v>0</v>
      </c>
      <c r="M2395" s="465" t="s">
        <v>115</v>
      </c>
    </row>
    <row r="2396" spans="1:13" x14ac:dyDescent="0.35">
      <c r="A2396" s="462" t="s">
        <v>7970</v>
      </c>
      <c r="B2396" s="462" t="s">
        <v>16668</v>
      </c>
      <c r="C2396" s="462" t="s">
        <v>7970</v>
      </c>
      <c r="D2396" s="462" t="s">
        <v>141</v>
      </c>
      <c r="E2396" s="462" t="s">
        <v>214</v>
      </c>
      <c r="F2396" s="463">
        <v>2011</v>
      </c>
      <c r="G2396" s="462" t="s">
        <v>5710</v>
      </c>
      <c r="H2396" s="462" t="s">
        <v>6006</v>
      </c>
      <c r="I2396" s="462" t="s">
        <v>7971</v>
      </c>
      <c r="J2396" s="463">
        <v>215002</v>
      </c>
      <c r="K2396" s="468"/>
      <c r="L2396" s="464">
        <f t="shared" ca="1" si="37"/>
        <v>16538.615384615383</v>
      </c>
      <c r="M2396" s="462" t="s">
        <v>115</v>
      </c>
    </row>
    <row r="2397" spans="1:13" x14ac:dyDescent="0.35">
      <c r="A2397" s="465" t="s">
        <v>12707</v>
      </c>
      <c r="B2397" s="465" t="s">
        <v>16784</v>
      </c>
      <c r="C2397" s="465" t="s">
        <v>12707</v>
      </c>
      <c r="D2397" s="465" t="s">
        <v>141</v>
      </c>
      <c r="E2397" s="465" t="s">
        <v>214</v>
      </c>
      <c r="F2397" s="466">
        <v>2019</v>
      </c>
      <c r="G2397" s="465" t="s">
        <v>5710</v>
      </c>
      <c r="H2397" s="465" t="s">
        <v>6139</v>
      </c>
      <c r="I2397" s="465" t="s">
        <v>12708</v>
      </c>
      <c r="J2397" s="466">
        <v>79387</v>
      </c>
      <c r="K2397" s="469"/>
      <c r="L2397" s="404">
        <f t="shared" ca="1" si="37"/>
        <v>15877.4</v>
      </c>
      <c r="M2397" s="465" t="s">
        <v>115</v>
      </c>
    </row>
    <row r="2398" spans="1:13" x14ac:dyDescent="0.35">
      <c r="A2398" s="462" t="s">
        <v>17075</v>
      </c>
      <c r="B2398" s="462" t="s">
        <v>17076</v>
      </c>
      <c r="C2398" s="462" t="s">
        <v>17075</v>
      </c>
      <c r="D2398" s="462" t="s">
        <v>141</v>
      </c>
      <c r="E2398" s="462" t="s">
        <v>214</v>
      </c>
      <c r="F2398" s="463">
        <v>2023</v>
      </c>
      <c r="G2398" s="462" t="s">
        <v>5767</v>
      </c>
      <c r="H2398" s="462" t="s">
        <v>17077</v>
      </c>
      <c r="I2398" s="462" t="s">
        <v>17078</v>
      </c>
      <c r="J2398" s="463">
        <v>161</v>
      </c>
      <c r="K2398" s="468"/>
      <c r="L2398" s="464">
        <f t="shared" ca="1" si="37"/>
        <v>161</v>
      </c>
      <c r="M2398" s="462" t="s">
        <v>115</v>
      </c>
    </row>
    <row r="2399" spans="1:13" x14ac:dyDescent="0.35">
      <c r="A2399" s="465" t="s">
        <v>17079</v>
      </c>
      <c r="B2399" s="465" t="s">
        <v>17080</v>
      </c>
      <c r="C2399" s="465" t="s">
        <v>17079</v>
      </c>
      <c r="D2399" s="465" t="s">
        <v>141</v>
      </c>
      <c r="E2399" s="465" t="s">
        <v>214</v>
      </c>
      <c r="F2399" s="466">
        <v>2023</v>
      </c>
      <c r="G2399" s="465" t="s">
        <v>5767</v>
      </c>
      <c r="H2399" s="465" t="s">
        <v>17077</v>
      </c>
      <c r="I2399" s="465" t="s">
        <v>17081</v>
      </c>
      <c r="J2399" s="466">
        <v>73400</v>
      </c>
      <c r="K2399" s="469"/>
      <c r="L2399" s="404">
        <f t="shared" ca="1" si="37"/>
        <v>73400</v>
      </c>
      <c r="M2399" s="465" t="s">
        <v>115</v>
      </c>
    </row>
    <row r="2400" spans="1:13" x14ac:dyDescent="0.35">
      <c r="A2400" s="462" t="s">
        <v>17082</v>
      </c>
      <c r="B2400" s="462" t="s">
        <v>17083</v>
      </c>
      <c r="C2400" s="462" t="s">
        <v>17082</v>
      </c>
      <c r="D2400" s="462" t="s">
        <v>141</v>
      </c>
      <c r="E2400" s="462" t="s">
        <v>214</v>
      </c>
      <c r="F2400" s="463">
        <v>2023</v>
      </c>
      <c r="G2400" s="462" t="s">
        <v>5767</v>
      </c>
      <c r="H2400" s="462" t="s">
        <v>17077</v>
      </c>
      <c r="I2400" s="462" t="s">
        <v>17084</v>
      </c>
      <c r="J2400" s="463">
        <v>144</v>
      </c>
      <c r="K2400" s="468"/>
      <c r="L2400" s="464">
        <f t="shared" ca="1" si="37"/>
        <v>144</v>
      </c>
      <c r="M2400" s="462" t="s">
        <v>115</v>
      </c>
    </row>
    <row r="2401" spans="1:13" x14ac:dyDescent="0.35">
      <c r="A2401" s="465" t="s">
        <v>16976</v>
      </c>
      <c r="B2401" s="465" t="s">
        <v>16977</v>
      </c>
      <c r="C2401" s="465" t="s">
        <v>16976</v>
      </c>
      <c r="D2401" s="465" t="s">
        <v>141</v>
      </c>
      <c r="E2401" s="465" t="s">
        <v>214</v>
      </c>
      <c r="F2401" s="466">
        <v>2023</v>
      </c>
      <c r="G2401" s="465" t="s">
        <v>5767</v>
      </c>
      <c r="H2401" s="465" t="s">
        <v>16978</v>
      </c>
      <c r="I2401" s="465" t="s">
        <v>16979</v>
      </c>
      <c r="J2401" s="466">
        <v>29188</v>
      </c>
      <c r="K2401" s="469"/>
      <c r="L2401" s="404">
        <f t="shared" ca="1" si="37"/>
        <v>29188</v>
      </c>
      <c r="M2401" s="465" t="s">
        <v>115</v>
      </c>
    </row>
    <row r="2402" spans="1:13" x14ac:dyDescent="0.35">
      <c r="A2402" s="462" t="s">
        <v>16989</v>
      </c>
      <c r="B2402" s="462" t="s">
        <v>16990</v>
      </c>
      <c r="C2402" s="462" t="s">
        <v>16989</v>
      </c>
      <c r="D2402" s="462" t="s">
        <v>141</v>
      </c>
      <c r="E2402" s="462" t="s">
        <v>214</v>
      </c>
      <c r="F2402" s="463">
        <v>2023</v>
      </c>
      <c r="G2402" s="462" t="s">
        <v>5767</v>
      </c>
      <c r="H2402" s="462" t="s">
        <v>16978</v>
      </c>
      <c r="I2402" s="462" t="s">
        <v>16991</v>
      </c>
      <c r="J2402" s="463">
        <v>66397</v>
      </c>
      <c r="K2402" s="468"/>
      <c r="L2402" s="464">
        <f t="shared" ca="1" si="37"/>
        <v>66397</v>
      </c>
      <c r="M2402" s="462" t="s">
        <v>115</v>
      </c>
    </row>
    <row r="2403" spans="1:13" x14ac:dyDescent="0.35">
      <c r="A2403" s="465" t="s">
        <v>7847</v>
      </c>
      <c r="B2403" s="465" t="s">
        <v>16624</v>
      </c>
      <c r="C2403" s="465" t="s">
        <v>7847</v>
      </c>
      <c r="D2403" s="465" t="s">
        <v>141</v>
      </c>
      <c r="E2403" s="465" t="s">
        <v>214</v>
      </c>
      <c r="F2403" s="466">
        <v>2011</v>
      </c>
      <c r="G2403" s="465" t="s">
        <v>5710</v>
      </c>
      <c r="H2403" s="465" t="s">
        <v>6498</v>
      </c>
      <c r="I2403" s="465" t="s">
        <v>7848</v>
      </c>
      <c r="J2403" s="466">
        <v>0</v>
      </c>
      <c r="K2403" s="469"/>
      <c r="L2403" s="404">
        <f t="shared" ca="1" si="37"/>
        <v>0</v>
      </c>
      <c r="M2403" s="465" t="s">
        <v>115</v>
      </c>
    </row>
    <row r="2404" spans="1:13" x14ac:dyDescent="0.35">
      <c r="A2404" s="462" t="s">
        <v>17301</v>
      </c>
      <c r="B2404" s="462" t="s">
        <v>17302</v>
      </c>
      <c r="C2404" s="462" t="s">
        <v>17301</v>
      </c>
      <c r="D2404" s="462" t="s">
        <v>141</v>
      </c>
      <c r="E2404" s="462" t="s">
        <v>214</v>
      </c>
      <c r="F2404" s="463">
        <v>2023</v>
      </c>
      <c r="G2404" s="462" t="s">
        <v>5710</v>
      </c>
      <c r="H2404" s="462" t="s">
        <v>898</v>
      </c>
      <c r="I2404" s="462" t="s">
        <v>17303</v>
      </c>
      <c r="J2404" s="463">
        <v>0</v>
      </c>
      <c r="K2404" s="468"/>
      <c r="L2404" s="464">
        <f t="shared" ca="1" si="37"/>
        <v>0</v>
      </c>
      <c r="M2404" s="462" t="s">
        <v>115</v>
      </c>
    </row>
    <row r="2405" spans="1:13" x14ac:dyDescent="0.35">
      <c r="A2405" s="465" t="s">
        <v>10740</v>
      </c>
      <c r="B2405" s="465" t="s">
        <v>16753</v>
      </c>
      <c r="C2405" s="465" t="s">
        <v>10740</v>
      </c>
      <c r="D2405" s="465" t="s">
        <v>141</v>
      </c>
      <c r="E2405" s="465" t="s">
        <v>214</v>
      </c>
      <c r="F2405" s="466">
        <v>2016</v>
      </c>
      <c r="G2405" s="465" t="s">
        <v>5710</v>
      </c>
      <c r="H2405" s="465" t="s">
        <v>6735</v>
      </c>
      <c r="I2405" s="465" t="s">
        <v>10741</v>
      </c>
      <c r="J2405" s="466">
        <v>49728</v>
      </c>
      <c r="K2405" s="469"/>
      <c r="L2405" s="404">
        <f t="shared" ca="1" si="37"/>
        <v>6216</v>
      </c>
      <c r="M2405" s="465" t="s">
        <v>115</v>
      </c>
    </row>
    <row r="2406" spans="1:13" x14ac:dyDescent="0.35">
      <c r="A2406" s="462" t="s">
        <v>17334</v>
      </c>
      <c r="B2406" s="462" t="s">
        <v>17335</v>
      </c>
      <c r="C2406" s="462" t="s">
        <v>17334</v>
      </c>
      <c r="D2406" s="462" t="s">
        <v>141</v>
      </c>
      <c r="E2406" s="462" t="s">
        <v>214</v>
      </c>
      <c r="F2406" s="463">
        <v>2023</v>
      </c>
      <c r="G2406" s="462" t="s">
        <v>5710</v>
      </c>
      <c r="H2406" s="462" t="s">
        <v>9438</v>
      </c>
      <c r="I2406" s="462" t="s">
        <v>17336</v>
      </c>
      <c r="J2406" s="463">
        <v>0</v>
      </c>
      <c r="K2406" s="468"/>
      <c r="L2406" s="464">
        <f t="shared" ca="1" si="37"/>
        <v>0</v>
      </c>
      <c r="M2406" s="462" t="s">
        <v>115</v>
      </c>
    </row>
    <row r="2407" spans="1:13" x14ac:dyDescent="0.35">
      <c r="A2407" s="465" t="s">
        <v>17417</v>
      </c>
      <c r="B2407" s="465" t="s">
        <v>17418</v>
      </c>
      <c r="C2407" s="465" t="s">
        <v>17417</v>
      </c>
      <c r="D2407" s="465" t="s">
        <v>141</v>
      </c>
      <c r="E2407" s="465" t="s">
        <v>214</v>
      </c>
      <c r="F2407" s="466">
        <v>2022</v>
      </c>
      <c r="G2407" s="465" t="s">
        <v>5710</v>
      </c>
      <c r="H2407" s="465" t="s">
        <v>17419</v>
      </c>
      <c r="I2407" s="465" t="s">
        <v>17420</v>
      </c>
      <c r="J2407" s="466">
        <v>0</v>
      </c>
      <c r="K2407" s="469"/>
      <c r="L2407" s="404">
        <f t="shared" ca="1" si="37"/>
        <v>0</v>
      </c>
      <c r="M2407" s="465" t="s">
        <v>115</v>
      </c>
    </row>
    <row r="2408" spans="1:13" x14ac:dyDescent="0.35">
      <c r="A2408" s="462" t="s">
        <v>17640</v>
      </c>
      <c r="B2408" s="462" t="s">
        <v>17641</v>
      </c>
      <c r="C2408" s="462" t="s">
        <v>17640</v>
      </c>
      <c r="D2408" s="462" t="s">
        <v>141</v>
      </c>
      <c r="E2408" s="462" t="s">
        <v>214</v>
      </c>
      <c r="F2408" s="463">
        <v>2023</v>
      </c>
      <c r="G2408" s="462" t="s">
        <v>5767</v>
      </c>
      <c r="H2408" s="462" t="s">
        <v>11969</v>
      </c>
      <c r="I2408" s="462" t="s">
        <v>17642</v>
      </c>
      <c r="J2408" s="463">
        <v>26</v>
      </c>
      <c r="K2408" s="468"/>
      <c r="L2408" s="464">
        <f t="shared" ca="1" si="37"/>
        <v>26</v>
      </c>
      <c r="M2408" s="462" t="s">
        <v>115</v>
      </c>
    </row>
    <row r="2409" spans="1:13" x14ac:dyDescent="0.35">
      <c r="A2409" s="465" t="s">
        <v>17637</v>
      </c>
      <c r="B2409" s="465" t="s">
        <v>17638</v>
      </c>
      <c r="C2409" s="465" t="s">
        <v>17637</v>
      </c>
      <c r="D2409" s="465" t="s">
        <v>141</v>
      </c>
      <c r="E2409" s="465" t="s">
        <v>214</v>
      </c>
      <c r="F2409" s="466">
        <v>2023</v>
      </c>
      <c r="G2409" s="465" t="s">
        <v>5767</v>
      </c>
      <c r="H2409" s="465" t="s">
        <v>11969</v>
      </c>
      <c r="I2409" s="465" t="s">
        <v>17639</v>
      </c>
      <c r="J2409" s="466">
        <v>26</v>
      </c>
      <c r="K2409" s="469"/>
      <c r="L2409" s="404">
        <f t="shared" ca="1" si="37"/>
        <v>26</v>
      </c>
      <c r="M2409" s="465" t="s">
        <v>115</v>
      </c>
    </row>
    <row r="2410" spans="1:13" x14ac:dyDescent="0.35">
      <c r="A2410" s="462" t="s">
        <v>17646</v>
      </c>
      <c r="B2410" s="462" t="s">
        <v>17647</v>
      </c>
      <c r="C2410" s="462" t="s">
        <v>17646</v>
      </c>
      <c r="D2410" s="462" t="s">
        <v>141</v>
      </c>
      <c r="E2410" s="462" t="s">
        <v>214</v>
      </c>
      <c r="F2410" s="463">
        <v>2023</v>
      </c>
      <c r="G2410" s="462" t="s">
        <v>5767</v>
      </c>
      <c r="H2410" s="462" t="s">
        <v>11969</v>
      </c>
      <c r="I2410" s="462" t="s">
        <v>17648</v>
      </c>
      <c r="J2410" s="463">
        <v>28</v>
      </c>
      <c r="K2410" s="468"/>
      <c r="L2410" s="464">
        <f t="shared" ca="1" si="37"/>
        <v>28</v>
      </c>
      <c r="M2410" s="462" t="s">
        <v>115</v>
      </c>
    </row>
    <row r="2411" spans="1:13" x14ac:dyDescent="0.35">
      <c r="A2411" s="465" t="s">
        <v>8377</v>
      </c>
      <c r="B2411" s="465" t="s">
        <v>16729</v>
      </c>
      <c r="C2411" s="465" t="s">
        <v>8377</v>
      </c>
      <c r="D2411" s="465" t="s">
        <v>141</v>
      </c>
      <c r="E2411" s="465" t="s">
        <v>214</v>
      </c>
      <c r="F2411" s="466">
        <v>2012</v>
      </c>
      <c r="G2411" s="465" t="s">
        <v>5710</v>
      </c>
      <c r="H2411" s="465" t="s">
        <v>6006</v>
      </c>
      <c r="I2411" s="465" t="s">
        <v>8378</v>
      </c>
      <c r="J2411" s="466">
        <v>156738</v>
      </c>
      <c r="K2411" s="469"/>
      <c r="L2411" s="404">
        <f t="shared" ca="1" si="37"/>
        <v>13061.5</v>
      </c>
      <c r="M2411" s="465" t="s">
        <v>115</v>
      </c>
    </row>
    <row r="2412" spans="1:13" x14ac:dyDescent="0.35">
      <c r="A2412" s="462" t="s">
        <v>7218</v>
      </c>
      <c r="B2412" s="462" t="s">
        <v>4044</v>
      </c>
      <c r="C2412" s="462" t="s">
        <v>7218</v>
      </c>
      <c r="D2412" s="462" t="s">
        <v>141</v>
      </c>
      <c r="E2412" s="462" t="s">
        <v>6563</v>
      </c>
      <c r="F2412" s="463">
        <v>2008</v>
      </c>
      <c r="G2412" s="462" t="s">
        <v>5710</v>
      </c>
      <c r="H2412" s="462" t="s">
        <v>5711</v>
      </c>
      <c r="I2412" s="462" t="s">
        <v>7219</v>
      </c>
      <c r="J2412" s="463">
        <v>101145</v>
      </c>
      <c r="K2412" s="468"/>
      <c r="L2412" s="464">
        <f t="shared" ca="1" si="37"/>
        <v>6321.5625</v>
      </c>
      <c r="M2412" s="462" t="s">
        <v>115</v>
      </c>
    </row>
    <row r="2413" spans="1:13" x14ac:dyDescent="0.35">
      <c r="A2413" s="465" t="s">
        <v>7228</v>
      </c>
      <c r="B2413" s="465" t="s">
        <v>4046</v>
      </c>
      <c r="C2413" s="465" t="s">
        <v>7228</v>
      </c>
      <c r="D2413" s="465" t="s">
        <v>141</v>
      </c>
      <c r="E2413" s="465" t="s">
        <v>6563</v>
      </c>
      <c r="F2413" s="466">
        <v>2008</v>
      </c>
      <c r="G2413" s="465" t="s">
        <v>5710</v>
      </c>
      <c r="H2413" s="465" t="s">
        <v>5711</v>
      </c>
      <c r="I2413" s="465" t="s">
        <v>7229</v>
      </c>
      <c r="J2413" s="466">
        <v>108262</v>
      </c>
      <c r="K2413" s="469"/>
      <c r="L2413" s="404">
        <f t="shared" ca="1" si="37"/>
        <v>6766.375</v>
      </c>
      <c r="M2413" s="465" t="s">
        <v>115</v>
      </c>
    </row>
    <row r="2414" spans="1:13" x14ac:dyDescent="0.35">
      <c r="A2414" s="462" t="s">
        <v>6728</v>
      </c>
      <c r="B2414" s="462" t="s">
        <v>4015</v>
      </c>
      <c r="C2414" s="462" t="s">
        <v>6728</v>
      </c>
      <c r="D2414" s="462" t="s">
        <v>141</v>
      </c>
      <c r="E2414" s="462" t="s">
        <v>6563</v>
      </c>
      <c r="F2414" s="463">
        <v>2007</v>
      </c>
      <c r="G2414" s="462" t="s">
        <v>5710</v>
      </c>
      <c r="H2414" s="462" t="s">
        <v>5711</v>
      </c>
      <c r="I2414" s="462" t="s">
        <v>6729</v>
      </c>
      <c r="J2414" s="463">
        <v>0</v>
      </c>
      <c r="K2414" s="468"/>
      <c r="L2414" s="464">
        <f t="shared" ca="1" si="37"/>
        <v>0</v>
      </c>
      <c r="M2414" s="462" t="s">
        <v>115</v>
      </c>
    </row>
    <row r="2415" spans="1:13" x14ac:dyDescent="0.35">
      <c r="A2415" s="465" t="s">
        <v>6562</v>
      </c>
      <c r="B2415" s="465" t="s">
        <v>4007</v>
      </c>
      <c r="C2415" s="465" t="s">
        <v>6562</v>
      </c>
      <c r="D2415" s="465" t="s">
        <v>141</v>
      </c>
      <c r="E2415" s="465" t="s">
        <v>6563</v>
      </c>
      <c r="F2415" s="466">
        <v>2006</v>
      </c>
      <c r="G2415" s="465" t="s">
        <v>6017</v>
      </c>
      <c r="H2415" s="465" t="s">
        <v>5734</v>
      </c>
      <c r="I2415" s="465" t="s">
        <v>6564</v>
      </c>
      <c r="J2415" s="466">
        <v>161121.29999999999</v>
      </c>
      <c r="K2415" s="469"/>
      <c r="L2415" s="404">
        <f t="shared" ca="1" si="37"/>
        <v>8951.1833333333325</v>
      </c>
      <c r="M2415" s="465" t="s">
        <v>115</v>
      </c>
    </row>
    <row r="2416" spans="1:13" x14ac:dyDescent="0.35">
      <c r="A2416" s="462" t="s">
        <v>6565</v>
      </c>
      <c r="B2416" s="462" t="s">
        <v>4008</v>
      </c>
      <c r="C2416" s="462" t="s">
        <v>6565</v>
      </c>
      <c r="D2416" s="462" t="s">
        <v>141</v>
      </c>
      <c r="E2416" s="462" t="s">
        <v>6563</v>
      </c>
      <c r="F2416" s="463">
        <v>2006</v>
      </c>
      <c r="G2416" s="462" t="s">
        <v>6017</v>
      </c>
      <c r="H2416" s="462" t="s">
        <v>5734</v>
      </c>
      <c r="I2416" s="462" t="s">
        <v>6566</v>
      </c>
      <c r="J2416" s="463">
        <v>182044</v>
      </c>
      <c r="K2416" s="468"/>
      <c r="L2416" s="464">
        <f t="shared" ca="1" si="37"/>
        <v>10113.555555555555</v>
      </c>
      <c r="M2416" s="462" t="s">
        <v>115</v>
      </c>
    </row>
    <row r="2417" spans="1:13" x14ac:dyDescent="0.35">
      <c r="A2417" s="465" t="s">
        <v>7308</v>
      </c>
      <c r="B2417" s="465" t="s">
        <v>4051</v>
      </c>
      <c r="C2417" s="465" t="s">
        <v>7308</v>
      </c>
      <c r="D2417" s="465" t="s">
        <v>141</v>
      </c>
      <c r="E2417" s="465" t="s">
        <v>6563</v>
      </c>
      <c r="F2417" s="466">
        <v>2008</v>
      </c>
      <c r="G2417" s="465" t="s">
        <v>6017</v>
      </c>
      <c r="H2417" s="465" t="s">
        <v>5734</v>
      </c>
      <c r="I2417" s="465" t="s">
        <v>7309</v>
      </c>
      <c r="J2417" s="466">
        <v>202206.8</v>
      </c>
      <c r="K2417" s="469"/>
      <c r="L2417" s="404">
        <f t="shared" ca="1" si="37"/>
        <v>12637.924999999999</v>
      </c>
      <c r="M2417" s="465" t="s">
        <v>115</v>
      </c>
    </row>
    <row r="2418" spans="1:13" x14ac:dyDescent="0.35">
      <c r="A2418" s="462" t="s">
        <v>7714</v>
      </c>
      <c r="B2418" s="462" t="s">
        <v>4072</v>
      </c>
      <c r="C2418" s="462" t="s">
        <v>7714</v>
      </c>
      <c r="D2418" s="462" t="s">
        <v>141</v>
      </c>
      <c r="E2418" s="462" t="s">
        <v>6563</v>
      </c>
      <c r="F2418" s="463">
        <v>2011</v>
      </c>
      <c r="G2418" s="462" t="s">
        <v>5710</v>
      </c>
      <c r="H2418" s="462" t="s">
        <v>5820</v>
      </c>
      <c r="I2418" s="462" t="s">
        <v>7715</v>
      </c>
      <c r="J2418" s="463">
        <v>146674.9</v>
      </c>
      <c r="K2418" s="468"/>
      <c r="L2418" s="464">
        <f t="shared" ca="1" si="37"/>
        <v>11282.684615384615</v>
      </c>
      <c r="M2418" s="462" t="s">
        <v>115</v>
      </c>
    </row>
    <row r="2419" spans="1:13" x14ac:dyDescent="0.35">
      <c r="A2419" s="465" t="s">
        <v>7716</v>
      </c>
      <c r="B2419" s="465" t="s">
        <v>4073</v>
      </c>
      <c r="C2419" s="465" t="s">
        <v>7716</v>
      </c>
      <c r="D2419" s="465" t="s">
        <v>141</v>
      </c>
      <c r="E2419" s="465" t="s">
        <v>6563</v>
      </c>
      <c r="F2419" s="466">
        <v>2011</v>
      </c>
      <c r="G2419" s="465" t="s">
        <v>5710</v>
      </c>
      <c r="H2419" s="465" t="s">
        <v>5820</v>
      </c>
      <c r="I2419" s="465" t="s">
        <v>7717</v>
      </c>
      <c r="J2419" s="466">
        <v>146078.79999999999</v>
      </c>
      <c r="K2419" s="469"/>
      <c r="L2419" s="404">
        <f t="shared" ca="1" si="37"/>
        <v>11236.830769230768</v>
      </c>
      <c r="M2419" s="465" t="s">
        <v>115</v>
      </c>
    </row>
    <row r="2420" spans="1:13" x14ac:dyDescent="0.35">
      <c r="A2420" s="462" t="s">
        <v>7938</v>
      </c>
      <c r="B2420" s="462" t="s">
        <v>4092</v>
      </c>
      <c r="C2420" s="462" t="s">
        <v>7938</v>
      </c>
      <c r="D2420" s="462" t="s">
        <v>141</v>
      </c>
      <c r="E2420" s="462" t="s">
        <v>6563</v>
      </c>
      <c r="F2420" s="463">
        <v>2011</v>
      </c>
      <c r="G2420" s="462" t="s">
        <v>5710</v>
      </c>
      <c r="H2420" s="462" t="s">
        <v>6735</v>
      </c>
      <c r="I2420" s="462" t="s">
        <v>7939</v>
      </c>
      <c r="J2420" s="463">
        <v>129327</v>
      </c>
      <c r="K2420" s="468"/>
      <c r="L2420" s="464">
        <f t="shared" ca="1" si="37"/>
        <v>9948.2307692307695</v>
      </c>
      <c r="M2420" s="462" t="s">
        <v>115</v>
      </c>
    </row>
    <row r="2421" spans="1:13" x14ac:dyDescent="0.35">
      <c r="A2421" s="465" t="s">
        <v>8733</v>
      </c>
      <c r="B2421" s="465" t="s">
        <v>4139</v>
      </c>
      <c r="C2421" s="465" t="s">
        <v>8733</v>
      </c>
      <c r="D2421" s="465" t="s">
        <v>141</v>
      </c>
      <c r="E2421" s="465" t="s">
        <v>6563</v>
      </c>
      <c r="F2421" s="466">
        <v>2013</v>
      </c>
      <c r="G2421" s="465" t="s">
        <v>5710</v>
      </c>
      <c r="H2421" s="465" t="s">
        <v>6735</v>
      </c>
      <c r="I2421" s="465" t="s">
        <v>8734</v>
      </c>
      <c r="J2421" s="466">
        <v>158123</v>
      </c>
      <c r="K2421" s="469">
        <v>43705</v>
      </c>
      <c r="L2421" s="404">
        <f t="shared" ca="1" si="37"/>
        <v>14374.818181818182</v>
      </c>
      <c r="M2421" s="465" t="s">
        <v>115</v>
      </c>
    </row>
    <row r="2422" spans="1:13" x14ac:dyDescent="0.35">
      <c r="A2422" s="462" t="s">
        <v>8970</v>
      </c>
      <c r="B2422" s="462" t="s">
        <v>4174</v>
      </c>
      <c r="C2422" s="462" t="s">
        <v>8970</v>
      </c>
      <c r="D2422" s="462" t="s">
        <v>141</v>
      </c>
      <c r="E2422" s="462" t="s">
        <v>6563</v>
      </c>
      <c r="F2422" s="463">
        <v>2014</v>
      </c>
      <c r="G2422" s="462" t="s">
        <v>5710</v>
      </c>
      <c r="H2422" s="462" t="s">
        <v>5820</v>
      </c>
      <c r="I2422" s="462" t="s">
        <v>8971</v>
      </c>
      <c r="J2422" s="463">
        <v>100201</v>
      </c>
      <c r="K2422" s="468"/>
      <c r="L2422" s="464">
        <f t="shared" ca="1" si="37"/>
        <v>10020.1</v>
      </c>
      <c r="M2422" s="462" t="s">
        <v>115</v>
      </c>
    </row>
    <row r="2423" spans="1:13" x14ac:dyDescent="0.35">
      <c r="A2423" s="465" t="s">
        <v>9314</v>
      </c>
      <c r="B2423" s="465" t="s">
        <v>4200</v>
      </c>
      <c r="C2423" s="465" t="s">
        <v>9314</v>
      </c>
      <c r="D2423" s="465" t="s">
        <v>141</v>
      </c>
      <c r="E2423" s="465" t="s">
        <v>6563</v>
      </c>
      <c r="F2423" s="466">
        <v>2014</v>
      </c>
      <c r="G2423" s="465" t="s">
        <v>5710</v>
      </c>
      <c r="H2423" s="465" t="s">
        <v>898</v>
      </c>
      <c r="I2423" s="465" t="s">
        <v>9315</v>
      </c>
      <c r="J2423" s="466">
        <v>25685</v>
      </c>
      <c r="K2423" s="469"/>
      <c r="L2423" s="404">
        <f t="shared" ca="1" si="37"/>
        <v>2568.5</v>
      </c>
      <c r="M2423" s="465" t="s">
        <v>115</v>
      </c>
    </row>
    <row r="2424" spans="1:13" x14ac:dyDescent="0.35">
      <c r="A2424" s="462" t="s">
        <v>9446</v>
      </c>
      <c r="B2424" s="462" t="s">
        <v>4205</v>
      </c>
      <c r="C2424" s="462" t="s">
        <v>9446</v>
      </c>
      <c r="D2424" s="462" t="s">
        <v>141</v>
      </c>
      <c r="E2424" s="462" t="s">
        <v>6563</v>
      </c>
      <c r="F2424" s="463">
        <v>2014</v>
      </c>
      <c r="G2424" s="462" t="s">
        <v>5813</v>
      </c>
      <c r="H2424" s="462" t="s">
        <v>5734</v>
      </c>
      <c r="I2424" s="462" t="s">
        <v>9447</v>
      </c>
      <c r="J2424" s="463">
        <v>184265</v>
      </c>
      <c r="K2424" s="468"/>
      <c r="L2424" s="464">
        <f t="shared" ca="1" si="37"/>
        <v>18426.5</v>
      </c>
      <c r="M2424" s="462" t="s">
        <v>115</v>
      </c>
    </row>
    <row r="2425" spans="1:13" x14ac:dyDescent="0.35">
      <c r="A2425" s="465" t="s">
        <v>9448</v>
      </c>
      <c r="B2425" s="465" t="s">
        <v>4206</v>
      </c>
      <c r="C2425" s="465" t="s">
        <v>9448</v>
      </c>
      <c r="D2425" s="465" t="s">
        <v>141</v>
      </c>
      <c r="E2425" s="465" t="s">
        <v>6563</v>
      </c>
      <c r="F2425" s="466">
        <v>2014</v>
      </c>
      <c r="G2425" s="465" t="s">
        <v>5813</v>
      </c>
      <c r="H2425" s="465" t="s">
        <v>5734</v>
      </c>
      <c r="I2425" s="465" t="s">
        <v>9449</v>
      </c>
      <c r="J2425" s="466">
        <v>32829.599999999999</v>
      </c>
      <c r="K2425" s="469"/>
      <c r="L2425" s="404">
        <f t="shared" ca="1" si="37"/>
        <v>3282.96</v>
      </c>
      <c r="M2425" s="465" t="s">
        <v>115</v>
      </c>
    </row>
    <row r="2426" spans="1:13" x14ac:dyDescent="0.35">
      <c r="A2426" s="462" t="s">
        <v>10855</v>
      </c>
      <c r="B2426" s="462" t="s">
        <v>4267</v>
      </c>
      <c r="C2426" s="462" t="s">
        <v>10855</v>
      </c>
      <c r="D2426" s="462" t="s">
        <v>141</v>
      </c>
      <c r="E2426" s="462" t="s">
        <v>6563</v>
      </c>
      <c r="F2426" s="463">
        <v>2016</v>
      </c>
      <c r="G2426" s="462" t="s">
        <v>5710</v>
      </c>
      <c r="H2426" s="462" t="s">
        <v>9438</v>
      </c>
      <c r="I2426" s="462" t="s">
        <v>10856</v>
      </c>
      <c r="J2426" s="463">
        <v>159452.1</v>
      </c>
      <c r="K2426" s="468"/>
      <c r="L2426" s="464">
        <f t="shared" ca="1" si="37"/>
        <v>19931.512500000001</v>
      </c>
      <c r="M2426" s="462" t="s">
        <v>115</v>
      </c>
    </row>
    <row r="2427" spans="1:13" x14ac:dyDescent="0.35">
      <c r="A2427" s="465" t="s">
        <v>14063</v>
      </c>
      <c r="B2427" s="465" t="s">
        <v>4388</v>
      </c>
      <c r="C2427" s="465" t="s">
        <v>14063</v>
      </c>
      <c r="D2427" s="465" t="s">
        <v>141</v>
      </c>
      <c r="E2427" s="465" t="s">
        <v>6563</v>
      </c>
      <c r="F2427" s="466">
        <v>2020</v>
      </c>
      <c r="G2427" s="465" t="s">
        <v>5813</v>
      </c>
      <c r="H2427" s="465" t="s">
        <v>5734</v>
      </c>
      <c r="I2427" s="465" t="s">
        <v>14064</v>
      </c>
      <c r="J2427" s="466">
        <v>123740</v>
      </c>
      <c r="K2427" s="469"/>
      <c r="L2427" s="404">
        <f t="shared" ca="1" si="37"/>
        <v>30935</v>
      </c>
      <c r="M2427" s="465" t="s">
        <v>115</v>
      </c>
    </row>
    <row r="2428" spans="1:13" x14ac:dyDescent="0.35">
      <c r="A2428" s="462" t="s">
        <v>13254</v>
      </c>
      <c r="B2428" s="462" t="s">
        <v>4383</v>
      </c>
      <c r="C2428" s="462" t="s">
        <v>13254</v>
      </c>
      <c r="D2428" s="462" t="s">
        <v>141</v>
      </c>
      <c r="E2428" s="462" t="s">
        <v>6563</v>
      </c>
      <c r="F2428" s="463">
        <v>2019</v>
      </c>
      <c r="G2428" s="462" t="s">
        <v>5710</v>
      </c>
      <c r="H2428" s="462" t="s">
        <v>9893</v>
      </c>
      <c r="I2428" s="462" t="s">
        <v>13255</v>
      </c>
      <c r="J2428" s="463">
        <v>27556.9</v>
      </c>
      <c r="K2428" s="468"/>
      <c r="L2428" s="464">
        <f t="shared" ca="1" si="37"/>
        <v>5511.38</v>
      </c>
      <c r="M2428" s="462" t="s">
        <v>115</v>
      </c>
    </row>
    <row r="2429" spans="1:13" x14ac:dyDescent="0.35">
      <c r="A2429" s="465" t="s">
        <v>8728</v>
      </c>
      <c r="B2429" s="465" t="s">
        <v>4138</v>
      </c>
      <c r="C2429" s="465" t="s">
        <v>8728</v>
      </c>
      <c r="D2429" s="465" t="s">
        <v>141</v>
      </c>
      <c r="E2429" s="465" t="s">
        <v>6563</v>
      </c>
      <c r="F2429" s="466">
        <v>2013</v>
      </c>
      <c r="G2429" s="465" t="s">
        <v>5710</v>
      </c>
      <c r="H2429" s="465" t="s">
        <v>6735</v>
      </c>
      <c r="I2429" s="465" t="s">
        <v>8729</v>
      </c>
      <c r="J2429" s="466">
        <v>168656</v>
      </c>
      <c r="K2429" s="469">
        <v>43705</v>
      </c>
      <c r="L2429" s="404">
        <f t="shared" ca="1" si="37"/>
        <v>15332.363636363636</v>
      </c>
      <c r="M2429" s="465" t="s">
        <v>115</v>
      </c>
    </row>
    <row r="2430" spans="1:13" x14ac:dyDescent="0.35">
      <c r="A2430" s="462" t="s">
        <v>10734</v>
      </c>
      <c r="B2430" s="462" t="s">
        <v>4263</v>
      </c>
      <c r="C2430" s="462" t="s">
        <v>10734</v>
      </c>
      <c r="D2430" s="462" t="s">
        <v>141</v>
      </c>
      <c r="E2430" s="462" t="s">
        <v>6563</v>
      </c>
      <c r="F2430" s="463">
        <v>2016</v>
      </c>
      <c r="G2430" s="462" t="s">
        <v>5710</v>
      </c>
      <c r="H2430" s="462" t="s">
        <v>6735</v>
      </c>
      <c r="I2430" s="462" t="s">
        <v>10735</v>
      </c>
      <c r="J2430" s="463">
        <v>115945</v>
      </c>
      <c r="K2430" s="468"/>
      <c r="L2430" s="464">
        <f t="shared" ca="1" si="37"/>
        <v>14493.125</v>
      </c>
      <c r="M2430" s="462" t="s">
        <v>115</v>
      </c>
    </row>
    <row r="2431" spans="1:13" x14ac:dyDescent="0.35">
      <c r="A2431" s="465" t="s">
        <v>13994</v>
      </c>
      <c r="B2431" s="465" t="s">
        <v>13995</v>
      </c>
      <c r="C2431" s="465" t="s">
        <v>13994</v>
      </c>
      <c r="D2431" s="465" t="s">
        <v>141</v>
      </c>
      <c r="E2431" s="465" t="s">
        <v>6563</v>
      </c>
      <c r="F2431" s="466">
        <v>2020</v>
      </c>
      <c r="G2431" s="465" t="s">
        <v>5710</v>
      </c>
      <c r="H2431" s="465" t="s">
        <v>9438</v>
      </c>
      <c r="I2431" s="465" t="s">
        <v>13996</v>
      </c>
      <c r="J2431" s="466">
        <v>27662</v>
      </c>
      <c r="K2431" s="469"/>
      <c r="L2431" s="404">
        <f t="shared" ca="1" si="37"/>
        <v>6915.5</v>
      </c>
      <c r="M2431" s="465" t="s">
        <v>115</v>
      </c>
    </row>
    <row r="2432" spans="1:13" x14ac:dyDescent="0.35">
      <c r="A2432" s="462" t="s">
        <v>17679</v>
      </c>
      <c r="B2432" s="462" t="s">
        <v>17680</v>
      </c>
      <c r="C2432" s="462" t="s">
        <v>17679</v>
      </c>
      <c r="D2432" s="462" t="s">
        <v>141</v>
      </c>
      <c r="E2432" s="462" t="s">
        <v>6563</v>
      </c>
      <c r="F2432" s="463">
        <v>2023</v>
      </c>
      <c r="G2432" s="462" t="s">
        <v>6819</v>
      </c>
      <c r="H2432" s="462" t="s">
        <v>17429</v>
      </c>
      <c r="I2432" s="462" t="s">
        <v>17681</v>
      </c>
      <c r="J2432" s="463">
        <v>0</v>
      </c>
      <c r="K2432" s="468"/>
      <c r="L2432" s="464">
        <f t="shared" ca="1" si="37"/>
        <v>0</v>
      </c>
      <c r="M2432" s="462" t="s">
        <v>115</v>
      </c>
    </row>
    <row r="2433" spans="1:13" x14ac:dyDescent="0.35">
      <c r="A2433" s="465" t="s">
        <v>17682</v>
      </c>
      <c r="B2433" s="465" t="s">
        <v>17683</v>
      </c>
      <c r="C2433" s="465" t="s">
        <v>17682</v>
      </c>
      <c r="D2433" s="465" t="s">
        <v>141</v>
      </c>
      <c r="E2433" s="465" t="s">
        <v>6563</v>
      </c>
      <c r="F2433" s="466">
        <v>2023</v>
      </c>
      <c r="G2433" s="465" t="s">
        <v>6819</v>
      </c>
      <c r="H2433" s="465" t="s">
        <v>17429</v>
      </c>
      <c r="I2433" s="465" t="s">
        <v>17684</v>
      </c>
      <c r="J2433" s="466">
        <v>0</v>
      </c>
      <c r="K2433" s="469"/>
      <c r="L2433" s="404">
        <f t="shared" ca="1" si="37"/>
        <v>0</v>
      </c>
      <c r="M2433" s="465" t="s">
        <v>115</v>
      </c>
    </row>
    <row r="2434" spans="1:13" x14ac:dyDescent="0.35">
      <c r="A2434" s="462" t="s">
        <v>12559</v>
      </c>
      <c r="B2434" s="462" t="s">
        <v>16778</v>
      </c>
      <c r="C2434" s="462" t="s">
        <v>12559</v>
      </c>
      <c r="D2434" s="462" t="s">
        <v>153</v>
      </c>
      <c r="E2434" s="462" t="s">
        <v>223</v>
      </c>
      <c r="F2434" s="463">
        <v>2018</v>
      </c>
      <c r="G2434" s="462" t="s">
        <v>6013</v>
      </c>
      <c r="H2434" s="462" t="s">
        <v>7459</v>
      </c>
      <c r="I2434" s="462" t="s">
        <v>12560</v>
      </c>
      <c r="J2434" s="463">
        <v>78459</v>
      </c>
      <c r="K2434" s="468">
        <v>45107</v>
      </c>
      <c r="L2434" s="464">
        <f t="shared" ref="L2434:L2497" ca="1" si="38">IFERROR(J2434/(YEAR(NOW())-F2434),"--")</f>
        <v>13076.5</v>
      </c>
      <c r="M2434" s="462" t="s">
        <v>87</v>
      </c>
    </row>
    <row r="2435" spans="1:13" x14ac:dyDescent="0.35">
      <c r="A2435" s="465" t="s">
        <v>17434</v>
      </c>
      <c r="B2435" s="465" t="s">
        <v>14748</v>
      </c>
      <c r="C2435" s="465" t="s">
        <v>17434</v>
      </c>
      <c r="D2435" s="465" t="s">
        <v>153</v>
      </c>
      <c r="E2435" s="465" t="s">
        <v>223</v>
      </c>
      <c r="F2435" s="466">
        <v>2023</v>
      </c>
      <c r="G2435" s="465" t="s">
        <v>6819</v>
      </c>
      <c r="H2435" s="465" t="s">
        <v>17429</v>
      </c>
      <c r="I2435" s="465" t="s">
        <v>17435</v>
      </c>
      <c r="J2435" s="466">
        <v>199</v>
      </c>
      <c r="K2435" s="469"/>
      <c r="L2435" s="404">
        <f t="shared" ca="1" si="38"/>
        <v>199</v>
      </c>
      <c r="M2435" s="465" t="s">
        <v>87</v>
      </c>
    </row>
    <row r="2436" spans="1:13" x14ac:dyDescent="0.35">
      <c r="A2436" s="462" t="s">
        <v>7383</v>
      </c>
      <c r="B2436" s="462" t="s">
        <v>2403</v>
      </c>
      <c r="C2436" s="462" t="s">
        <v>7383</v>
      </c>
      <c r="D2436" s="462" t="s">
        <v>153</v>
      </c>
      <c r="E2436" s="462" t="s">
        <v>223</v>
      </c>
      <c r="F2436" s="463">
        <v>2009</v>
      </c>
      <c r="G2436" s="462" t="s">
        <v>5710</v>
      </c>
      <c r="H2436" s="462" t="s">
        <v>6496</v>
      </c>
      <c r="I2436" s="462" t="s">
        <v>7384</v>
      </c>
      <c r="J2436" s="463">
        <v>62805</v>
      </c>
      <c r="K2436" s="468"/>
      <c r="L2436" s="464">
        <f t="shared" ca="1" si="38"/>
        <v>4187</v>
      </c>
      <c r="M2436" s="462" t="s">
        <v>87</v>
      </c>
    </row>
    <row r="2437" spans="1:13" x14ac:dyDescent="0.35">
      <c r="A2437" s="465" t="s">
        <v>11125</v>
      </c>
      <c r="B2437" s="465" t="s">
        <v>2415</v>
      </c>
      <c r="C2437" s="465" t="s">
        <v>11125</v>
      </c>
      <c r="D2437" s="465" t="s">
        <v>153</v>
      </c>
      <c r="E2437" s="465" t="s">
        <v>223</v>
      </c>
      <c r="F2437" s="466">
        <v>2016</v>
      </c>
      <c r="G2437" s="465" t="s">
        <v>6013</v>
      </c>
      <c r="H2437" s="465" t="s">
        <v>11126</v>
      </c>
      <c r="I2437" s="465" t="s">
        <v>11127</v>
      </c>
      <c r="J2437" s="466">
        <v>8849</v>
      </c>
      <c r="K2437" s="469"/>
      <c r="L2437" s="404">
        <f t="shared" ca="1" si="38"/>
        <v>1106.125</v>
      </c>
      <c r="M2437" s="465" t="s">
        <v>87</v>
      </c>
    </row>
    <row r="2438" spans="1:13" x14ac:dyDescent="0.35">
      <c r="A2438" s="462" t="s">
        <v>11128</v>
      </c>
      <c r="B2438" s="462" t="s">
        <v>2416</v>
      </c>
      <c r="C2438" s="462" t="s">
        <v>11128</v>
      </c>
      <c r="D2438" s="462" t="s">
        <v>153</v>
      </c>
      <c r="E2438" s="462" t="s">
        <v>223</v>
      </c>
      <c r="F2438" s="463">
        <v>2016</v>
      </c>
      <c r="G2438" s="462" t="s">
        <v>6013</v>
      </c>
      <c r="H2438" s="462" t="s">
        <v>11126</v>
      </c>
      <c r="I2438" s="462" t="s">
        <v>11129</v>
      </c>
      <c r="J2438" s="463">
        <v>9764</v>
      </c>
      <c r="K2438" s="468"/>
      <c r="L2438" s="464">
        <f t="shared" ca="1" si="38"/>
        <v>1220.5</v>
      </c>
      <c r="M2438" s="462" t="s">
        <v>87</v>
      </c>
    </row>
    <row r="2439" spans="1:13" x14ac:dyDescent="0.35">
      <c r="A2439" s="465" t="s">
        <v>9252</v>
      </c>
      <c r="B2439" s="465" t="s">
        <v>2454</v>
      </c>
      <c r="C2439" s="465" t="s">
        <v>9252</v>
      </c>
      <c r="D2439" s="465" t="s">
        <v>156</v>
      </c>
      <c r="E2439" s="465" t="s">
        <v>224</v>
      </c>
      <c r="F2439" s="466">
        <v>2014</v>
      </c>
      <c r="G2439" s="465" t="s">
        <v>5710</v>
      </c>
      <c r="H2439" s="465" t="s">
        <v>368</v>
      </c>
      <c r="I2439" s="465" t="s">
        <v>9253</v>
      </c>
      <c r="J2439" s="466">
        <v>167501</v>
      </c>
      <c r="K2439" s="469">
        <v>44965</v>
      </c>
      <c r="L2439" s="404">
        <f t="shared" ca="1" si="38"/>
        <v>16750.099999999999</v>
      </c>
      <c r="M2439" s="465" t="s">
        <v>105</v>
      </c>
    </row>
    <row r="2440" spans="1:13" x14ac:dyDescent="0.35">
      <c r="A2440" s="462" t="s">
        <v>9274</v>
      </c>
      <c r="B2440" s="462" t="s">
        <v>2457</v>
      </c>
      <c r="C2440" s="462" t="s">
        <v>9274</v>
      </c>
      <c r="D2440" s="462" t="s">
        <v>156</v>
      </c>
      <c r="E2440" s="462" t="s">
        <v>224</v>
      </c>
      <c r="F2440" s="463">
        <v>2014</v>
      </c>
      <c r="G2440" s="462" t="s">
        <v>5710</v>
      </c>
      <c r="H2440" s="462" t="s">
        <v>368</v>
      </c>
      <c r="I2440" s="462" t="s">
        <v>9275</v>
      </c>
      <c r="J2440" s="463">
        <v>111115</v>
      </c>
      <c r="K2440" s="468"/>
      <c r="L2440" s="464">
        <f t="shared" ca="1" si="38"/>
        <v>11111.5</v>
      </c>
      <c r="M2440" s="462" t="s">
        <v>105</v>
      </c>
    </row>
    <row r="2441" spans="1:13" x14ac:dyDescent="0.35">
      <c r="A2441" s="465" t="s">
        <v>9270</v>
      </c>
      <c r="B2441" s="465" t="s">
        <v>2455</v>
      </c>
      <c r="C2441" s="465" t="s">
        <v>9270</v>
      </c>
      <c r="D2441" s="465" t="s">
        <v>156</v>
      </c>
      <c r="E2441" s="465" t="s">
        <v>224</v>
      </c>
      <c r="F2441" s="466">
        <v>2014</v>
      </c>
      <c r="G2441" s="465" t="s">
        <v>5710</v>
      </c>
      <c r="H2441" s="465" t="s">
        <v>368</v>
      </c>
      <c r="I2441" s="465" t="s">
        <v>9271</v>
      </c>
      <c r="J2441" s="466">
        <v>123247</v>
      </c>
      <c r="K2441" s="469"/>
      <c r="L2441" s="404">
        <f t="shared" ca="1" si="38"/>
        <v>12324.7</v>
      </c>
      <c r="M2441" s="465" t="s">
        <v>105</v>
      </c>
    </row>
    <row r="2442" spans="1:13" x14ac:dyDescent="0.35">
      <c r="A2442" s="462" t="s">
        <v>9272</v>
      </c>
      <c r="B2442" s="462" t="s">
        <v>2456</v>
      </c>
      <c r="C2442" s="462" t="s">
        <v>9272</v>
      </c>
      <c r="D2442" s="462" t="s">
        <v>156</v>
      </c>
      <c r="E2442" s="462" t="s">
        <v>224</v>
      </c>
      <c r="F2442" s="463">
        <v>2014</v>
      </c>
      <c r="G2442" s="462" t="s">
        <v>5710</v>
      </c>
      <c r="H2442" s="462" t="s">
        <v>368</v>
      </c>
      <c r="I2442" s="462" t="s">
        <v>9273</v>
      </c>
      <c r="J2442" s="463">
        <v>100811</v>
      </c>
      <c r="K2442" s="468"/>
      <c r="L2442" s="464">
        <f t="shared" ca="1" si="38"/>
        <v>10081.1</v>
      </c>
      <c r="M2442" s="462" t="s">
        <v>105</v>
      </c>
    </row>
    <row r="2443" spans="1:13" x14ac:dyDescent="0.35">
      <c r="A2443" s="465" t="s">
        <v>9260</v>
      </c>
      <c r="B2443" s="465" t="s">
        <v>2458</v>
      </c>
      <c r="C2443" s="465" t="s">
        <v>9260</v>
      </c>
      <c r="D2443" s="465" t="s">
        <v>156</v>
      </c>
      <c r="E2443" s="465" t="s">
        <v>224</v>
      </c>
      <c r="F2443" s="466">
        <v>2014</v>
      </c>
      <c r="G2443" s="465" t="s">
        <v>5710</v>
      </c>
      <c r="H2443" s="465" t="s">
        <v>368</v>
      </c>
      <c r="I2443" s="465" t="s">
        <v>9261</v>
      </c>
      <c r="J2443" s="466">
        <v>87524</v>
      </c>
      <c r="K2443" s="469"/>
      <c r="L2443" s="404">
        <f t="shared" ca="1" si="38"/>
        <v>8752.4</v>
      </c>
      <c r="M2443" s="465" t="s">
        <v>105</v>
      </c>
    </row>
    <row r="2444" spans="1:13" x14ac:dyDescent="0.35">
      <c r="A2444" s="462" t="s">
        <v>9262</v>
      </c>
      <c r="B2444" s="462" t="s">
        <v>2459</v>
      </c>
      <c r="C2444" s="462" t="s">
        <v>9262</v>
      </c>
      <c r="D2444" s="462" t="s">
        <v>156</v>
      </c>
      <c r="E2444" s="462" t="s">
        <v>224</v>
      </c>
      <c r="F2444" s="463">
        <v>2014</v>
      </c>
      <c r="G2444" s="462" t="s">
        <v>5710</v>
      </c>
      <c r="H2444" s="462" t="s">
        <v>368</v>
      </c>
      <c r="I2444" s="462" t="s">
        <v>9263</v>
      </c>
      <c r="J2444" s="463">
        <v>189429</v>
      </c>
      <c r="K2444" s="468">
        <v>45028</v>
      </c>
      <c r="L2444" s="464">
        <f t="shared" ca="1" si="38"/>
        <v>18942.900000000001</v>
      </c>
      <c r="M2444" s="462" t="s">
        <v>105</v>
      </c>
    </row>
    <row r="2445" spans="1:13" x14ac:dyDescent="0.35">
      <c r="A2445" s="465" t="s">
        <v>9264</v>
      </c>
      <c r="B2445" s="465" t="s">
        <v>2460</v>
      </c>
      <c r="C2445" s="465" t="s">
        <v>9264</v>
      </c>
      <c r="D2445" s="465" t="s">
        <v>156</v>
      </c>
      <c r="E2445" s="465" t="s">
        <v>224</v>
      </c>
      <c r="F2445" s="466">
        <v>2014</v>
      </c>
      <c r="G2445" s="465" t="s">
        <v>5710</v>
      </c>
      <c r="H2445" s="465" t="s">
        <v>368</v>
      </c>
      <c r="I2445" s="465" t="s">
        <v>9265</v>
      </c>
      <c r="J2445" s="466">
        <v>148962</v>
      </c>
      <c r="K2445" s="469">
        <v>45028</v>
      </c>
      <c r="L2445" s="404">
        <f t="shared" ca="1" si="38"/>
        <v>14896.2</v>
      </c>
      <c r="M2445" s="465" t="s">
        <v>105</v>
      </c>
    </row>
    <row r="2446" spans="1:13" x14ac:dyDescent="0.35">
      <c r="A2446" s="462" t="s">
        <v>9266</v>
      </c>
      <c r="B2446" s="462" t="s">
        <v>2461</v>
      </c>
      <c r="C2446" s="462" t="s">
        <v>9266</v>
      </c>
      <c r="D2446" s="462" t="s">
        <v>156</v>
      </c>
      <c r="E2446" s="462" t="s">
        <v>224</v>
      </c>
      <c r="F2446" s="463">
        <v>2014</v>
      </c>
      <c r="G2446" s="462" t="s">
        <v>5710</v>
      </c>
      <c r="H2446" s="462" t="s">
        <v>368</v>
      </c>
      <c r="I2446" s="462" t="s">
        <v>9267</v>
      </c>
      <c r="J2446" s="463">
        <v>104162</v>
      </c>
      <c r="K2446" s="468">
        <v>45029</v>
      </c>
      <c r="L2446" s="464">
        <f t="shared" ca="1" si="38"/>
        <v>10416.200000000001</v>
      </c>
      <c r="M2446" s="462" t="s">
        <v>105</v>
      </c>
    </row>
    <row r="2447" spans="1:13" x14ac:dyDescent="0.35">
      <c r="A2447" s="465" t="s">
        <v>9268</v>
      </c>
      <c r="B2447" s="465" t="s">
        <v>2462</v>
      </c>
      <c r="C2447" s="465" t="s">
        <v>9268</v>
      </c>
      <c r="D2447" s="465" t="s">
        <v>156</v>
      </c>
      <c r="E2447" s="465" t="s">
        <v>224</v>
      </c>
      <c r="F2447" s="466">
        <v>2014</v>
      </c>
      <c r="G2447" s="465" t="s">
        <v>5710</v>
      </c>
      <c r="H2447" s="465" t="s">
        <v>368</v>
      </c>
      <c r="I2447" s="465" t="s">
        <v>9269</v>
      </c>
      <c r="J2447" s="466">
        <v>105999</v>
      </c>
      <c r="K2447" s="469">
        <v>45028</v>
      </c>
      <c r="L2447" s="404">
        <f t="shared" ca="1" si="38"/>
        <v>10599.9</v>
      </c>
      <c r="M2447" s="465" t="s">
        <v>105</v>
      </c>
    </row>
    <row r="2448" spans="1:13" x14ac:dyDescent="0.35">
      <c r="A2448" s="462" t="s">
        <v>9254</v>
      </c>
      <c r="B2448" s="462" t="s">
        <v>2451</v>
      </c>
      <c r="C2448" s="462" t="s">
        <v>9254</v>
      </c>
      <c r="D2448" s="462" t="s">
        <v>156</v>
      </c>
      <c r="E2448" s="462" t="s">
        <v>224</v>
      </c>
      <c r="F2448" s="463">
        <v>2014</v>
      </c>
      <c r="G2448" s="462" t="s">
        <v>5710</v>
      </c>
      <c r="H2448" s="462" t="s">
        <v>368</v>
      </c>
      <c r="I2448" s="462" t="s">
        <v>9255</v>
      </c>
      <c r="J2448" s="463">
        <v>98245</v>
      </c>
      <c r="K2448" s="468">
        <v>45048</v>
      </c>
      <c r="L2448" s="464">
        <f t="shared" ca="1" si="38"/>
        <v>9824.5</v>
      </c>
      <c r="M2448" s="462" t="s">
        <v>105</v>
      </c>
    </row>
    <row r="2449" spans="1:13" x14ac:dyDescent="0.35">
      <c r="A2449" s="465" t="s">
        <v>9256</v>
      </c>
      <c r="B2449" s="465" t="s">
        <v>2452</v>
      </c>
      <c r="C2449" s="465" t="s">
        <v>9256</v>
      </c>
      <c r="D2449" s="465" t="s">
        <v>156</v>
      </c>
      <c r="E2449" s="465" t="s">
        <v>224</v>
      </c>
      <c r="F2449" s="466">
        <v>2014</v>
      </c>
      <c r="G2449" s="465" t="s">
        <v>5710</v>
      </c>
      <c r="H2449" s="465" t="s">
        <v>368</v>
      </c>
      <c r="I2449" s="465" t="s">
        <v>9257</v>
      </c>
      <c r="J2449" s="466">
        <v>50796</v>
      </c>
      <c r="K2449" s="469">
        <v>44994</v>
      </c>
      <c r="L2449" s="404">
        <f t="shared" ca="1" si="38"/>
        <v>5079.6000000000004</v>
      </c>
      <c r="M2449" s="465" t="s">
        <v>105</v>
      </c>
    </row>
    <row r="2450" spans="1:13" x14ac:dyDescent="0.35">
      <c r="A2450" s="462" t="s">
        <v>9258</v>
      </c>
      <c r="B2450" s="462" t="s">
        <v>2453</v>
      </c>
      <c r="C2450" s="462" t="s">
        <v>9258</v>
      </c>
      <c r="D2450" s="462" t="s">
        <v>156</v>
      </c>
      <c r="E2450" s="462" t="s">
        <v>224</v>
      </c>
      <c r="F2450" s="463">
        <v>2014</v>
      </c>
      <c r="G2450" s="462" t="s">
        <v>5710</v>
      </c>
      <c r="H2450" s="462" t="s">
        <v>368</v>
      </c>
      <c r="I2450" s="462" t="s">
        <v>9259</v>
      </c>
      <c r="J2450" s="463">
        <v>45414</v>
      </c>
      <c r="K2450" s="468"/>
      <c r="L2450" s="464">
        <f t="shared" ca="1" si="38"/>
        <v>4541.3999999999996</v>
      </c>
      <c r="M2450" s="462" t="s">
        <v>105</v>
      </c>
    </row>
    <row r="2451" spans="1:13" x14ac:dyDescent="0.35">
      <c r="A2451" s="465" t="s">
        <v>12796</v>
      </c>
      <c r="B2451" s="465" t="s">
        <v>2463</v>
      </c>
      <c r="C2451" s="465" t="s">
        <v>12796</v>
      </c>
      <c r="D2451" s="465" t="s">
        <v>156</v>
      </c>
      <c r="E2451" s="465" t="s">
        <v>224</v>
      </c>
      <c r="F2451" s="466">
        <v>2019</v>
      </c>
      <c r="G2451" s="465" t="s">
        <v>5710</v>
      </c>
      <c r="H2451" s="465" t="s">
        <v>368</v>
      </c>
      <c r="I2451" s="465" t="s">
        <v>12797</v>
      </c>
      <c r="J2451" s="466">
        <v>55022</v>
      </c>
      <c r="K2451" s="469"/>
      <c r="L2451" s="404">
        <f t="shared" ca="1" si="38"/>
        <v>11004.4</v>
      </c>
      <c r="M2451" s="465" t="s">
        <v>105</v>
      </c>
    </row>
    <row r="2452" spans="1:13" x14ac:dyDescent="0.35">
      <c r="A2452" s="462" t="s">
        <v>17238</v>
      </c>
      <c r="B2452" s="462" t="s">
        <v>17239</v>
      </c>
      <c r="C2452" s="462" t="s">
        <v>17238</v>
      </c>
      <c r="D2452" s="462" t="s">
        <v>156</v>
      </c>
      <c r="E2452" s="462" t="s">
        <v>224</v>
      </c>
      <c r="F2452" s="463">
        <v>2022</v>
      </c>
      <c r="G2452" s="462" t="s">
        <v>5710</v>
      </c>
      <c r="H2452" s="462" t="s">
        <v>17185</v>
      </c>
      <c r="I2452" s="462" t="s">
        <v>17240</v>
      </c>
      <c r="J2452" s="463">
        <v>251</v>
      </c>
      <c r="K2452" s="468"/>
      <c r="L2452" s="464">
        <f t="shared" ca="1" si="38"/>
        <v>125.5</v>
      </c>
      <c r="M2452" s="462" t="s">
        <v>105</v>
      </c>
    </row>
    <row r="2453" spans="1:13" x14ac:dyDescent="0.35">
      <c r="A2453" s="465" t="s">
        <v>16961</v>
      </c>
      <c r="B2453" s="465" t="s">
        <v>16962</v>
      </c>
      <c r="C2453" s="465" t="s">
        <v>16961</v>
      </c>
      <c r="D2453" s="465" t="s">
        <v>156</v>
      </c>
      <c r="E2453" s="465" t="s">
        <v>224</v>
      </c>
      <c r="F2453" s="466">
        <v>2022</v>
      </c>
      <c r="G2453" s="465" t="s">
        <v>5710</v>
      </c>
      <c r="H2453" s="465" t="s">
        <v>16928</v>
      </c>
      <c r="I2453" s="465" t="s">
        <v>16963</v>
      </c>
      <c r="J2453" s="466">
        <v>12763</v>
      </c>
      <c r="K2453" s="469"/>
      <c r="L2453" s="404">
        <f t="shared" ca="1" si="38"/>
        <v>6381.5</v>
      </c>
      <c r="M2453" s="465" t="s">
        <v>105</v>
      </c>
    </row>
    <row r="2454" spans="1:13" x14ac:dyDescent="0.35">
      <c r="A2454" s="462" t="s">
        <v>16964</v>
      </c>
      <c r="B2454" s="462" t="s">
        <v>16965</v>
      </c>
      <c r="C2454" s="462" t="s">
        <v>16964</v>
      </c>
      <c r="D2454" s="462" t="s">
        <v>156</v>
      </c>
      <c r="E2454" s="462" t="s">
        <v>224</v>
      </c>
      <c r="F2454" s="463">
        <v>2022</v>
      </c>
      <c r="G2454" s="462" t="s">
        <v>5710</v>
      </c>
      <c r="H2454" s="462" t="s">
        <v>16928</v>
      </c>
      <c r="I2454" s="462" t="s">
        <v>16966</v>
      </c>
      <c r="J2454" s="463">
        <v>5924</v>
      </c>
      <c r="K2454" s="468"/>
      <c r="L2454" s="464">
        <f t="shared" ca="1" si="38"/>
        <v>2962</v>
      </c>
      <c r="M2454" s="462" t="s">
        <v>105</v>
      </c>
    </row>
    <row r="2455" spans="1:13" x14ac:dyDescent="0.35">
      <c r="A2455" s="465" t="s">
        <v>17328</v>
      </c>
      <c r="B2455" s="465" t="s">
        <v>17329</v>
      </c>
      <c r="C2455" s="465" t="s">
        <v>17328</v>
      </c>
      <c r="D2455" s="465" t="s">
        <v>156</v>
      </c>
      <c r="E2455" s="465" t="s">
        <v>224</v>
      </c>
      <c r="F2455" s="466">
        <v>2023</v>
      </c>
      <c r="G2455" s="465" t="s">
        <v>5710</v>
      </c>
      <c r="H2455" s="465" t="s">
        <v>17281</v>
      </c>
      <c r="I2455" s="465" t="s">
        <v>17330</v>
      </c>
      <c r="J2455" s="466">
        <v>124</v>
      </c>
      <c r="K2455" s="469"/>
      <c r="L2455" s="404">
        <f t="shared" ca="1" si="38"/>
        <v>124</v>
      </c>
      <c r="M2455" s="465" t="s">
        <v>105</v>
      </c>
    </row>
    <row r="2456" spans="1:13" x14ac:dyDescent="0.35">
      <c r="A2456" s="462" t="s">
        <v>16967</v>
      </c>
      <c r="B2456" s="462" t="s">
        <v>16968</v>
      </c>
      <c r="C2456" s="462" t="s">
        <v>16967</v>
      </c>
      <c r="D2456" s="462" t="s">
        <v>156</v>
      </c>
      <c r="E2456" s="462" t="s">
        <v>224</v>
      </c>
      <c r="F2456" s="463">
        <v>2022</v>
      </c>
      <c r="G2456" s="462" t="s">
        <v>5710</v>
      </c>
      <c r="H2456" s="462" t="s">
        <v>16928</v>
      </c>
      <c r="I2456" s="462" t="s">
        <v>16969</v>
      </c>
      <c r="J2456" s="463">
        <v>11983</v>
      </c>
      <c r="K2456" s="468"/>
      <c r="L2456" s="464">
        <f t="shared" ca="1" si="38"/>
        <v>5991.5</v>
      </c>
      <c r="M2456" s="462" t="s">
        <v>105</v>
      </c>
    </row>
    <row r="2457" spans="1:13" x14ac:dyDescent="0.35">
      <c r="A2457" s="465" t="s">
        <v>16970</v>
      </c>
      <c r="B2457" s="465" t="s">
        <v>16971</v>
      </c>
      <c r="C2457" s="465" t="s">
        <v>16970</v>
      </c>
      <c r="D2457" s="465" t="s">
        <v>156</v>
      </c>
      <c r="E2457" s="465" t="s">
        <v>224</v>
      </c>
      <c r="F2457" s="466">
        <v>2022</v>
      </c>
      <c r="G2457" s="465" t="s">
        <v>5710</v>
      </c>
      <c r="H2457" s="465" t="s">
        <v>16928</v>
      </c>
      <c r="I2457" s="465" t="s">
        <v>16972</v>
      </c>
      <c r="J2457" s="466">
        <v>24624</v>
      </c>
      <c r="K2457" s="469"/>
      <c r="L2457" s="404">
        <f t="shared" ca="1" si="38"/>
        <v>12312</v>
      </c>
      <c r="M2457" s="465" t="s">
        <v>105</v>
      </c>
    </row>
    <row r="2458" spans="1:13" x14ac:dyDescent="0.35">
      <c r="A2458" s="462" t="s">
        <v>16973</v>
      </c>
      <c r="B2458" s="462" t="s">
        <v>16974</v>
      </c>
      <c r="C2458" s="462" t="s">
        <v>16973</v>
      </c>
      <c r="D2458" s="462" t="s">
        <v>156</v>
      </c>
      <c r="E2458" s="462" t="s">
        <v>224</v>
      </c>
      <c r="F2458" s="463">
        <v>2022</v>
      </c>
      <c r="G2458" s="462" t="s">
        <v>5710</v>
      </c>
      <c r="H2458" s="462" t="s">
        <v>16928</v>
      </c>
      <c r="I2458" s="462" t="s">
        <v>16975</v>
      </c>
      <c r="J2458" s="463">
        <v>7288</v>
      </c>
      <c r="K2458" s="468"/>
      <c r="L2458" s="464">
        <f t="shared" ca="1" si="38"/>
        <v>3644</v>
      </c>
      <c r="M2458" s="462" t="s">
        <v>105</v>
      </c>
    </row>
    <row r="2459" spans="1:13" x14ac:dyDescent="0.35">
      <c r="A2459" s="465" t="s">
        <v>12078</v>
      </c>
      <c r="B2459" s="465" t="s">
        <v>2450</v>
      </c>
      <c r="C2459" s="465" t="s">
        <v>12078</v>
      </c>
      <c r="D2459" s="465" t="s">
        <v>159</v>
      </c>
      <c r="E2459" s="465" t="s">
        <v>214</v>
      </c>
      <c r="F2459" s="466">
        <v>2018</v>
      </c>
      <c r="G2459" s="465" t="s">
        <v>5710</v>
      </c>
      <c r="H2459" s="465" t="s">
        <v>8436</v>
      </c>
      <c r="I2459" s="465" t="s">
        <v>12079</v>
      </c>
      <c r="J2459" s="466">
        <v>11290</v>
      </c>
      <c r="K2459" s="469">
        <v>44735</v>
      </c>
      <c r="L2459" s="404">
        <f t="shared" ca="1" si="38"/>
        <v>1881.6666666666667</v>
      </c>
      <c r="M2459" s="465" t="s">
        <v>159</v>
      </c>
    </row>
    <row r="2460" spans="1:13" x14ac:dyDescent="0.35">
      <c r="A2460" s="462" t="s">
        <v>5709</v>
      </c>
      <c r="B2460" s="462" t="s">
        <v>2444</v>
      </c>
      <c r="C2460" s="462" t="s">
        <v>5709</v>
      </c>
      <c r="D2460" s="462" t="s">
        <v>159</v>
      </c>
      <c r="E2460" s="462" t="s">
        <v>214</v>
      </c>
      <c r="F2460" s="463">
        <v>2008</v>
      </c>
      <c r="G2460" s="462" t="s">
        <v>5710</v>
      </c>
      <c r="H2460" s="462" t="s">
        <v>5711</v>
      </c>
      <c r="I2460" s="462" t="s">
        <v>5712</v>
      </c>
      <c r="J2460" s="463">
        <v>136941</v>
      </c>
      <c r="K2460" s="468">
        <v>44757</v>
      </c>
      <c r="L2460" s="464">
        <f t="shared" ca="1" si="38"/>
        <v>8558.8125</v>
      </c>
      <c r="M2460" s="462" t="s">
        <v>159</v>
      </c>
    </row>
    <row r="2461" spans="1:13" x14ac:dyDescent="0.35">
      <c r="A2461" s="465" t="s">
        <v>6817</v>
      </c>
      <c r="B2461" s="465" t="s">
        <v>2442</v>
      </c>
      <c r="C2461" s="465" t="s">
        <v>6817</v>
      </c>
      <c r="D2461" s="465" t="s">
        <v>159</v>
      </c>
      <c r="E2461" s="465" t="s">
        <v>214</v>
      </c>
      <c r="F2461" s="466">
        <v>2007</v>
      </c>
      <c r="G2461" s="465" t="s">
        <v>6011</v>
      </c>
      <c r="H2461" s="465" t="s">
        <v>6813</v>
      </c>
      <c r="I2461" s="465" t="s">
        <v>6818</v>
      </c>
      <c r="J2461" s="466">
        <v>86602</v>
      </c>
      <c r="K2461" s="469">
        <v>44735</v>
      </c>
      <c r="L2461" s="404">
        <f t="shared" ca="1" si="38"/>
        <v>5094.2352941176468</v>
      </c>
      <c r="M2461" s="465" t="s">
        <v>159</v>
      </c>
    </row>
    <row r="2462" spans="1:13" x14ac:dyDescent="0.35">
      <c r="A2462" s="462" t="s">
        <v>5715</v>
      </c>
      <c r="B2462" s="462" t="s">
        <v>2440</v>
      </c>
      <c r="C2462" s="462" t="s">
        <v>5715</v>
      </c>
      <c r="D2462" s="462" t="s">
        <v>159</v>
      </c>
      <c r="E2462" s="462" t="s">
        <v>214</v>
      </c>
      <c r="F2462" s="463">
        <v>2007</v>
      </c>
      <c r="G2462" s="462" t="s">
        <v>5710</v>
      </c>
      <c r="H2462" s="462" t="s">
        <v>5711</v>
      </c>
      <c r="I2462" s="462" t="s">
        <v>5716</v>
      </c>
      <c r="J2462" s="463">
        <v>185096</v>
      </c>
      <c r="K2462" s="468">
        <v>44757</v>
      </c>
      <c r="L2462" s="464">
        <f t="shared" ca="1" si="38"/>
        <v>10888</v>
      </c>
      <c r="M2462" s="462" t="s">
        <v>159</v>
      </c>
    </row>
    <row r="2463" spans="1:13" x14ac:dyDescent="0.35">
      <c r="A2463" s="465" t="s">
        <v>9340</v>
      </c>
      <c r="B2463" s="465" t="s">
        <v>2449</v>
      </c>
      <c r="C2463" s="465" t="s">
        <v>9340</v>
      </c>
      <c r="D2463" s="465" t="s">
        <v>159</v>
      </c>
      <c r="E2463" s="465" t="s">
        <v>214</v>
      </c>
      <c r="F2463" s="466">
        <v>2014</v>
      </c>
      <c r="G2463" s="465" t="s">
        <v>5710</v>
      </c>
      <c r="H2463" s="465" t="s">
        <v>5711</v>
      </c>
      <c r="I2463" s="465" t="s">
        <v>9341</v>
      </c>
      <c r="J2463" s="466">
        <v>20798</v>
      </c>
      <c r="K2463" s="469">
        <v>44735</v>
      </c>
      <c r="L2463" s="404">
        <f t="shared" ca="1" si="38"/>
        <v>2079.8000000000002</v>
      </c>
      <c r="M2463" s="465" t="s">
        <v>159</v>
      </c>
    </row>
    <row r="2464" spans="1:13" x14ac:dyDescent="0.35">
      <c r="A2464" s="462" t="s">
        <v>9334</v>
      </c>
      <c r="B2464" s="462" t="s">
        <v>2446</v>
      </c>
      <c r="C2464" s="462" t="s">
        <v>9334</v>
      </c>
      <c r="D2464" s="462" t="s">
        <v>159</v>
      </c>
      <c r="E2464" s="462" t="s">
        <v>214</v>
      </c>
      <c r="F2464" s="463">
        <v>2014</v>
      </c>
      <c r="G2464" s="462" t="s">
        <v>5710</v>
      </c>
      <c r="H2464" s="462" t="s">
        <v>5711</v>
      </c>
      <c r="I2464" s="462" t="s">
        <v>9335</v>
      </c>
      <c r="J2464" s="463">
        <v>22948</v>
      </c>
      <c r="K2464" s="468">
        <v>44735</v>
      </c>
      <c r="L2464" s="464">
        <f t="shared" ca="1" si="38"/>
        <v>2294.8000000000002</v>
      </c>
      <c r="M2464" s="462" t="s">
        <v>159</v>
      </c>
    </row>
    <row r="2465" spans="1:13" x14ac:dyDescent="0.35">
      <c r="A2465" s="465" t="s">
        <v>6957</v>
      </c>
      <c r="B2465" s="465" t="s">
        <v>2520</v>
      </c>
      <c r="C2465" s="465" t="s">
        <v>6957</v>
      </c>
      <c r="D2465" s="465" t="s">
        <v>161</v>
      </c>
      <c r="E2465" s="465" t="s">
        <v>215</v>
      </c>
      <c r="F2465" s="466">
        <v>2008</v>
      </c>
      <c r="G2465" s="465" t="s">
        <v>5710</v>
      </c>
      <c r="H2465" s="465" t="s">
        <v>6496</v>
      </c>
      <c r="I2465" s="465" t="s">
        <v>6958</v>
      </c>
      <c r="J2465" s="466">
        <v>90482</v>
      </c>
      <c r="K2465" s="469">
        <v>45191</v>
      </c>
      <c r="L2465" s="404">
        <f t="shared" ca="1" si="38"/>
        <v>5655.125</v>
      </c>
      <c r="M2465" s="465" t="s">
        <v>109</v>
      </c>
    </row>
    <row r="2466" spans="1:13" x14ac:dyDescent="0.35">
      <c r="A2466" s="462" t="s">
        <v>7314</v>
      </c>
      <c r="B2466" s="462" t="s">
        <v>2527</v>
      </c>
      <c r="C2466" s="462" t="s">
        <v>7314</v>
      </c>
      <c r="D2466" s="462" t="s">
        <v>161</v>
      </c>
      <c r="E2466" s="462" t="s">
        <v>215</v>
      </c>
      <c r="F2466" s="463">
        <v>2008</v>
      </c>
      <c r="G2466" s="462" t="s">
        <v>6165</v>
      </c>
      <c r="H2466" s="462" t="s">
        <v>6387</v>
      </c>
      <c r="I2466" s="462" t="s">
        <v>7315</v>
      </c>
      <c r="J2466" s="463">
        <v>178538</v>
      </c>
      <c r="K2466" s="468"/>
      <c r="L2466" s="464">
        <f t="shared" ca="1" si="38"/>
        <v>11158.625</v>
      </c>
      <c r="M2466" s="462" t="s">
        <v>109</v>
      </c>
    </row>
    <row r="2467" spans="1:13" x14ac:dyDescent="0.35">
      <c r="A2467" s="465" t="s">
        <v>7316</v>
      </c>
      <c r="B2467" s="465" t="s">
        <v>2528</v>
      </c>
      <c r="C2467" s="465" t="s">
        <v>7316</v>
      </c>
      <c r="D2467" s="465" t="s">
        <v>161</v>
      </c>
      <c r="E2467" s="465" t="s">
        <v>215</v>
      </c>
      <c r="F2467" s="466">
        <v>2008</v>
      </c>
      <c r="G2467" s="465" t="s">
        <v>6165</v>
      </c>
      <c r="H2467" s="465" t="s">
        <v>6387</v>
      </c>
      <c r="I2467" s="465" t="s">
        <v>7317</v>
      </c>
      <c r="J2467" s="466">
        <v>93304</v>
      </c>
      <c r="K2467" s="469">
        <v>45195</v>
      </c>
      <c r="L2467" s="404">
        <f t="shared" ca="1" si="38"/>
        <v>5831.5</v>
      </c>
      <c r="M2467" s="465" t="s">
        <v>109</v>
      </c>
    </row>
    <row r="2468" spans="1:13" x14ac:dyDescent="0.35">
      <c r="A2468" s="462" t="s">
        <v>7561</v>
      </c>
      <c r="B2468" s="462" t="s">
        <v>2529</v>
      </c>
      <c r="C2468" s="462" t="s">
        <v>7561</v>
      </c>
      <c r="D2468" s="462" t="s">
        <v>161</v>
      </c>
      <c r="E2468" s="462" t="s">
        <v>215</v>
      </c>
      <c r="F2468" s="463">
        <v>2010</v>
      </c>
      <c r="G2468" s="462" t="s">
        <v>5710</v>
      </c>
      <c r="H2468" s="462" t="s">
        <v>6496</v>
      </c>
      <c r="I2468" s="462" t="s">
        <v>7562</v>
      </c>
      <c r="J2468" s="463">
        <v>94943</v>
      </c>
      <c r="K2468" s="468">
        <v>45114</v>
      </c>
      <c r="L2468" s="464">
        <f t="shared" ca="1" si="38"/>
        <v>6781.6428571428569</v>
      </c>
      <c r="M2468" s="462" t="s">
        <v>109</v>
      </c>
    </row>
    <row r="2469" spans="1:13" x14ac:dyDescent="0.35">
      <c r="A2469" s="465" t="s">
        <v>7654</v>
      </c>
      <c r="B2469" s="465" t="s">
        <v>2533</v>
      </c>
      <c r="C2469" s="465" t="s">
        <v>7654</v>
      </c>
      <c r="D2469" s="465" t="s">
        <v>161</v>
      </c>
      <c r="E2469" s="465" t="s">
        <v>215</v>
      </c>
      <c r="F2469" s="466">
        <v>2011</v>
      </c>
      <c r="G2469" s="465" t="s">
        <v>5710</v>
      </c>
      <c r="H2469" s="465" t="s">
        <v>6125</v>
      </c>
      <c r="I2469" s="465" t="s">
        <v>7655</v>
      </c>
      <c r="J2469" s="466">
        <v>195522</v>
      </c>
      <c r="K2469" s="469"/>
      <c r="L2469" s="404">
        <f t="shared" ca="1" si="38"/>
        <v>15040.153846153846</v>
      </c>
      <c r="M2469" s="465" t="s">
        <v>109</v>
      </c>
    </row>
    <row r="2470" spans="1:13" x14ac:dyDescent="0.35">
      <c r="A2470" s="462" t="s">
        <v>8749</v>
      </c>
      <c r="B2470" s="462" t="s">
        <v>2539</v>
      </c>
      <c r="C2470" s="462" t="s">
        <v>8749</v>
      </c>
      <c r="D2470" s="462" t="s">
        <v>161</v>
      </c>
      <c r="E2470" s="462" t="s">
        <v>215</v>
      </c>
      <c r="F2470" s="463">
        <v>2013</v>
      </c>
      <c r="G2470" s="462" t="s">
        <v>5710</v>
      </c>
      <c r="H2470" s="462" t="s">
        <v>6006</v>
      </c>
      <c r="I2470" s="462" t="s">
        <v>8750</v>
      </c>
      <c r="J2470" s="463">
        <v>73861</v>
      </c>
      <c r="K2470" s="468">
        <v>45183</v>
      </c>
      <c r="L2470" s="464">
        <f t="shared" ca="1" si="38"/>
        <v>6714.636363636364</v>
      </c>
      <c r="M2470" s="462" t="s">
        <v>109</v>
      </c>
    </row>
    <row r="2471" spans="1:13" x14ac:dyDescent="0.35">
      <c r="A2471" s="465" t="s">
        <v>8666</v>
      </c>
      <c r="B2471" s="465" t="s">
        <v>2538</v>
      </c>
      <c r="C2471" s="465" t="s">
        <v>8666</v>
      </c>
      <c r="D2471" s="465" t="s">
        <v>161</v>
      </c>
      <c r="E2471" s="465" t="s">
        <v>215</v>
      </c>
      <c r="F2471" s="466">
        <v>2013</v>
      </c>
      <c r="G2471" s="465" t="s">
        <v>5710</v>
      </c>
      <c r="H2471" s="465" t="s">
        <v>368</v>
      </c>
      <c r="I2471" s="465" t="s">
        <v>8667</v>
      </c>
      <c r="J2471" s="466">
        <v>159645</v>
      </c>
      <c r="K2471" s="469"/>
      <c r="L2471" s="404">
        <f t="shared" ca="1" si="38"/>
        <v>14513.181818181818</v>
      </c>
      <c r="M2471" s="465" t="s">
        <v>109</v>
      </c>
    </row>
    <row r="2472" spans="1:13" x14ac:dyDescent="0.35">
      <c r="A2472" s="462" t="s">
        <v>9987</v>
      </c>
      <c r="B2472" s="462" t="s">
        <v>2412</v>
      </c>
      <c r="C2472" s="462" t="s">
        <v>9987</v>
      </c>
      <c r="D2472" s="462" t="s">
        <v>161</v>
      </c>
      <c r="E2472" s="462" t="s">
        <v>215</v>
      </c>
      <c r="F2472" s="463">
        <v>2015</v>
      </c>
      <c r="G2472" s="462" t="s">
        <v>6165</v>
      </c>
      <c r="H2472" s="462" t="s">
        <v>6387</v>
      </c>
      <c r="I2472" s="462" t="s">
        <v>9988</v>
      </c>
      <c r="J2472" s="463">
        <v>47136</v>
      </c>
      <c r="K2472" s="468"/>
      <c r="L2472" s="464">
        <f t="shared" ca="1" si="38"/>
        <v>5237.333333333333</v>
      </c>
      <c r="M2472" s="462" t="s">
        <v>109</v>
      </c>
    </row>
    <row r="2473" spans="1:13" x14ac:dyDescent="0.35">
      <c r="A2473" s="465" t="s">
        <v>12340</v>
      </c>
      <c r="B2473" s="465" t="s">
        <v>2556</v>
      </c>
      <c r="C2473" s="465" t="s">
        <v>12340</v>
      </c>
      <c r="D2473" s="465" t="s">
        <v>161</v>
      </c>
      <c r="E2473" s="465" t="s">
        <v>215</v>
      </c>
      <c r="F2473" s="466">
        <v>2018</v>
      </c>
      <c r="G2473" s="465" t="s">
        <v>5710</v>
      </c>
      <c r="H2473" s="465" t="s">
        <v>6735</v>
      </c>
      <c r="I2473" s="465" t="s">
        <v>12341</v>
      </c>
      <c r="J2473" s="466">
        <v>80140</v>
      </c>
      <c r="K2473" s="469"/>
      <c r="L2473" s="404">
        <f t="shared" ca="1" si="38"/>
        <v>13356.666666666666</v>
      </c>
      <c r="M2473" s="465" t="s">
        <v>109</v>
      </c>
    </row>
    <row r="2474" spans="1:13" x14ac:dyDescent="0.35">
      <c r="A2474" s="462" t="s">
        <v>12342</v>
      </c>
      <c r="B2474" s="462" t="s">
        <v>2557</v>
      </c>
      <c r="C2474" s="462" t="s">
        <v>12342</v>
      </c>
      <c r="D2474" s="462" t="s">
        <v>161</v>
      </c>
      <c r="E2474" s="462" t="s">
        <v>215</v>
      </c>
      <c r="F2474" s="463">
        <v>2018</v>
      </c>
      <c r="G2474" s="462" t="s">
        <v>5710</v>
      </c>
      <c r="H2474" s="462" t="s">
        <v>6735</v>
      </c>
      <c r="I2474" s="462" t="s">
        <v>12343</v>
      </c>
      <c r="J2474" s="463">
        <v>102992</v>
      </c>
      <c r="K2474" s="468"/>
      <c r="L2474" s="464">
        <f t="shared" ca="1" si="38"/>
        <v>17165.333333333332</v>
      </c>
      <c r="M2474" s="462" t="s">
        <v>109</v>
      </c>
    </row>
    <row r="2475" spans="1:13" x14ac:dyDescent="0.35">
      <c r="A2475" s="465" t="s">
        <v>12344</v>
      </c>
      <c r="B2475" s="465" t="s">
        <v>2558</v>
      </c>
      <c r="C2475" s="465" t="s">
        <v>12344</v>
      </c>
      <c r="D2475" s="465" t="s">
        <v>161</v>
      </c>
      <c r="E2475" s="465" t="s">
        <v>215</v>
      </c>
      <c r="F2475" s="466">
        <v>2018</v>
      </c>
      <c r="G2475" s="465" t="s">
        <v>5710</v>
      </c>
      <c r="H2475" s="465" t="s">
        <v>6735</v>
      </c>
      <c r="I2475" s="465" t="s">
        <v>12345</v>
      </c>
      <c r="J2475" s="466">
        <v>28649</v>
      </c>
      <c r="K2475" s="469"/>
      <c r="L2475" s="404">
        <f t="shared" ca="1" si="38"/>
        <v>4774.833333333333</v>
      </c>
      <c r="M2475" s="465" t="s">
        <v>109</v>
      </c>
    </row>
    <row r="2476" spans="1:13" x14ac:dyDescent="0.35">
      <c r="A2476" s="462" t="s">
        <v>12346</v>
      </c>
      <c r="B2476" s="462" t="s">
        <v>2559</v>
      </c>
      <c r="C2476" s="462" t="s">
        <v>12346</v>
      </c>
      <c r="D2476" s="462" t="s">
        <v>161</v>
      </c>
      <c r="E2476" s="462" t="s">
        <v>215</v>
      </c>
      <c r="F2476" s="463">
        <v>2018</v>
      </c>
      <c r="G2476" s="462" t="s">
        <v>5710</v>
      </c>
      <c r="H2476" s="462" t="s">
        <v>6735</v>
      </c>
      <c r="I2476" s="462" t="s">
        <v>12347</v>
      </c>
      <c r="J2476" s="463">
        <v>98606</v>
      </c>
      <c r="K2476" s="468"/>
      <c r="L2476" s="464">
        <f t="shared" ca="1" si="38"/>
        <v>16434.333333333332</v>
      </c>
      <c r="M2476" s="462" t="s">
        <v>109</v>
      </c>
    </row>
    <row r="2477" spans="1:13" x14ac:dyDescent="0.35">
      <c r="A2477" s="465" t="s">
        <v>12348</v>
      </c>
      <c r="B2477" s="465" t="s">
        <v>2560</v>
      </c>
      <c r="C2477" s="465" t="s">
        <v>12348</v>
      </c>
      <c r="D2477" s="465" t="s">
        <v>161</v>
      </c>
      <c r="E2477" s="465" t="s">
        <v>215</v>
      </c>
      <c r="F2477" s="466">
        <v>2018</v>
      </c>
      <c r="G2477" s="465" t="s">
        <v>5710</v>
      </c>
      <c r="H2477" s="465" t="s">
        <v>6735</v>
      </c>
      <c r="I2477" s="465" t="s">
        <v>12349</v>
      </c>
      <c r="J2477" s="466">
        <v>45689</v>
      </c>
      <c r="K2477" s="469"/>
      <c r="L2477" s="404">
        <f t="shared" ca="1" si="38"/>
        <v>7614.833333333333</v>
      </c>
      <c r="M2477" s="465" t="s">
        <v>109</v>
      </c>
    </row>
    <row r="2478" spans="1:13" x14ac:dyDescent="0.35">
      <c r="A2478" s="462" t="s">
        <v>12350</v>
      </c>
      <c r="B2478" s="462" t="s">
        <v>2561</v>
      </c>
      <c r="C2478" s="462" t="s">
        <v>12350</v>
      </c>
      <c r="D2478" s="462" t="s">
        <v>161</v>
      </c>
      <c r="E2478" s="462" t="s">
        <v>215</v>
      </c>
      <c r="F2478" s="463">
        <v>2018</v>
      </c>
      <c r="G2478" s="462" t="s">
        <v>5710</v>
      </c>
      <c r="H2478" s="462" t="s">
        <v>6735</v>
      </c>
      <c r="I2478" s="462" t="s">
        <v>12351</v>
      </c>
      <c r="J2478" s="463">
        <v>36106</v>
      </c>
      <c r="K2478" s="468"/>
      <c r="L2478" s="464">
        <f t="shared" ca="1" si="38"/>
        <v>6017.666666666667</v>
      </c>
      <c r="M2478" s="462" t="s">
        <v>109</v>
      </c>
    </row>
    <row r="2479" spans="1:13" x14ac:dyDescent="0.35">
      <c r="A2479" s="465" t="s">
        <v>13216</v>
      </c>
      <c r="B2479" s="465" t="s">
        <v>2563</v>
      </c>
      <c r="C2479" s="465" t="s">
        <v>13216</v>
      </c>
      <c r="D2479" s="465" t="s">
        <v>161</v>
      </c>
      <c r="E2479" s="465" t="s">
        <v>215</v>
      </c>
      <c r="F2479" s="466">
        <v>2019</v>
      </c>
      <c r="G2479" s="465" t="s">
        <v>5710</v>
      </c>
      <c r="H2479" s="465" t="s">
        <v>9884</v>
      </c>
      <c r="I2479" s="465" t="s">
        <v>13217</v>
      </c>
      <c r="J2479" s="466">
        <v>52840</v>
      </c>
      <c r="K2479" s="469"/>
      <c r="L2479" s="404">
        <f t="shared" ca="1" si="38"/>
        <v>10568</v>
      </c>
      <c r="M2479" s="465" t="s">
        <v>109</v>
      </c>
    </row>
    <row r="2480" spans="1:13" x14ac:dyDescent="0.35">
      <c r="A2480" s="462" t="s">
        <v>17472</v>
      </c>
      <c r="B2480" s="462" t="s">
        <v>17473</v>
      </c>
      <c r="C2480" s="462" t="s">
        <v>17472</v>
      </c>
      <c r="D2480" s="462" t="s">
        <v>161</v>
      </c>
      <c r="E2480" s="462" t="s">
        <v>215</v>
      </c>
      <c r="F2480" s="463">
        <v>2023</v>
      </c>
      <c r="G2480" s="462" t="s">
        <v>5710</v>
      </c>
      <c r="H2480" s="462" t="s">
        <v>6496</v>
      </c>
      <c r="I2480" s="462" t="s">
        <v>17474</v>
      </c>
      <c r="J2480" s="463">
        <v>0</v>
      </c>
      <c r="K2480" s="468"/>
      <c r="L2480" s="464">
        <f t="shared" ca="1" si="38"/>
        <v>0</v>
      </c>
      <c r="M2480" s="462" t="s">
        <v>109</v>
      </c>
    </row>
    <row r="2481" spans="1:13" x14ac:dyDescent="0.35">
      <c r="A2481" s="465" t="s">
        <v>17475</v>
      </c>
      <c r="B2481" s="465" t="s">
        <v>17476</v>
      </c>
      <c r="C2481" s="465" t="s">
        <v>17475</v>
      </c>
      <c r="D2481" s="465" t="s">
        <v>161</v>
      </c>
      <c r="E2481" s="465" t="s">
        <v>215</v>
      </c>
      <c r="F2481" s="466">
        <v>2023</v>
      </c>
      <c r="G2481" s="465" t="s">
        <v>5710</v>
      </c>
      <c r="H2481" s="465" t="s">
        <v>6496</v>
      </c>
      <c r="I2481" s="465" t="s">
        <v>17477</v>
      </c>
      <c r="J2481" s="466">
        <v>5389</v>
      </c>
      <c r="K2481" s="469"/>
      <c r="L2481" s="404">
        <f t="shared" ca="1" si="38"/>
        <v>5389</v>
      </c>
      <c r="M2481" s="465" t="s">
        <v>109</v>
      </c>
    </row>
    <row r="2482" spans="1:13" x14ac:dyDescent="0.35">
      <c r="A2482" s="462" t="s">
        <v>6955</v>
      </c>
      <c r="B2482" s="462" t="s">
        <v>2519</v>
      </c>
      <c r="C2482" s="462" t="s">
        <v>6955</v>
      </c>
      <c r="D2482" s="462" t="s">
        <v>161</v>
      </c>
      <c r="E2482" s="462" t="s">
        <v>235</v>
      </c>
      <c r="F2482" s="463">
        <v>2008</v>
      </c>
      <c r="G2482" s="462" t="s">
        <v>5710</v>
      </c>
      <c r="H2482" s="462" t="s">
        <v>6496</v>
      </c>
      <c r="I2482" s="462" t="s">
        <v>6956</v>
      </c>
      <c r="J2482" s="463">
        <v>81363</v>
      </c>
      <c r="K2482" s="468"/>
      <c r="L2482" s="464">
        <f t="shared" ca="1" si="38"/>
        <v>5085.1875</v>
      </c>
      <c r="M2482" s="462" t="s">
        <v>109</v>
      </c>
    </row>
    <row r="2483" spans="1:13" x14ac:dyDescent="0.35">
      <c r="A2483" s="465" t="s">
        <v>11849</v>
      </c>
      <c r="B2483" s="465" t="s">
        <v>2555</v>
      </c>
      <c r="C2483" s="465" t="s">
        <v>11849</v>
      </c>
      <c r="D2483" s="465" t="s">
        <v>161</v>
      </c>
      <c r="E2483" s="465" t="s">
        <v>235</v>
      </c>
      <c r="F2483" s="466">
        <v>2017</v>
      </c>
      <c r="G2483" s="465" t="s">
        <v>6013</v>
      </c>
      <c r="H2483" s="465" t="s">
        <v>11845</v>
      </c>
      <c r="I2483" s="465" t="s">
        <v>11850</v>
      </c>
      <c r="J2483" s="466">
        <v>69265</v>
      </c>
      <c r="K2483" s="469"/>
      <c r="L2483" s="404">
        <f t="shared" ca="1" si="38"/>
        <v>9895</v>
      </c>
      <c r="M2483" s="465" t="s">
        <v>109</v>
      </c>
    </row>
    <row r="2484" spans="1:13" x14ac:dyDescent="0.35">
      <c r="A2484" s="462" t="s">
        <v>11847</v>
      </c>
      <c r="B2484" s="462" t="s">
        <v>2554</v>
      </c>
      <c r="C2484" s="462" t="s">
        <v>11847</v>
      </c>
      <c r="D2484" s="462" t="s">
        <v>161</v>
      </c>
      <c r="E2484" s="462" t="s">
        <v>235</v>
      </c>
      <c r="F2484" s="463">
        <v>2017</v>
      </c>
      <c r="G2484" s="462" t="s">
        <v>6013</v>
      </c>
      <c r="H2484" s="462" t="s">
        <v>11845</v>
      </c>
      <c r="I2484" s="462" t="s">
        <v>11848</v>
      </c>
      <c r="J2484" s="463">
        <v>70860</v>
      </c>
      <c r="K2484" s="468"/>
      <c r="L2484" s="464">
        <f t="shared" ca="1" si="38"/>
        <v>10122.857142857143</v>
      </c>
      <c r="M2484" s="462" t="s">
        <v>109</v>
      </c>
    </row>
    <row r="2485" spans="1:13" x14ac:dyDescent="0.35">
      <c r="A2485" s="465" t="s">
        <v>11844</v>
      </c>
      <c r="B2485" s="465" t="s">
        <v>2553</v>
      </c>
      <c r="C2485" s="465" t="s">
        <v>11844</v>
      </c>
      <c r="D2485" s="465" t="s">
        <v>161</v>
      </c>
      <c r="E2485" s="465" t="s">
        <v>235</v>
      </c>
      <c r="F2485" s="466">
        <v>2017</v>
      </c>
      <c r="G2485" s="465" t="s">
        <v>6013</v>
      </c>
      <c r="H2485" s="465" t="s">
        <v>11845</v>
      </c>
      <c r="I2485" s="465" t="s">
        <v>11846</v>
      </c>
      <c r="J2485" s="466">
        <v>89853</v>
      </c>
      <c r="K2485" s="469"/>
      <c r="L2485" s="404">
        <f t="shared" ca="1" si="38"/>
        <v>12836.142857142857</v>
      </c>
      <c r="M2485" s="465" t="s">
        <v>109</v>
      </c>
    </row>
    <row r="2486" spans="1:13" x14ac:dyDescent="0.35">
      <c r="A2486" s="462" t="s">
        <v>11536</v>
      </c>
      <c r="B2486" s="462" t="s">
        <v>2550</v>
      </c>
      <c r="C2486" s="462" t="s">
        <v>11536</v>
      </c>
      <c r="D2486" s="462" t="s">
        <v>161</v>
      </c>
      <c r="E2486" s="462" t="s">
        <v>235</v>
      </c>
      <c r="F2486" s="463">
        <v>2017</v>
      </c>
      <c r="G2486" s="462" t="s">
        <v>5710</v>
      </c>
      <c r="H2486" s="462" t="s">
        <v>898</v>
      </c>
      <c r="I2486" s="462" t="s">
        <v>11537</v>
      </c>
      <c r="J2486" s="463">
        <v>11532</v>
      </c>
      <c r="K2486" s="468"/>
      <c r="L2486" s="464">
        <f t="shared" ca="1" si="38"/>
        <v>1647.4285714285713</v>
      </c>
      <c r="M2486" s="462" t="s">
        <v>109</v>
      </c>
    </row>
    <row r="2487" spans="1:13" x14ac:dyDescent="0.35">
      <c r="A2487" s="465" t="s">
        <v>13494</v>
      </c>
      <c r="B2487" s="465" t="s">
        <v>2564</v>
      </c>
      <c r="C2487" s="465" t="s">
        <v>13494</v>
      </c>
      <c r="D2487" s="465" t="s">
        <v>161</v>
      </c>
      <c r="E2487" s="465" t="s">
        <v>235</v>
      </c>
      <c r="F2487" s="466">
        <v>2019</v>
      </c>
      <c r="G2487" s="465" t="s">
        <v>6013</v>
      </c>
      <c r="H2487" s="465" t="s">
        <v>11845</v>
      </c>
      <c r="I2487" s="465" t="s">
        <v>13495</v>
      </c>
      <c r="J2487" s="466">
        <v>64127</v>
      </c>
      <c r="K2487" s="469"/>
      <c r="L2487" s="404">
        <f t="shared" ca="1" si="38"/>
        <v>12825.4</v>
      </c>
      <c r="M2487" s="465" t="s">
        <v>109</v>
      </c>
    </row>
    <row r="2488" spans="1:13" x14ac:dyDescent="0.35">
      <c r="A2488" s="462" t="s">
        <v>13990</v>
      </c>
      <c r="B2488" s="462" t="s">
        <v>2565</v>
      </c>
      <c r="C2488" s="462" t="s">
        <v>13990</v>
      </c>
      <c r="D2488" s="462" t="s">
        <v>161</v>
      </c>
      <c r="E2488" s="462" t="s">
        <v>235</v>
      </c>
      <c r="F2488" s="463">
        <v>2020</v>
      </c>
      <c r="G2488" s="462" t="s">
        <v>5710</v>
      </c>
      <c r="H2488" s="462" t="s">
        <v>5917</v>
      </c>
      <c r="I2488" s="462" t="s">
        <v>13991</v>
      </c>
      <c r="J2488" s="463">
        <v>59891</v>
      </c>
      <c r="K2488" s="468"/>
      <c r="L2488" s="464">
        <f t="shared" ca="1" si="38"/>
        <v>14972.75</v>
      </c>
      <c r="M2488" s="462" t="s">
        <v>109</v>
      </c>
    </row>
    <row r="2489" spans="1:13" x14ac:dyDescent="0.35">
      <c r="A2489" s="465" t="s">
        <v>13992</v>
      </c>
      <c r="B2489" s="465" t="s">
        <v>2566</v>
      </c>
      <c r="C2489" s="465" t="s">
        <v>13992</v>
      </c>
      <c r="D2489" s="465" t="s">
        <v>161</v>
      </c>
      <c r="E2489" s="465" t="s">
        <v>235</v>
      </c>
      <c r="F2489" s="466">
        <v>2020</v>
      </c>
      <c r="G2489" s="465" t="s">
        <v>5710</v>
      </c>
      <c r="H2489" s="465" t="s">
        <v>5917</v>
      </c>
      <c r="I2489" s="465" t="s">
        <v>13993</v>
      </c>
      <c r="J2489" s="466">
        <v>58873</v>
      </c>
      <c r="K2489" s="469"/>
      <c r="L2489" s="404">
        <f t="shared" ca="1" si="38"/>
        <v>14718.25</v>
      </c>
      <c r="M2489" s="465" t="s">
        <v>109</v>
      </c>
    </row>
    <row r="2490" spans="1:13" x14ac:dyDescent="0.35">
      <c r="A2490" s="462" t="s">
        <v>7312</v>
      </c>
      <c r="B2490" s="462" t="s">
        <v>2526</v>
      </c>
      <c r="C2490" s="462" t="s">
        <v>7312</v>
      </c>
      <c r="D2490" s="462" t="s">
        <v>161</v>
      </c>
      <c r="E2490" s="462" t="s">
        <v>245</v>
      </c>
      <c r="F2490" s="463">
        <v>2008</v>
      </c>
      <c r="G2490" s="462" t="s">
        <v>6165</v>
      </c>
      <c r="H2490" s="462" t="s">
        <v>6387</v>
      </c>
      <c r="I2490" s="462" t="s">
        <v>7313</v>
      </c>
      <c r="J2490" s="463">
        <v>67891</v>
      </c>
      <c r="K2490" s="468"/>
      <c r="L2490" s="464">
        <f t="shared" ca="1" si="38"/>
        <v>4243.1875</v>
      </c>
      <c r="M2490" s="462" t="s">
        <v>109</v>
      </c>
    </row>
    <row r="2491" spans="1:13" x14ac:dyDescent="0.35">
      <c r="A2491" s="465" t="s">
        <v>6388</v>
      </c>
      <c r="B2491" s="465" t="s">
        <v>2503</v>
      </c>
      <c r="C2491" s="465" t="s">
        <v>6388</v>
      </c>
      <c r="D2491" s="465" t="s">
        <v>161</v>
      </c>
      <c r="E2491" s="465" t="s">
        <v>245</v>
      </c>
      <c r="F2491" s="466">
        <v>2005</v>
      </c>
      <c r="G2491" s="465" t="s">
        <v>6165</v>
      </c>
      <c r="H2491" s="465" t="s">
        <v>6387</v>
      </c>
      <c r="I2491" s="465" t="s">
        <v>6389</v>
      </c>
      <c r="J2491" s="466">
        <v>73968</v>
      </c>
      <c r="K2491" s="469">
        <v>45058</v>
      </c>
      <c r="L2491" s="404">
        <f t="shared" ca="1" si="38"/>
        <v>3893.0526315789475</v>
      </c>
      <c r="M2491" s="465" t="s">
        <v>109</v>
      </c>
    </row>
    <row r="2492" spans="1:13" x14ac:dyDescent="0.35">
      <c r="A2492" s="462" t="s">
        <v>6635</v>
      </c>
      <c r="B2492" s="462" t="s">
        <v>2508</v>
      </c>
      <c r="C2492" s="462" t="s">
        <v>6635</v>
      </c>
      <c r="D2492" s="462" t="s">
        <v>161</v>
      </c>
      <c r="E2492" s="462" t="s">
        <v>245</v>
      </c>
      <c r="F2492" s="463">
        <v>2007</v>
      </c>
      <c r="G2492" s="462" t="s">
        <v>5710</v>
      </c>
      <c r="H2492" s="462" t="s">
        <v>5954</v>
      </c>
      <c r="I2492" s="462" t="s">
        <v>6636</v>
      </c>
      <c r="J2492" s="463">
        <v>999999</v>
      </c>
      <c r="K2492" s="468"/>
      <c r="L2492" s="464">
        <f t="shared" ca="1" si="38"/>
        <v>58823.470588235294</v>
      </c>
      <c r="M2492" s="462" t="s">
        <v>109</v>
      </c>
    </row>
    <row r="2493" spans="1:13" x14ac:dyDescent="0.35">
      <c r="A2493" s="465" t="s">
        <v>7591</v>
      </c>
      <c r="B2493" s="465" t="s">
        <v>2530</v>
      </c>
      <c r="C2493" s="465" t="s">
        <v>7591</v>
      </c>
      <c r="D2493" s="465" t="s">
        <v>161</v>
      </c>
      <c r="E2493" s="465" t="s">
        <v>245</v>
      </c>
      <c r="F2493" s="466">
        <v>2010</v>
      </c>
      <c r="G2493" s="465" t="s">
        <v>5710</v>
      </c>
      <c r="H2493" s="465" t="s">
        <v>898</v>
      </c>
      <c r="I2493" s="465" t="s">
        <v>7592</v>
      </c>
      <c r="J2493" s="466">
        <v>17678</v>
      </c>
      <c r="K2493" s="469"/>
      <c r="L2493" s="404">
        <f t="shared" ca="1" si="38"/>
        <v>1262.7142857142858</v>
      </c>
      <c r="M2493" s="465" t="s">
        <v>109</v>
      </c>
    </row>
    <row r="2494" spans="1:13" x14ac:dyDescent="0.35">
      <c r="A2494" s="462" t="s">
        <v>7642</v>
      </c>
      <c r="B2494" s="462" t="s">
        <v>2532</v>
      </c>
      <c r="C2494" s="462" t="s">
        <v>7642</v>
      </c>
      <c r="D2494" s="462" t="s">
        <v>161</v>
      </c>
      <c r="E2494" s="462" t="s">
        <v>245</v>
      </c>
      <c r="F2494" s="463">
        <v>2011</v>
      </c>
      <c r="G2494" s="462" t="s">
        <v>5767</v>
      </c>
      <c r="H2494" s="462" t="s">
        <v>6034</v>
      </c>
      <c r="I2494" s="462" t="s">
        <v>7643</v>
      </c>
      <c r="J2494" s="463">
        <v>9764</v>
      </c>
      <c r="K2494" s="468"/>
      <c r="L2494" s="464">
        <f t="shared" ca="1" si="38"/>
        <v>751.07692307692309</v>
      </c>
      <c r="M2494" s="462" t="s">
        <v>109</v>
      </c>
    </row>
    <row r="2495" spans="1:13" x14ac:dyDescent="0.35">
      <c r="A2495" s="465" t="s">
        <v>10400</v>
      </c>
      <c r="B2495" s="465" t="s">
        <v>2542</v>
      </c>
      <c r="C2495" s="465" t="s">
        <v>10400</v>
      </c>
      <c r="D2495" s="465" t="s">
        <v>161</v>
      </c>
      <c r="E2495" s="465" t="s">
        <v>245</v>
      </c>
      <c r="F2495" s="466">
        <v>2016</v>
      </c>
      <c r="G2495" s="465" t="s">
        <v>5710</v>
      </c>
      <c r="H2495" s="465" t="s">
        <v>6139</v>
      </c>
      <c r="I2495" s="465" t="s">
        <v>10401</v>
      </c>
      <c r="J2495" s="466">
        <v>28600</v>
      </c>
      <c r="K2495" s="469"/>
      <c r="L2495" s="404">
        <f t="shared" ca="1" si="38"/>
        <v>3575</v>
      </c>
      <c r="M2495" s="465" t="s">
        <v>109</v>
      </c>
    </row>
    <row r="2496" spans="1:13" x14ac:dyDescent="0.35">
      <c r="A2496" s="462" t="s">
        <v>10983</v>
      </c>
      <c r="B2496" s="462" t="s">
        <v>2545</v>
      </c>
      <c r="C2496" s="462" t="s">
        <v>10983</v>
      </c>
      <c r="D2496" s="462" t="s">
        <v>161</v>
      </c>
      <c r="E2496" s="462" t="s">
        <v>245</v>
      </c>
      <c r="F2496" s="463">
        <v>2016</v>
      </c>
      <c r="G2496" s="462" t="s">
        <v>5710</v>
      </c>
      <c r="H2496" s="462" t="s">
        <v>9893</v>
      </c>
      <c r="I2496" s="462" t="s">
        <v>10984</v>
      </c>
      <c r="J2496" s="463">
        <v>69123</v>
      </c>
      <c r="K2496" s="468"/>
      <c r="L2496" s="464">
        <f t="shared" ca="1" si="38"/>
        <v>8640.375</v>
      </c>
      <c r="M2496" s="462" t="s">
        <v>109</v>
      </c>
    </row>
    <row r="2497" spans="1:13" x14ac:dyDescent="0.35">
      <c r="A2497" s="465" t="s">
        <v>11326</v>
      </c>
      <c r="B2497" s="465" t="s">
        <v>2547</v>
      </c>
      <c r="C2497" s="465" t="s">
        <v>11326</v>
      </c>
      <c r="D2497" s="465" t="s">
        <v>161</v>
      </c>
      <c r="E2497" s="465" t="s">
        <v>245</v>
      </c>
      <c r="F2497" s="466">
        <v>2017</v>
      </c>
      <c r="G2497" s="465" t="s">
        <v>5710</v>
      </c>
      <c r="H2497" s="465" t="s">
        <v>6038</v>
      </c>
      <c r="I2497" s="465" t="s">
        <v>11327</v>
      </c>
      <c r="J2497" s="466">
        <v>102610</v>
      </c>
      <c r="K2497" s="469"/>
      <c r="L2497" s="404">
        <f t="shared" ca="1" si="38"/>
        <v>14658.571428571429</v>
      </c>
      <c r="M2497" s="465" t="s">
        <v>109</v>
      </c>
    </row>
    <row r="2498" spans="1:13" x14ac:dyDescent="0.35">
      <c r="A2498" s="462" t="s">
        <v>6608</v>
      </c>
      <c r="B2498" s="462" t="s">
        <v>2507</v>
      </c>
      <c r="C2498" s="462" t="s">
        <v>6608</v>
      </c>
      <c r="D2498" s="462" t="s">
        <v>161</v>
      </c>
      <c r="E2498" s="462" t="s">
        <v>250</v>
      </c>
      <c r="F2498" s="463">
        <v>2007</v>
      </c>
      <c r="G2498" s="462" t="s">
        <v>5767</v>
      </c>
      <c r="H2498" s="462" t="s">
        <v>6426</v>
      </c>
      <c r="I2498" s="462" t="s">
        <v>6609</v>
      </c>
      <c r="J2498" s="463">
        <v>69869</v>
      </c>
      <c r="K2498" s="468">
        <v>44956</v>
      </c>
      <c r="L2498" s="464">
        <f t="shared" ref="L2498:L2561" ca="1" si="39">IFERROR(J2498/(YEAR(NOW())-F2498),"--")</f>
        <v>4109.9411764705883</v>
      </c>
      <c r="M2498" s="462" t="s">
        <v>109</v>
      </c>
    </row>
    <row r="2499" spans="1:13" x14ac:dyDescent="0.35">
      <c r="A2499" s="465" t="s">
        <v>6633</v>
      </c>
      <c r="B2499" s="465" t="s">
        <v>2510</v>
      </c>
      <c r="C2499" s="465" t="s">
        <v>6633</v>
      </c>
      <c r="D2499" s="465" t="s">
        <v>161</v>
      </c>
      <c r="E2499" s="465" t="s">
        <v>250</v>
      </c>
      <c r="F2499" s="466">
        <v>2007</v>
      </c>
      <c r="G2499" s="465" t="s">
        <v>5710</v>
      </c>
      <c r="H2499" s="465" t="s">
        <v>5954</v>
      </c>
      <c r="I2499" s="465" t="s">
        <v>6634</v>
      </c>
      <c r="J2499" s="466">
        <v>24603</v>
      </c>
      <c r="K2499" s="469"/>
      <c r="L2499" s="404">
        <f t="shared" ca="1" si="39"/>
        <v>1447.2352941176471</v>
      </c>
      <c r="M2499" s="465" t="s">
        <v>109</v>
      </c>
    </row>
    <row r="2500" spans="1:13" x14ac:dyDescent="0.35">
      <c r="A2500" s="462" t="s">
        <v>6589</v>
      </c>
      <c r="B2500" s="462" t="s">
        <v>2505</v>
      </c>
      <c r="C2500" s="462" t="s">
        <v>6589</v>
      </c>
      <c r="D2500" s="462" t="s">
        <v>161</v>
      </c>
      <c r="E2500" s="462" t="s">
        <v>250</v>
      </c>
      <c r="F2500" s="463">
        <v>2007</v>
      </c>
      <c r="G2500" s="462" t="s">
        <v>5767</v>
      </c>
      <c r="H2500" s="462" t="s">
        <v>6179</v>
      </c>
      <c r="I2500" s="462" t="s">
        <v>6590</v>
      </c>
      <c r="J2500" s="463">
        <v>67786</v>
      </c>
      <c r="K2500" s="468"/>
      <c r="L2500" s="464">
        <f t="shared" ca="1" si="39"/>
        <v>3987.4117647058824</v>
      </c>
      <c r="M2500" s="462" t="s">
        <v>109</v>
      </c>
    </row>
    <row r="2501" spans="1:13" x14ac:dyDescent="0.35">
      <c r="A2501" s="465" t="s">
        <v>6714</v>
      </c>
      <c r="B2501" s="465" t="s">
        <v>2511</v>
      </c>
      <c r="C2501" s="465" t="s">
        <v>6714</v>
      </c>
      <c r="D2501" s="465" t="s">
        <v>161</v>
      </c>
      <c r="E2501" s="465" t="s">
        <v>250</v>
      </c>
      <c r="F2501" s="466">
        <v>2007</v>
      </c>
      <c r="G2501" s="465" t="s">
        <v>5710</v>
      </c>
      <c r="H2501" s="465" t="s">
        <v>913</v>
      </c>
      <c r="I2501" s="465" t="s">
        <v>6715</v>
      </c>
      <c r="J2501" s="466">
        <v>21382</v>
      </c>
      <c r="K2501" s="469">
        <v>44951</v>
      </c>
      <c r="L2501" s="404">
        <f t="shared" ca="1" si="39"/>
        <v>1257.7647058823529</v>
      </c>
      <c r="M2501" s="465" t="s">
        <v>109</v>
      </c>
    </row>
    <row r="2502" spans="1:13" x14ac:dyDescent="0.35">
      <c r="A2502" s="462" t="s">
        <v>6949</v>
      </c>
      <c r="B2502" s="462" t="s">
        <v>2518</v>
      </c>
      <c r="C2502" s="462" t="s">
        <v>6949</v>
      </c>
      <c r="D2502" s="462" t="s">
        <v>161</v>
      </c>
      <c r="E2502" s="462" t="s">
        <v>250</v>
      </c>
      <c r="F2502" s="463">
        <v>2008</v>
      </c>
      <c r="G2502" s="462" t="s">
        <v>5710</v>
      </c>
      <c r="H2502" s="462" t="s">
        <v>6038</v>
      </c>
      <c r="I2502" s="462" t="s">
        <v>6950</v>
      </c>
      <c r="J2502" s="463">
        <v>41928</v>
      </c>
      <c r="K2502" s="468">
        <v>44956</v>
      </c>
      <c r="L2502" s="464">
        <f t="shared" ca="1" si="39"/>
        <v>2620.5</v>
      </c>
      <c r="M2502" s="462" t="s">
        <v>109</v>
      </c>
    </row>
    <row r="2503" spans="1:13" x14ac:dyDescent="0.35">
      <c r="A2503" s="465" t="s">
        <v>5946</v>
      </c>
      <c r="B2503" s="465" t="s">
        <v>2496</v>
      </c>
      <c r="C2503" s="465" t="s">
        <v>5946</v>
      </c>
      <c r="D2503" s="465" t="s">
        <v>161</v>
      </c>
      <c r="E2503" s="465" t="s">
        <v>250</v>
      </c>
      <c r="F2503" s="466">
        <v>1998</v>
      </c>
      <c r="G2503" s="465" t="s">
        <v>5767</v>
      </c>
      <c r="H2503" s="465" t="s">
        <v>5895</v>
      </c>
      <c r="I2503" s="465" t="s">
        <v>5947</v>
      </c>
      <c r="J2503" s="466">
        <v>64510</v>
      </c>
      <c r="K2503" s="469">
        <v>44956</v>
      </c>
      <c r="L2503" s="404">
        <f t="shared" ca="1" si="39"/>
        <v>2481.1538461538462</v>
      </c>
      <c r="M2503" s="465" t="s">
        <v>109</v>
      </c>
    </row>
    <row r="2504" spans="1:13" x14ac:dyDescent="0.35">
      <c r="A2504" s="462" t="s">
        <v>8513</v>
      </c>
      <c r="B2504" s="462" t="s">
        <v>2536</v>
      </c>
      <c r="C2504" s="462" t="s">
        <v>8513</v>
      </c>
      <c r="D2504" s="462" t="s">
        <v>161</v>
      </c>
      <c r="E2504" s="462" t="s">
        <v>250</v>
      </c>
      <c r="F2504" s="463">
        <v>2013</v>
      </c>
      <c r="G2504" s="462" t="s">
        <v>5710</v>
      </c>
      <c r="H2504" s="462" t="s">
        <v>6038</v>
      </c>
      <c r="I2504" s="462" t="s">
        <v>8514</v>
      </c>
      <c r="J2504" s="463">
        <v>48500</v>
      </c>
      <c r="K2504" s="468"/>
      <c r="L2504" s="464">
        <f t="shared" ca="1" si="39"/>
        <v>4409.090909090909</v>
      </c>
      <c r="M2504" s="462" t="s">
        <v>109</v>
      </c>
    </row>
    <row r="2505" spans="1:13" x14ac:dyDescent="0.35">
      <c r="A2505" s="465" t="s">
        <v>6094</v>
      </c>
      <c r="B2505" s="465" t="s">
        <v>2501</v>
      </c>
      <c r="C2505" s="465" t="s">
        <v>6094</v>
      </c>
      <c r="D2505" s="465" t="s">
        <v>161</v>
      </c>
      <c r="E2505" s="465" t="s">
        <v>250</v>
      </c>
      <c r="F2505" s="466">
        <v>2002</v>
      </c>
      <c r="G2505" s="465" t="s">
        <v>5710</v>
      </c>
      <c r="H2505" s="465" t="s">
        <v>6095</v>
      </c>
      <c r="I2505" s="465" t="s">
        <v>6096</v>
      </c>
      <c r="J2505" s="466">
        <v>118313</v>
      </c>
      <c r="K2505" s="469"/>
      <c r="L2505" s="404">
        <f t="shared" ca="1" si="39"/>
        <v>5377.863636363636</v>
      </c>
      <c r="M2505" s="465" t="s">
        <v>109</v>
      </c>
    </row>
    <row r="2506" spans="1:13" x14ac:dyDescent="0.35">
      <c r="A2506" s="462" t="s">
        <v>11652</v>
      </c>
      <c r="B2506" s="462" t="s">
        <v>2551</v>
      </c>
      <c r="C2506" s="462" t="s">
        <v>11652</v>
      </c>
      <c r="D2506" s="462" t="s">
        <v>161</v>
      </c>
      <c r="E2506" s="462" t="s">
        <v>250</v>
      </c>
      <c r="F2506" s="463">
        <v>2017</v>
      </c>
      <c r="G2506" s="462" t="s">
        <v>5710</v>
      </c>
      <c r="H2506" s="462" t="s">
        <v>11653</v>
      </c>
      <c r="I2506" s="462" t="s">
        <v>11654</v>
      </c>
      <c r="J2506" s="463">
        <v>29019</v>
      </c>
      <c r="K2506" s="468"/>
      <c r="L2506" s="464">
        <f t="shared" ca="1" si="39"/>
        <v>4145.5714285714284</v>
      </c>
      <c r="M2506" s="462" t="s">
        <v>109</v>
      </c>
    </row>
    <row r="2507" spans="1:13" x14ac:dyDescent="0.35">
      <c r="A2507" s="465" t="s">
        <v>11655</v>
      </c>
      <c r="B2507" s="465" t="s">
        <v>2552</v>
      </c>
      <c r="C2507" s="465" t="s">
        <v>11655</v>
      </c>
      <c r="D2507" s="465" t="s">
        <v>161</v>
      </c>
      <c r="E2507" s="465" t="s">
        <v>250</v>
      </c>
      <c r="F2507" s="466">
        <v>2017</v>
      </c>
      <c r="G2507" s="465" t="s">
        <v>5710</v>
      </c>
      <c r="H2507" s="465" t="s">
        <v>11653</v>
      </c>
      <c r="I2507" s="465" t="s">
        <v>11656</v>
      </c>
      <c r="J2507" s="466">
        <v>26178</v>
      </c>
      <c r="K2507" s="469"/>
      <c r="L2507" s="404">
        <f t="shared" ca="1" si="39"/>
        <v>3739.7142857142858</v>
      </c>
      <c r="M2507" s="465" t="s">
        <v>109</v>
      </c>
    </row>
    <row r="2508" spans="1:13" x14ac:dyDescent="0.35">
      <c r="A2508" s="462" t="s">
        <v>11532</v>
      </c>
      <c r="B2508" s="462" t="s">
        <v>2548</v>
      </c>
      <c r="C2508" s="462" t="s">
        <v>11532</v>
      </c>
      <c r="D2508" s="462" t="s">
        <v>161</v>
      </c>
      <c r="E2508" s="462" t="s">
        <v>250</v>
      </c>
      <c r="F2508" s="463">
        <v>2017</v>
      </c>
      <c r="G2508" s="462" t="s">
        <v>5710</v>
      </c>
      <c r="H2508" s="462" t="s">
        <v>898</v>
      </c>
      <c r="I2508" s="462" t="s">
        <v>11533</v>
      </c>
      <c r="J2508" s="463">
        <v>10161</v>
      </c>
      <c r="K2508" s="468"/>
      <c r="L2508" s="464">
        <f t="shared" ca="1" si="39"/>
        <v>1451.5714285714287</v>
      </c>
      <c r="M2508" s="462" t="s">
        <v>109</v>
      </c>
    </row>
    <row r="2509" spans="1:13" x14ac:dyDescent="0.35">
      <c r="A2509" s="465" t="s">
        <v>11534</v>
      </c>
      <c r="B2509" s="465" t="s">
        <v>2549</v>
      </c>
      <c r="C2509" s="465" t="s">
        <v>11534</v>
      </c>
      <c r="D2509" s="465" t="s">
        <v>161</v>
      </c>
      <c r="E2509" s="465" t="s">
        <v>250</v>
      </c>
      <c r="F2509" s="466">
        <v>2017</v>
      </c>
      <c r="G2509" s="465" t="s">
        <v>5710</v>
      </c>
      <c r="H2509" s="465" t="s">
        <v>898</v>
      </c>
      <c r="I2509" s="465" t="s">
        <v>11535</v>
      </c>
      <c r="J2509" s="466">
        <v>7985</v>
      </c>
      <c r="K2509" s="469"/>
      <c r="L2509" s="404">
        <f t="shared" ca="1" si="39"/>
        <v>1140.7142857142858</v>
      </c>
      <c r="M2509" s="465" t="s">
        <v>109</v>
      </c>
    </row>
    <row r="2510" spans="1:13" x14ac:dyDescent="0.35">
      <c r="A2510" s="462" t="s">
        <v>7170</v>
      </c>
      <c r="B2510" s="462" t="s">
        <v>2525</v>
      </c>
      <c r="C2510" s="462" t="s">
        <v>7170</v>
      </c>
      <c r="D2510" s="462" t="s">
        <v>161</v>
      </c>
      <c r="E2510" s="462" t="s">
        <v>256</v>
      </c>
      <c r="F2510" s="463">
        <v>2008</v>
      </c>
      <c r="G2510" s="462" t="s">
        <v>5710</v>
      </c>
      <c r="H2510" s="462" t="s">
        <v>913</v>
      </c>
      <c r="I2510" s="462" t="s">
        <v>7171</v>
      </c>
      <c r="J2510" s="463">
        <v>17215</v>
      </c>
      <c r="K2510" s="468">
        <v>43857</v>
      </c>
      <c r="L2510" s="464">
        <f t="shared" ca="1" si="39"/>
        <v>1075.9375</v>
      </c>
      <c r="M2510" s="462" t="s">
        <v>109</v>
      </c>
    </row>
    <row r="2511" spans="1:13" x14ac:dyDescent="0.35">
      <c r="A2511" s="465" t="s">
        <v>6963</v>
      </c>
      <c r="B2511" s="465" t="s">
        <v>2521</v>
      </c>
      <c r="C2511" s="465" t="s">
        <v>6963</v>
      </c>
      <c r="D2511" s="465" t="s">
        <v>161</v>
      </c>
      <c r="E2511" s="465" t="s">
        <v>256</v>
      </c>
      <c r="F2511" s="466">
        <v>2008</v>
      </c>
      <c r="G2511" s="465" t="s">
        <v>5710</v>
      </c>
      <c r="H2511" s="465" t="s">
        <v>368</v>
      </c>
      <c r="I2511" s="465" t="s">
        <v>6964</v>
      </c>
      <c r="J2511" s="466">
        <v>98719</v>
      </c>
      <c r="K2511" s="469">
        <v>45183</v>
      </c>
      <c r="L2511" s="404">
        <f t="shared" ca="1" si="39"/>
        <v>6169.9375</v>
      </c>
      <c r="M2511" s="465" t="s">
        <v>109</v>
      </c>
    </row>
    <row r="2512" spans="1:13" x14ac:dyDescent="0.35">
      <c r="A2512" s="462" t="s">
        <v>6862</v>
      </c>
      <c r="B2512" s="462" t="s">
        <v>2514</v>
      </c>
      <c r="C2512" s="462" t="s">
        <v>6862</v>
      </c>
      <c r="D2512" s="462" t="s">
        <v>161</v>
      </c>
      <c r="E2512" s="462" t="s">
        <v>256</v>
      </c>
      <c r="F2512" s="463">
        <v>2008</v>
      </c>
      <c r="G2512" s="462" t="s">
        <v>5767</v>
      </c>
      <c r="H2512" s="462" t="s">
        <v>5927</v>
      </c>
      <c r="I2512" s="462" t="s">
        <v>6863</v>
      </c>
      <c r="J2512" s="463">
        <v>13660</v>
      </c>
      <c r="K2512" s="468"/>
      <c r="L2512" s="464">
        <f t="shared" ca="1" si="39"/>
        <v>853.75</v>
      </c>
      <c r="M2512" s="462" t="s">
        <v>109</v>
      </c>
    </row>
    <row r="2513" spans="1:13" x14ac:dyDescent="0.35">
      <c r="A2513" s="465" t="s">
        <v>6864</v>
      </c>
      <c r="B2513" s="465" t="s">
        <v>2515</v>
      </c>
      <c r="C2513" s="465" t="s">
        <v>6864</v>
      </c>
      <c r="D2513" s="465" t="s">
        <v>161</v>
      </c>
      <c r="E2513" s="465" t="s">
        <v>256</v>
      </c>
      <c r="F2513" s="466">
        <v>2008</v>
      </c>
      <c r="G2513" s="465" t="s">
        <v>5767</v>
      </c>
      <c r="H2513" s="465" t="s">
        <v>5927</v>
      </c>
      <c r="I2513" s="465" t="s">
        <v>6865</v>
      </c>
      <c r="J2513" s="466">
        <v>15786</v>
      </c>
      <c r="K2513" s="469"/>
      <c r="L2513" s="404">
        <f t="shared" ca="1" si="39"/>
        <v>986.625</v>
      </c>
      <c r="M2513" s="465" t="s">
        <v>109</v>
      </c>
    </row>
    <row r="2514" spans="1:13" x14ac:dyDescent="0.35">
      <c r="A2514" s="462" t="s">
        <v>6587</v>
      </c>
      <c r="B2514" s="462" t="s">
        <v>2504</v>
      </c>
      <c r="C2514" s="462" t="s">
        <v>6587</v>
      </c>
      <c r="D2514" s="462" t="s">
        <v>161</v>
      </c>
      <c r="E2514" s="462" t="s">
        <v>256</v>
      </c>
      <c r="F2514" s="463">
        <v>2007</v>
      </c>
      <c r="G2514" s="462" t="s">
        <v>5767</v>
      </c>
      <c r="H2514" s="462" t="s">
        <v>6179</v>
      </c>
      <c r="I2514" s="462" t="s">
        <v>6588</v>
      </c>
      <c r="J2514" s="463">
        <v>138472</v>
      </c>
      <c r="K2514" s="468">
        <v>45183</v>
      </c>
      <c r="L2514" s="464">
        <f t="shared" ca="1" si="39"/>
        <v>8145.411764705882</v>
      </c>
      <c r="M2514" s="462" t="s">
        <v>109</v>
      </c>
    </row>
    <row r="2515" spans="1:13" x14ac:dyDescent="0.35">
      <c r="A2515" s="465" t="s">
        <v>6894</v>
      </c>
      <c r="B2515" s="465" t="s">
        <v>2516</v>
      </c>
      <c r="C2515" s="465" t="s">
        <v>6894</v>
      </c>
      <c r="D2515" s="465" t="s">
        <v>161</v>
      </c>
      <c r="E2515" s="465" t="s">
        <v>256</v>
      </c>
      <c r="F2515" s="466">
        <v>2008</v>
      </c>
      <c r="G2515" s="465" t="s">
        <v>5710</v>
      </c>
      <c r="H2515" s="465" t="s">
        <v>5954</v>
      </c>
      <c r="I2515" s="465" t="s">
        <v>6895</v>
      </c>
      <c r="J2515" s="466">
        <v>48636</v>
      </c>
      <c r="K2515" s="469"/>
      <c r="L2515" s="404">
        <f t="shared" ca="1" si="39"/>
        <v>3039.75</v>
      </c>
      <c r="M2515" s="465" t="s">
        <v>109</v>
      </c>
    </row>
    <row r="2516" spans="1:13" x14ac:dyDescent="0.35">
      <c r="A2516" s="462" t="s">
        <v>6896</v>
      </c>
      <c r="B2516" s="462" t="s">
        <v>2517</v>
      </c>
      <c r="C2516" s="462" t="s">
        <v>6896</v>
      </c>
      <c r="D2516" s="462" t="s">
        <v>161</v>
      </c>
      <c r="E2516" s="462" t="s">
        <v>256</v>
      </c>
      <c r="F2516" s="463">
        <v>2008</v>
      </c>
      <c r="G2516" s="462" t="s">
        <v>5710</v>
      </c>
      <c r="H2516" s="462" t="s">
        <v>5954</v>
      </c>
      <c r="I2516" s="462" t="s">
        <v>6897</v>
      </c>
      <c r="J2516" s="463">
        <v>12624</v>
      </c>
      <c r="K2516" s="468"/>
      <c r="L2516" s="464">
        <f t="shared" ca="1" si="39"/>
        <v>789</v>
      </c>
      <c r="M2516" s="462" t="s">
        <v>109</v>
      </c>
    </row>
    <row r="2517" spans="1:13" x14ac:dyDescent="0.35">
      <c r="A2517" s="465" t="s">
        <v>7079</v>
      </c>
      <c r="B2517" s="465" t="s">
        <v>2523</v>
      </c>
      <c r="C2517" s="465" t="s">
        <v>7079</v>
      </c>
      <c r="D2517" s="465" t="s">
        <v>161</v>
      </c>
      <c r="E2517" s="465" t="s">
        <v>256</v>
      </c>
      <c r="F2517" s="466">
        <v>2008</v>
      </c>
      <c r="G2517" s="465" t="s">
        <v>5710</v>
      </c>
      <c r="H2517" s="465" t="s">
        <v>898</v>
      </c>
      <c r="I2517" s="465" t="s">
        <v>7080</v>
      </c>
      <c r="J2517" s="466">
        <v>44362</v>
      </c>
      <c r="K2517" s="469"/>
      <c r="L2517" s="404">
        <f t="shared" ca="1" si="39"/>
        <v>2772.625</v>
      </c>
      <c r="M2517" s="465" t="s">
        <v>109</v>
      </c>
    </row>
    <row r="2518" spans="1:13" x14ac:dyDescent="0.35">
      <c r="A2518" s="462" t="s">
        <v>6850</v>
      </c>
      <c r="B2518" s="462" t="s">
        <v>2512</v>
      </c>
      <c r="C2518" s="462" t="s">
        <v>6850</v>
      </c>
      <c r="D2518" s="462" t="s">
        <v>161</v>
      </c>
      <c r="E2518" s="462" t="s">
        <v>256</v>
      </c>
      <c r="F2518" s="463">
        <v>2008</v>
      </c>
      <c r="G2518" s="462" t="s">
        <v>5767</v>
      </c>
      <c r="H2518" s="462" t="s">
        <v>6179</v>
      </c>
      <c r="I2518" s="462" t="s">
        <v>6851</v>
      </c>
      <c r="J2518" s="463">
        <v>189585</v>
      </c>
      <c r="K2518" s="468">
        <v>45183</v>
      </c>
      <c r="L2518" s="464">
        <f t="shared" ca="1" si="39"/>
        <v>11849.0625</v>
      </c>
      <c r="M2518" s="462" t="s">
        <v>109</v>
      </c>
    </row>
    <row r="2519" spans="1:13" x14ac:dyDescent="0.35">
      <c r="A2519" s="465" t="s">
        <v>7081</v>
      </c>
      <c r="B2519" s="465" t="s">
        <v>2524</v>
      </c>
      <c r="C2519" s="465" t="s">
        <v>7081</v>
      </c>
      <c r="D2519" s="465" t="s">
        <v>161</v>
      </c>
      <c r="E2519" s="465" t="s">
        <v>256</v>
      </c>
      <c r="F2519" s="466">
        <v>2008</v>
      </c>
      <c r="G2519" s="465" t="s">
        <v>5710</v>
      </c>
      <c r="H2519" s="465" t="s">
        <v>898</v>
      </c>
      <c r="I2519" s="465" t="s">
        <v>7082</v>
      </c>
      <c r="J2519" s="466">
        <v>33860.1</v>
      </c>
      <c r="K2519" s="469"/>
      <c r="L2519" s="404">
        <f t="shared" ca="1" si="39"/>
        <v>2116.2562499999999</v>
      </c>
      <c r="M2519" s="465" t="s">
        <v>109</v>
      </c>
    </row>
    <row r="2520" spans="1:13" x14ac:dyDescent="0.35">
      <c r="A2520" s="462" t="s">
        <v>7077</v>
      </c>
      <c r="B2520" s="462" t="s">
        <v>2522</v>
      </c>
      <c r="C2520" s="462" t="s">
        <v>7077</v>
      </c>
      <c r="D2520" s="462" t="s">
        <v>161</v>
      </c>
      <c r="E2520" s="462" t="s">
        <v>256</v>
      </c>
      <c r="F2520" s="463">
        <v>2008</v>
      </c>
      <c r="G2520" s="462" t="s">
        <v>5710</v>
      </c>
      <c r="H2520" s="462" t="s">
        <v>898</v>
      </c>
      <c r="I2520" s="462" t="s">
        <v>7078</v>
      </c>
      <c r="J2520" s="463">
        <v>25453</v>
      </c>
      <c r="K2520" s="468">
        <v>43542</v>
      </c>
      <c r="L2520" s="464">
        <f t="shared" ca="1" si="39"/>
        <v>1590.8125</v>
      </c>
      <c r="M2520" s="462" t="s">
        <v>109</v>
      </c>
    </row>
    <row r="2521" spans="1:13" x14ac:dyDescent="0.35">
      <c r="A2521" s="465" t="s">
        <v>5953</v>
      </c>
      <c r="B2521" s="465" t="s">
        <v>2497</v>
      </c>
      <c r="C2521" s="465" t="s">
        <v>5953</v>
      </c>
      <c r="D2521" s="465" t="s">
        <v>161</v>
      </c>
      <c r="E2521" s="465" t="s">
        <v>256</v>
      </c>
      <c r="F2521" s="466">
        <v>1998</v>
      </c>
      <c r="G2521" s="465" t="s">
        <v>5710</v>
      </c>
      <c r="H2521" s="465" t="s">
        <v>5954</v>
      </c>
      <c r="I2521" s="465" t="s">
        <v>5955</v>
      </c>
      <c r="J2521" s="466">
        <v>62984.2</v>
      </c>
      <c r="K2521" s="469"/>
      <c r="L2521" s="404">
        <f t="shared" ca="1" si="39"/>
        <v>2422.4692307692308</v>
      </c>
      <c r="M2521" s="465" t="s">
        <v>109</v>
      </c>
    </row>
    <row r="2522" spans="1:13" x14ac:dyDescent="0.35">
      <c r="A2522" s="462" t="s">
        <v>6051</v>
      </c>
      <c r="B2522" s="462" t="s">
        <v>2498</v>
      </c>
      <c r="C2522" s="462" t="s">
        <v>6051</v>
      </c>
      <c r="D2522" s="462" t="s">
        <v>161</v>
      </c>
      <c r="E2522" s="462" t="s">
        <v>256</v>
      </c>
      <c r="F2522" s="463">
        <v>2001</v>
      </c>
      <c r="G2522" s="462" t="s">
        <v>5710</v>
      </c>
      <c r="H2522" s="462" t="s">
        <v>898</v>
      </c>
      <c r="I2522" s="462" t="s">
        <v>6052</v>
      </c>
      <c r="J2522" s="463">
        <v>114540.7</v>
      </c>
      <c r="K2522" s="468"/>
      <c r="L2522" s="464">
        <f t="shared" ca="1" si="39"/>
        <v>4980.0304347826086</v>
      </c>
      <c r="M2522" s="462" t="s">
        <v>109</v>
      </c>
    </row>
    <row r="2523" spans="1:13" x14ac:dyDescent="0.35">
      <c r="A2523" s="465" t="s">
        <v>6071</v>
      </c>
      <c r="B2523" s="465" t="s">
        <v>2500</v>
      </c>
      <c r="C2523" s="465" t="s">
        <v>6071</v>
      </c>
      <c r="D2523" s="465" t="s">
        <v>161</v>
      </c>
      <c r="E2523" s="465" t="s">
        <v>256</v>
      </c>
      <c r="F2523" s="466">
        <v>2001</v>
      </c>
      <c r="G2523" s="465" t="s">
        <v>5710</v>
      </c>
      <c r="H2523" s="465" t="s">
        <v>2286</v>
      </c>
      <c r="I2523" s="465" t="s">
        <v>6072</v>
      </c>
      <c r="J2523" s="466">
        <v>63033.7</v>
      </c>
      <c r="K2523" s="469"/>
      <c r="L2523" s="404">
        <f t="shared" ca="1" si="39"/>
        <v>2740.5956521739131</v>
      </c>
      <c r="M2523" s="465" t="s">
        <v>109</v>
      </c>
    </row>
    <row r="2524" spans="1:13" x14ac:dyDescent="0.35">
      <c r="A2524" s="462" t="s">
        <v>6347</v>
      </c>
      <c r="B2524" s="462" t="s">
        <v>2502</v>
      </c>
      <c r="C2524" s="462" t="s">
        <v>6347</v>
      </c>
      <c r="D2524" s="462" t="s">
        <v>161</v>
      </c>
      <c r="E2524" s="462" t="s">
        <v>256</v>
      </c>
      <c r="F2524" s="463">
        <v>2005</v>
      </c>
      <c r="G2524" s="462" t="s">
        <v>5710</v>
      </c>
      <c r="H2524" s="462" t="s">
        <v>913</v>
      </c>
      <c r="I2524" s="462" t="s">
        <v>6348</v>
      </c>
      <c r="J2524" s="463">
        <v>28264</v>
      </c>
      <c r="K2524" s="468">
        <v>43857</v>
      </c>
      <c r="L2524" s="464">
        <f t="shared" ca="1" si="39"/>
        <v>1487.578947368421</v>
      </c>
      <c r="M2524" s="462" t="s">
        <v>109</v>
      </c>
    </row>
    <row r="2525" spans="1:13" x14ac:dyDescent="0.35">
      <c r="A2525" s="465" t="s">
        <v>8437</v>
      </c>
      <c r="B2525" s="465" t="s">
        <v>2535</v>
      </c>
      <c r="C2525" s="465" t="s">
        <v>8437</v>
      </c>
      <c r="D2525" s="465" t="s">
        <v>161</v>
      </c>
      <c r="E2525" s="465" t="s">
        <v>256</v>
      </c>
      <c r="F2525" s="466">
        <v>2013</v>
      </c>
      <c r="G2525" s="465" t="s">
        <v>5710</v>
      </c>
      <c r="H2525" s="465" t="s">
        <v>6449</v>
      </c>
      <c r="I2525" s="465" t="s">
        <v>8438</v>
      </c>
      <c r="J2525" s="466">
        <v>103204</v>
      </c>
      <c r="K2525" s="469"/>
      <c r="L2525" s="404">
        <f t="shared" ca="1" si="39"/>
        <v>9382.181818181818</v>
      </c>
      <c r="M2525" s="465" t="s">
        <v>109</v>
      </c>
    </row>
    <row r="2526" spans="1:13" x14ac:dyDescent="0.35">
      <c r="A2526" s="462" t="s">
        <v>10947</v>
      </c>
      <c r="B2526" s="462" t="s">
        <v>2544</v>
      </c>
      <c r="C2526" s="462" t="s">
        <v>10947</v>
      </c>
      <c r="D2526" s="462" t="s">
        <v>161</v>
      </c>
      <c r="E2526" s="462" t="s">
        <v>256</v>
      </c>
      <c r="F2526" s="463">
        <v>2016</v>
      </c>
      <c r="G2526" s="462" t="s">
        <v>5710</v>
      </c>
      <c r="H2526" s="462" t="s">
        <v>9890</v>
      </c>
      <c r="I2526" s="462" t="s">
        <v>10948</v>
      </c>
      <c r="J2526" s="463">
        <v>62266</v>
      </c>
      <c r="K2526" s="468"/>
      <c r="L2526" s="464">
        <f t="shared" ca="1" si="39"/>
        <v>7783.25</v>
      </c>
      <c r="M2526" s="462" t="s">
        <v>109</v>
      </c>
    </row>
    <row r="2527" spans="1:13" x14ac:dyDescent="0.35">
      <c r="A2527" s="465" t="s">
        <v>9818</v>
      </c>
      <c r="B2527" s="465" t="s">
        <v>2540</v>
      </c>
      <c r="C2527" s="465" t="s">
        <v>9818</v>
      </c>
      <c r="D2527" s="465" t="s">
        <v>161</v>
      </c>
      <c r="E2527" s="465" t="s">
        <v>256</v>
      </c>
      <c r="F2527" s="466">
        <v>2015</v>
      </c>
      <c r="G2527" s="465" t="s">
        <v>5710</v>
      </c>
      <c r="H2527" s="465" t="s">
        <v>2322</v>
      </c>
      <c r="I2527" s="465" t="s">
        <v>9819</v>
      </c>
      <c r="J2527" s="466">
        <v>6713.1</v>
      </c>
      <c r="K2527" s="469"/>
      <c r="L2527" s="404">
        <f t="shared" ca="1" si="39"/>
        <v>745.90000000000009</v>
      </c>
      <c r="M2527" s="465" t="s">
        <v>109</v>
      </c>
    </row>
    <row r="2528" spans="1:13" x14ac:dyDescent="0.35">
      <c r="A2528" s="462" t="s">
        <v>6057</v>
      </c>
      <c r="B2528" s="462" t="s">
        <v>2499</v>
      </c>
      <c r="C2528" s="462" t="s">
        <v>6057</v>
      </c>
      <c r="D2528" s="462" t="s">
        <v>161</v>
      </c>
      <c r="E2528" s="462" t="s">
        <v>256</v>
      </c>
      <c r="F2528" s="463">
        <v>2001</v>
      </c>
      <c r="G2528" s="462" t="s">
        <v>5710</v>
      </c>
      <c r="H2528" s="462" t="s">
        <v>913</v>
      </c>
      <c r="I2528" s="462" t="s">
        <v>6058</v>
      </c>
      <c r="J2528" s="463">
        <v>55416.6</v>
      </c>
      <c r="K2528" s="468"/>
      <c r="L2528" s="464">
        <f t="shared" ca="1" si="39"/>
        <v>2409.4173913043478</v>
      </c>
      <c r="M2528" s="462" t="s">
        <v>109</v>
      </c>
    </row>
    <row r="2529" spans="1:13" x14ac:dyDescent="0.35">
      <c r="A2529" s="465" t="s">
        <v>6602</v>
      </c>
      <c r="B2529" s="465" t="s">
        <v>2506</v>
      </c>
      <c r="C2529" s="465" t="s">
        <v>6602</v>
      </c>
      <c r="D2529" s="465" t="s">
        <v>161</v>
      </c>
      <c r="E2529" s="465" t="s">
        <v>256</v>
      </c>
      <c r="F2529" s="466">
        <v>2007</v>
      </c>
      <c r="G2529" s="465" t="s">
        <v>5767</v>
      </c>
      <c r="H2529" s="465" t="s">
        <v>5927</v>
      </c>
      <c r="I2529" s="465" t="s">
        <v>6603</v>
      </c>
      <c r="J2529" s="466">
        <v>134968</v>
      </c>
      <c r="K2529" s="469"/>
      <c r="L2529" s="404">
        <f t="shared" ca="1" si="39"/>
        <v>7939.2941176470586</v>
      </c>
      <c r="M2529" s="465" t="s">
        <v>109</v>
      </c>
    </row>
    <row r="2530" spans="1:13" x14ac:dyDescent="0.35">
      <c r="A2530" s="462" t="s">
        <v>9889</v>
      </c>
      <c r="B2530" s="462" t="s">
        <v>2541</v>
      </c>
      <c r="C2530" s="462" t="s">
        <v>9889</v>
      </c>
      <c r="D2530" s="462" t="s">
        <v>161</v>
      </c>
      <c r="E2530" s="462" t="s">
        <v>256</v>
      </c>
      <c r="F2530" s="463">
        <v>2015</v>
      </c>
      <c r="G2530" s="462" t="s">
        <v>5710</v>
      </c>
      <c r="H2530" s="462" t="s">
        <v>9890</v>
      </c>
      <c r="I2530" s="462" t="s">
        <v>9891</v>
      </c>
      <c r="J2530" s="463">
        <v>59458</v>
      </c>
      <c r="K2530" s="468"/>
      <c r="L2530" s="464">
        <f t="shared" ca="1" si="39"/>
        <v>6606.4444444444443</v>
      </c>
      <c r="M2530" s="462" t="s">
        <v>109</v>
      </c>
    </row>
    <row r="2531" spans="1:13" x14ac:dyDescent="0.35">
      <c r="A2531" s="465" t="s">
        <v>8664</v>
      </c>
      <c r="B2531" s="465" t="s">
        <v>2537</v>
      </c>
      <c r="C2531" s="465" t="s">
        <v>8664</v>
      </c>
      <c r="D2531" s="465" t="s">
        <v>161</v>
      </c>
      <c r="E2531" s="465" t="s">
        <v>256</v>
      </c>
      <c r="F2531" s="466">
        <v>2013</v>
      </c>
      <c r="G2531" s="465" t="s">
        <v>5710</v>
      </c>
      <c r="H2531" s="465" t="s">
        <v>368</v>
      </c>
      <c r="I2531" s="465" t="s">
        <v>8665</v>
      </c>
      <c r="J2531" s="466">
        <v>107811</v>
      </c>
      <c r="K2531" s="469"/>
      <c r="L2531" s="404">
        <f t="shared" ca="1" si="39"/>
        <v>9801</v>
      </c>
      <c r="M2531" s="465" t="s">
        <v>109</v>
      </c>
    </row>
    <row r="2532" spans="1:13" x14ac:dyDescent="0.35">
      <c r="A2532" s="462" t="s">
        <v>6860</v>
      </c>
      <c r="B2532" s="462" t="s">
        <v>2513</v>
      </c>
      <c r="C2532" s="462" t="s">
        <v>6860</v>
      </c>
      <c r="D2532" s="462" t="s">
        <v>161</v>
      </c>
      <c r="E2532" s="462" t="s">
        <v>256</v>
      </c>
      <c r="F2532" s="463">
        <v>2008</v>
      </c>
      <c r="G2532" s="462" t="s">
        <v>5767</v>
      </c>
      <c r="H2532" s="462" t="s">
        <v>5927</v>
      </c>
      <c r="I2532" s="462" t="s">
        <v>6861</v>
      </c>
      <c r="J2532" s="463">
        <v>19056</v>
      </c>
      <c r="K2532" s="468"/>
      <c r="L2532" s="464">
        <f t="shared" ca="1" si="39"/>
        <v>1191</v>
      </c>
      <c r="M2532" s="462" t="s">
        <v>109</v>
      </c>
    </row>
    <row r="2533" spans="1:13" x14ac:dyDescent="0.35">
      <c r="A2533" s="465" t="s">
        <v>17691</v>
      </c>
      <c r="B2533" s="465" t="s">
        <v>17692</v>
      </c>
      <c r="C2533" s="465" t="s">
        <v>17691</v>
      </c>
      <c r="D2533" s="465" t="s">
        <v>161</v>
      </c>
      <c r="E2533" s="465" t="s">
        <v>256</v>
      </c>
      <c r="F2533" s="466">
        <v>2023</v>
      </c>
      <c r="G2533" s="465" t="s">
        <v>5710</v>
      </c>
      <c r="H2533" s="465" t="s">
        <v>14778</v>
      </c>
      <c r="I2533" s="465" t="s">
        <v>17693</v>
      </c>
      <c r="J2533" s="466">
        <v>80</v>
      </c>
      <c r="K2533" s="469"/>
      <c r="L2533" s="404">
        <f t="shared" ca="1" si="39"/>
        <v>80</v>
      </c>
      <c r="M2533" s="465" t="s">
        <v>109</v>
      </c>
    </row>
    <row r="2534" spans="1:13" x14ac:dyDescent="0.35">
      <c r="A2534" s="462" t="s">
        <v>17694</v>
      </c>
      <c r="B2534" s="462" t="s">
        <v>17695</v>
      </c>
      <c r="C2534" s="462" t="s">
        <v>17694</v>
      </c>
      <c r="D2534" s="462" t="s">
        <v>161</v>
      </c>
      <c r="E2534" s="462" t="s">
        <v>256</v>
      </c>
      <c r="F2534" s="463">
        <v>2023</v>
      </c>
      <c r="G2534" s="462" t="s">
        <v>5710</v>
      </c>
      <c r="H2534" s="462" t="s">
        <v>14778</v>
      </c>
      <c r="I2534" s="462" t="s">
        <v>17696</v>
      </c>
      <c r="J2534" s="463">
        <v>76</v>
      </c>
      <c r="K2534" s="468"/>
      <c r="L2534" s="464">
        <f t="shared" ca="1" si="39"/>
        <v>76</v>
      </c>
      <c r="M2534" s="462" t="s">
        <v>109</v>
      </c>
    </row>
    <row r="2535" spans="1:13" x14ac:dyDescent="0.35">
      <c r="A2535" s="465" t="s">
        <v>6637</v>
      </c>
      <c r="B2535" s="465" t="s">
        <v>2509</v>
      </c>
      <c r="C2535" s="465" t="s">
        <v>6637</v>
      </c>
      <c r="D2535" s="465" t="s">
        <v>161</v>
      </c>
      <c r="E2535" s="465" t="s">
        <v>261</v>
      </c>
      <c r="F2535" s="466">
        <v>2007</v>
      </c>
      <c r="G2535" s="465" t="s">
        <v>5710</v>
      </c>
      <c r="H2535" s="465" t="s">
        <v>5954</v>
      </c>
      <c r="I2535" s="465" t="s">
        <v>6638</v>
      </c>
      <c r="J2535" s="466">
        <v>14576</v>
      </c>
      <c r="K2535" s="469"/>
      <c r="L2535" s="404">
        <f t="shared" ca="1" si="39"/>
        <v>857.41176470588232</v>
      </c>
      <c r="M2535" s="465" t="s">
        <v>109</v>
      </c>
    </row>
    <row r="2536" spans="1:13" x14ac:dyDescent="0.35">
      <c r="A2536" s="462" t="s">
        <v>7640</v>
      </c>
      <c r="B2536" s="462" t="s">
        <v>2531</v>
      </c>
      <c r="C2536" s="462" t="s">
        <v>7640</v>
      </c>
      <c r="D2536" s="462" t="s">
        <v>161</v>
      </c>
      <c r="E2536" s="462" t="s">
        <v>261</v>
      </c>
      <c r="F2536" s="463">
        <v>2011</v>
      </c>
      <c r="G2536" s="462" t="s">
        <v>5767</v>
      </c>
      <c r="H2536" s="462" t="s">
        <v>6034</v>
      </c>
      <c r="I2536" s="462" t="s">
        <v>7641</v>
      </c>
      <c r="J2536" s="463">
        <v>17589.900000000001</v>
      </c>
      <c r="K2536" s="468"/>
      <c r="L2536" s="464">
        <f t="shared" ca="1" si="39"/>
        <v>1353.0692307692309</v>
      </c>
      <c r="M2536" s="462" t="s">
        <v>109</v>
      </c>
    </row>
    <row r="2537" spans="1:13" x14ac:dyDescent="0.35">
      <c r="A2537" s="465" t="s">
        <v>8113</v>
      </c>
      <c r="B2537" s="465" t="s">
        <v>2534</v>
      </c>
      <c r="C2537" s="465" t="s">
        <v>8113</v>
      </c>
      <c r="D2537" s="465" t="s">
        <v>161</v>
      </c>
      <c r="E2537" s="465" t="s">
        <v>261</v>
      </c>
      <c r="F2537" s="466">
        <v>2012</v>
      </c>
      <c r="G2537" s="465" t="s">
        <v>5710</v>
      </c>
      <c r="H2537" s="465" t="s">
        <v>6311</v>
      </c>
      <c r="I2537" s="465" t="s">
        <v>8114</v>
      </c>
      <c r="J2537" s="466">
        <v>14292.6</v>
      </c>
      <c r="K2537" s="469"/>
      <c r="L2537" s="404">
        <f t="shared" ca="1" si="39"/>
        <v>1191.05</v>
      </c>
      <c r="M2537" s="465" t="s">
        <v>109</v>
      </c>
    </row>
    <row r="2538" spans="1:13" x14ac:dyDescent="0.35">
      <c r="A2538" s="462" t="s">
        <v>11322</v>
      </c>
      <c r="B2538" s="462" t="s">
        <v>2546</v>
      </c>
      <c r="C2538" s="462" t="s">
        <v>11322</v>
      </c>
      <c r="D2538" s="462" t="s">
        <v>161</v>
      </c>
      <c r="E2538" s="462" t="s">
        <v>261</v>
      </c>
      <c r="F2538" s="463">
        <v>2017</v>
      </c>
      <c r="G2538" s="462" t="s">
        <v>5710</v>
      </c>
      <c r="H2538" s="462" t="s">
        <v>5820</v>
      </c>
      <c r="I2538" s="462" t="s">
        <v>11323</v>
      </c>
      <c r="J2538" s="463">
        <v>13439.4</v>
      </c>
      <c r="K2538" s="468"/>
      <c r="L2538" s="464">
        <f t="shared" ca="1" si="39"/>
        <v>1919.9142857142856</v>
      </c>
      <c r="M2538" s="462" t="s">
        <v>109</v>
      </c>
    </row>
    <row r="2539" spans="1:13" x14ac:dyDescent="0.35">
      <c r="A2539" s="465" t="s">
        <v>10402</v>
      </c>
      <c r="B2539" s="465" t="s">
        <v>2543</v>
      </c>
      <c r="C2539" s="465" t="s">
        <v>10402</v>
      </c>
      <c r="D2539" s="465" t="s">
        <v>161</v>
      </c>
      <c r="E2539" s="465" t="s">
        <v>261</v>
      </c>
      <c r="F2539" s="466">
        <v>2016</v>
      </c>
      <c r="G2539" s="465" t="s">
        <v>5710</v>
      </c>
      <c r="H2539" s="465" t="s">
        <v>6139</v>
      </c>
      <c r="I2539" s="465" t="s">
        <v>10403</v>
      </c>
      <c r="J2539" s="466">
        <v>52318</v>
      </c>
      <c r="K2539" s="469"/>
      <c r="L2539" s="404">
        <f t="shared" ca="1" si="39"/>
        <v>6539.75</v>
      </c>
      <c r="M2539" s="465" t="s">
        <v>109</v>
      </c>
    </row>
    <row r="2540" spans="1:13" x14ac:dyDescent="0.35">
      <c r="A2540" s="462" t="s">
        <v>12653</v>
      </c>
      <c r="B2540" s="462" t="s">
        <v>2562</v>
      </c>
      <c r="C2540" s="462" t="s">
        <v>12653</v>
      </c>
      <c r="D2540" s="462" t="s">
        <v>161</v>
      </c>
      <c r="E2540" s="462" t="s">
        <v>261</v>
      </c>
      <c r="F2540" s="463">
        <v>2019</v>
      </c>
      <c r="G2540" s="462" t="s">
        <v>5710</v>
      </c>
      <c r="H2540" s="462" t="s">
        <v>5820</v>
      </c>
      <c r="I2540" s="462" t="s">
        <v>12654</v>
      </c>
      <c r="J2540" s="463">
        <v>1157.4000000000001</v>
      </c>
      <c r="K2540" s="468"/>
      <c r="L2540" s="464">
        <f t="shared" ca="1" si="39"/>
        <v>231.48000000000002</v>
      </c>
      <c r="M2540" s="462" t="s">
        <v>109</v>
      </c>
    </row>
    <row r="2541" spans="1:13" x14ac:dyDescent="0.35">
      <c r="A2541" s="465" t="s">
        <v>16737</v>
      </c>
      <c r="B2541" s="465" t="s">
        <v>16738</v>
      </c>
      <c r="C2541" s="465" t="s">
        <v>16737</v>
      </c>
      <c r="D2541" s="465" t="s">
        <v>163</v>
      </c>
      <c r="E2541" s="465" t="s">
        <v>214</v>
      </c>
      <c r="F2541" s="466">
        <v>2012</v>
      </c>
      <c r="G2541" s="465" t="s">
        <v>5710</v>
      </c>
      <c r="H2541" s="465" t="s">
        <v>6496</v>
      </c>
      <c r="I2541" s="465" t="s">
        <v>16739</v>
      </c>
      <c r="J2541" s="466">
        <v>135830</v>
      </c>
      <c r="K2541" s="469">
        <v>43770</v>
      </c>
      <c r="L2541" s="404">
        <f t="shared" ca="1" si="39"/>
        <v>11319.166666666666</v>
      </c>
      <c r="M2541" s="465" t="s">
        <v>112</v>
      </c>
    </row>
    <row r="2542" spans="1:13" x14ac:dyDescent="0.35">
      <c r="A2542" s="462" t="s">
        <v>13638</v>
      </c>
      <c r="B2542" s="462" t="s">
        <v>3388</v>
      </c>
      <c r="C2542" s="462" t="s">
        <v>13638</v>
      </c>
      <c r="D2542" s="462" t="s">
        <v>163</v>
      </c>
      <c r="E2542" s="462" t="s">
        <v>214</v>
      </c>
      <c r="F2542" s="463">
        <v>2019</v>
      </c>
      <c r="G2542" s="462" t="s">
        <v>6165</v>
      </c>
      <c r="H2542" s="462" t="s">
        <v>13630</v>
      </c>
      <c r="I2542" s="462" t="s">
        <v>13639</v>
      </c>
      <c r="J2542" s="463">
        <v>19516</v>
      </c>
      <c r="K2542" s="468"/>
      <c r="L2542" s="464">
        <f t="shared" ca="1" si="39"/>
        <v>3903.2</v>
      </c>
      <c r="M2542" s="462" t="s">
        <v>112</v>
      </c>
    </row>
    <row r="2543" spans="1:13" x14ac:dyDescent="0.35">
      <c r="A2543" s="465" t="s">
        <v>13636</v>
      </c>
      <c r="B2543" s="465" t="s">
        <v>3387</v>
      </c>
      <c r="C2543" s="465" t="s">
        <v>13636</v>
      </c>
      <c r="D2543" s="465" t="s">
        <v>163</v>
      </c>
      <c r="E2543" s="465" t="s">
        <v>214</v>
      </c>
      <c r="F2543" s="466">
        <v>2019</v>
      </c>
      <c r="G2543" s="465" t="s">
        <v>6165</v>
      </c>
      <c r="H2543" s="465" t="s">
        <v>13630</v>
      </c>
      <c r="I2543" s="465" t="s">
        <v>13637</v>
      </c>
      <c r="J2543" s="466">
        <v>29680</v>
      </c>
      <c r="K2543" s="469"/>
      <c r="L2543" s="404">
        <f t="shared" ca="1" si="39"/>
        <v>5936</v>
      </c>
      <c r="M2543" s="465" t="s">
        <v>112</v>
      </c>
    </row>
    <row r="2544" spans="1:13" x14ac:dyDescent="0.35">
      <c r="A2544" s="462" t="s">
        <v>13629</v>
      </c>
      <c r="B2544" s="462" t="s">
        <v>3384</v>
      </c>
      <c r="C2544" s="462" t="s">
        <v>13629</v>
      </c>
      <c r="D2544" s="462" t="s">
        <v>163</v>
      </c>
      <c r="E2544" s="462" t="s">
        <v>214</v>
      </c>
      <c r="F2544" s="463">
        <v>2019</v>
      </c>
      <c r="G2544" s="462" t="s">
        <v>6165</v>
      </c>
      <c r="H2544" s="462" t="s">
        <v>13630</v>
      </c>
      <c r="I2544" s="462" t="s">
        <v>13631</v>
      </c>
      <c r="J2544" s="463">
        <v>44090</v>
      </c>
      <c r="K2544" s="468"/>
      <c r="L2544" s="464">
        <f t="shared" ca="1" si="39"/>
        <v>8818</v>
      </c>
      <c r="M2544" s="462" t="s">
        <v>112</v>
      </c>
    </row>
    <row r="2545" spans="1:13" x14ac:dyDescent="0.35">
      <c r="A2545" s="465" t="s">
        <v>13650</v>
      </c>
      <c r="B2545" s="465" t="s">
        <v>3394</v>
      </c>
      <c r="C2545" s="465" t="s">
        <v>13650</v>
      </c>
      <c r="D2545" s="465" t="s">
        <v>163</v>
      </c>
      <c r="E2545" s="465" t="s">
        <v>214</v>
      </c>
      <c r="F2545" s="466">
        <v>2019</v>
      </c>
      <c r="G2545" s="465" t="s">
        <v>6165</v>
      </c>
      <c r="H2545" s="465" t="s">
        <v>13630</v>
      </c>
      <c r="I2545" s="465" t="s">
        <v>13651</v>
      </c>
      <c r="J2545" s="466">
        <v>20126</v>
      </c>
      <c r="K2545" s="469"/>
      <c r="L2545" s="404">
        <f t="shared" ca="1" si="39"/>
        <v>4025.2</v>
      </c>
      <c r="M2545" s="465" t="s">
        <v>112</v>
      </c>
    </row>
    <row r="2546" spans="1:13" x14ac:dyDescent="0.35">
      <c r="A2546" s="462" t="s">
        <v>13640</v>
      </c>
      <c r="B2546" s="462" t="s">
        <v>3389</v>
      </c>
      <c r="C2546" s="462" t="s">
        <v>13640</v>
      </c>
      <c r="D2546" s="462" t="s">
        <v>163</v>
      </c>
      <c r="E2546" s="462" t="s">
        <v>214</v>
      </c>
      <c r="F2546" s="463">
        <v>2019</v>
      </c>
      <c r="G2546" s="462" t="s">
        <v>6165</v>
      </c>
      <c r="H2546" s="462" t="s">
        <v>13630</v>
      </c>
      <c r="I2546" s="462" t="s">
        <v>13641</v>
      </c>
      <c r="J2546" s="463">
        <v>24464</v>
      </c>
      <c r="K2546" s="468"/>
      <c r="L2546" s="464">
        <f t="shared" ca="1" si="39"/>
        <v>4892.8</v>
      </c>
      <c r="M2546" s="462" t="s">
        <v>112</v>
      </c>
    </row>
    <row r="2547" spans="1:13" x14ac:dyDescent="0.35">
      <c r="A2547" s="465" t="s">
        <v>13642</v>
      </c>
      <c r="B2547" s="465" t="s">
        <v>3390</v>
      </c>
      <c r="C2547" s="465" t="s">
        <v>13642</v>
      </c>
      <c r="D2547" s="465" t="s">
        <v>163</v>
      </c>
      <c r="E2547" s="465" t="s">
        <v>214</v>
      </c>
      <c r="F2547" s="466">
        <v>2019</v>
      </c>
      <c r="G2547" s="465" t="s">
        <v>6165</v>
      </c>
      <c r="H2547" s="465" t="s">
        <v>13630</v>
      </c>
      <c r="I2547" s="465" t="s">
        <v>13643</v>
      </c>
      <c r="J2547" s="466">
        <v>49819</v>
      </c>
      <c r="K2547" s="469"/>
      <c r="L2547" s="404">
        <f t="shared" ca="1" si="39"/>
        <v>9963.7999999999993</v>
      </c>
      <c r="M2547" s="465" t="s">
        <v>112</v>
      </c>
    </row>
    <row r="2548" spans="1:13" x14ac:dyDescent="0.35">
      <c r="A2548" s="462" t="s">
        <v>13646</v>
      </c>
      <c r="B2548" s="462" t="s">
        <v>3392</v>
      </c>
      <c r="C2548" s="462" t="s">
        <v>13646</v>
      </c>
      <c r="D2548" s="462" t="s">
        <v>163</v>
      </c>
      <c r="E2548" s="462" t="s">
        <v>214</v>
      </c>
      <c r="F2548" s="463">
        <v>2019</v>
      </c>
      <c r="G2548" s="462" t="s">
        <v>6165</v>
      </c>
      <c r="H2548" s="462" t="s">
        <v>13630</v>
      </c>
      <c r="I2548" s="462" t="s">
        <v>13647</v>
      </c>
      <c r="J2548" s="463">
        <v>22649</v>
      </c>
      <c r="K2548" s="468"/>
      <c r="L2548" s="464">
        <f t="shared" ca="1" si="39"/>
        <v>4529.8</v>
      </c>
      <c r="M2548" s="462" t="s">
        <v>112</v>
      </c>
    </row>
    <row r="2549" spans="1:13" x14ac:dyDescent="0.35">
      <c r="A2549" s="465" t="s">
        <v>13648</v>
      </c>
      <c r="B2549" s="465" t="s">
        <v>3393</v>
      </c>
      <c r="C2549" s="465" t="s">
        <v>13648</v>
      </c>
      <c r="D2549" s="465" t="s">
        <v>163</v>
      </c>
      <c r="E2549" s="465" t="s">
        <v>214</v>
      </c>
      <c r="F2549" s="466">
        <v>2019</v>
      </c>
      <c r="G2549" s="465" t="s">
        <v>6165</v>
      </c>
      <c r="H2549" s="465" t="s">
        <v>13630</v>
      </c>
      <c r="I2549" s="465" t="s">
        <v>13649</v>
      </c>
      <c r="J2549" s="466">
        <v>15769</v>
      </c>
      <c r="K2549" s="469"/>
      <c r="L2549" s="404">
        <f t="shared" ca="1" si="39"/>
        <v>3153.8</v>
      </c>
      <c r="M2549" s="465" t="s">
        <v>112</v>
      </c>
    </row>
    <row r="2550" spans="1:13" x14ac:dyDescent="0.35">
      <c r="A2550" s="462" t="s">
        <v>13632</v>
      </c>
      <c r="B2550" s="462" t="s">
        <v>3385</v>
      </c>
      <c r="C2550" s="462" t="s">
        <v>13632</v>
      </c>
      <c r="D2550" s="462" t="s">
        <v>163</v>
      </c>
      <c r="E2550" s="462" t="s">
        <v>7318</v>
      </c>
      <c r="F2550" s="463">
        <v>2019</v>
      </c>
      <c r="G2550" s="462" t="s">
        <v>6165</v>
      </c>
      <c r="H2550" s="462" t="s">
        <v>13630</v>
      </c>
      <c r="I2550" s="462" t="s">
        <v>13633</v>
      </c>
      <c r="J2550" s="463">
        <v>10673</v>
      </c>
      <c r="K2550" s="468"/>
      <c r="L2550" s="464">
        <f t="shared" ca="1" si="39"/>
        <v>2134.6</v>
      </c>
      <c r="M2550" s="462" t="s">
        <v>112</v>
      </c>
    </row>
    <row r="2551" spans="1:13" x14ac:dyDescent="0.35">
      <c r="A2551" s="465" t="s">
        <v>13634</v>
      </c>
      <c r="B2551" s="465" t="s">
        <v>3386</v>
      </c>
      <c r="C2551" s="465" t="s">
        <v>13634</v>
      </c>
      <c r="D2551" s="465" t="s">
        <v>163</v>
      </c>
      <c r="E2551" s="465" t="s">
        <v>7318</v>
      </c>
      <c r="F2551" s="466">
        <v>2019</v>
      </c>
      <c r="G2551" s="465" t="s">
        <v>6165</v>
      </c>
      <c r="H2551" s="465" t="s">
        <v>13630</v>
      </c>
      <c r="I2551" s="465" t="s">
        <v>13635</v>
      </c>
      <c r="J2551" s="466">
        <v>20641</v>
      </c>
      <c r="K2551" s="469"/>
      <c r="L2551" s="404">
        <f t="shared" ca="1" si="39"/>
        <v>4128.2</v>
      </c>
      <c r="M2551" s="465" t="s">
        <v>112</v>
      </c>
    </row>
    <row r="2552" spans="1:13" x14ac:dyDescent="0.35">
      <c r="A2552" s="462" t="s">
        <v>13644</v>
      </c>
      <c r="B2552" s="462" t="s">
        <v>3391</v>
      </c>
      <c r="C2552" s="462" t="s">
        <v>13644</v>
      </c>
      <c r="D2552" s="462" t="s">
        <v>163</v>
      </c>
      <c r="E2552" s="462" t="s">
        <v>7318</v>
      </c>
      <c r="F2552" s="463">
        <v>2019</v>
      </c>
      <c r="G2552" s="462" t="s">
        <v>6165</v>
      </c>
      <c r="H2552" s="462" t="s">
        <v>13630</v>
      </c>
      <c r="I2552" s="462" t="s">
        <v>13645</v>
      </c>
      <c r="J2552" s="463">
        <v>27762</v>
      </c>
      <c r="K2552" s="468"/>
      <c r="L2552" s="464">
        <f t="shared" ca="1" si="39"/>
        <v>5552.4</v>
      </c>
      <c r="M2552" s="462" t="s">
        <v>112</v>
      </c>
    </row>
    <row r="2553" spans="1:13" x14ac:dyDescent="0.35">
      <c r="A2553" s="465" t="s">
        <v>10811</v>
      </c>
      <c r="B2553" s="465" t="s">
        <v>1221</v>
      </c>
      <c r="C2553" s="465" t="s">
        <v>10811</v>
      </c>
      <c r="D2553" s="465" t="s">
        <v>166</v>
      </c>
      <c r="E2553" s="465" t="s">
        <v>9730</v>
      </c>
      <c r="F2553" s="466">
        <v>2016</v>
      </c>
      <c r="G2553" s="465" t="s">
        <v>5710</v>
      </c>
      <c r="H2553" s="465" t="s">
        <v>6006</v>
      </c>
      <c r="I2553" s="465" t="s">
        <v>10812</v>
      </c>
      <c r="J2553" s="466">
        <v>75043</v>
      </c>
      <c r="K2553" s="469"/>
      <c r="L2553" s="404">
        <f t="shared" ca="1" si="39"/>
        <v>9380.375</v>
      </c>
      <c r="M2553" s="465" t="s">
        <v>109</v>
      </c>
    </row>
    <row r="2554" spans="1:13" x14ac:dyDescent="0.35">
      <c r="A2554" s="462" t="s">
        <v>10819</v>
      </c>
      <c r="B2554" s="462" t="s">
        <v>1225</v>
      </c>
      <c r="C2554" s="462" t="s">
        <v>10819</v>
      </c>
      <c r="D2554" s="462" t="s">
        <v>166</v>
      </c>
      <c r="E2554" s="462" t="s">
        <v>9730</v>
      </c>
      <c r="F2554" s="463">
        <v>2016</v>
      </c>
      <c r="G2554" s="462" t="s">
        <v>5710</v>
      </c>
      <c r="H2554" s="462" t="s">
        <v>6006</v>
      </c>
      <c r="I2554" s="462" t="s">
        <v>10820</v>
      </c>
      <c r="J2554" s="463">
        <v>48267</v>
      </c>
      <c r="K2554" s="468"/>
      <c r="L2554" s="464">
        <f t="shared" ca="1" si="39"/>
        <v>6033.375</v>
      </c>
      <c r="M2554" s="462" t="s">
        <v>109</v>
      </c>
    </row>
    <row r="2555" spans="1:13" x14ac:dyDescent="0.35">
      <c r="A2555" s="465" t="s">
        <v>9729</v>
      </c>
      <c r="B2555" s="465" t="s">
        <v>1111</v>
      </c>
      <c r="C2555" s="465" t="s">
        <v>9729</v>
      </c>
      <c r="D2555" s="465" t="s">
        <v>166</v>
      </c>
      <c r="E2555" s="465" t="s">
        <v>9730</v>
      </c>
      <c r="F2555" s="466">
        <v>2015</v>
      </c>
      <c r="G2555" s="465" t="s">
        <v>5710</v>
      </c>
      <c r="H2555" s="465" t="s">
        <v>898</v>
      </c>
      <c r="I2555" s="465" t="s">
        <v>9731</v>
      </c>
      <c r="J2555" s="466">
        <v>6119</v>
      </c>
      <c r="K2555" s="469"/>
      <c r="L2555" s="404">
        <f t="shared" ca="1" si="39"/>
        <v>679.88888888888891</v>
      </c>
      <c r="M2555" s="465" t="s">
        <v>109</v>
      </c>
    </row>
    <row r="2556" spans="1:13" x14ac:dyDescent="0.35">
      <c r="A2556" s="462" t="s">
        <v>10785</v>
      </c>
      <c r="B2556" s="462" t="s">
        <v>1210</v>
      </c>
      <c r="C2556" s="462" t="s">
        <v>10785</v>
      </c>
      <c r="D2556" s="462" t="s">
        <v>166</v>
      </c>
      <c r="E2556" s="462" t="s">
        <v>9730</v>
      </c>
      <c r="F2556" s="463">
        <v>2016</v>
      </c>
      <c r="G2556" s="462" t="s">
        <v>5710</v>
      </c>
      <c r="H2556" s="462" t="s">
        <v>6006</v>
      </c>
      <c r="I2556" s="462" t="s">
        <v>10786</v>
      </c>
      <c r="J2556" s="463">
        <v>56064</v>
      </c>
      <c r="K2556" s="468"/>
      <c r="L2556" s="464">
        <f t="shared" ca="1" si="39"/>
        <v>7008</v>
      </c>
      <c r="M2556" s="462" t="s">
        <v>109</v>
      </c>
    </row>
    <row r="2557" spans="1:13" x14ac:dyDescent="0.35">
      <c r="A2557" s="465" t="s">
        <v>10787</v>
      </c>
      <c r="B2557" s="465" t="s">
        <v>1211</v>
      </c>
      <c r="C2557" s="465" t="s">
        <v>10787</v>
      </c>
      <c r="D2557" s="465" t="s">
        <v>166</v>
      </c>
      <c r="E2557" s="465" t="s">
        <v>9730</v>
      </c>
      <c r="F2557" s="466">
        <v>2016</v>
      </c>
      <c r="G2557" s="465" t="s">
        <v>5710</v>
      </c>
      <c r="H2557" s="465" t="s">
        <v>6006</v>
      </c>
      <c r="I2557" s="465" t="s">
        <v>10788</v>
      </c>
      <c r="J2557" s="466">
        <v>175240</v>
      </c>
      <c r="K2557" s="469"/>
      <c r="L2557" s="404">
        <f t="shared" ca="1" si="39"/>
        <v>21905</v>
      </c>
      <c r="M2557" s="465" t="s">
        <v>109</v>
      </c>
    </row>
    <row r="2558" spans="1:13" x14ac:dyDescent="0.35">
      <c r="A2558" s="462" t="s">
        <v>10791</v>
      </c>
      <c r="B2558" s="462" t="s">
        <v>1213</v>
      </c>
      <c r="C2558" s="462" t="s">
        <v>10791</v>
      </c>
      <c r="D2558" s="462" t="s">
        <v>166</v>
      </c>
      <c r="E2558" s="462" t="s">
        <v>9730</v>
      </c>
      <c r="F2558" s="463">
        <v>2016</v>
      </c>
      <c r="G2558" s="462" t="s">
        <v>5710</v>
      </c>
      <c r="H2558" s="462" t="s">
        <v>6006</v>
      </c>
      <c r="I2558" s="462" t="s">
        <v>10792</v>
      </c>
      <c r="J2558" s="463">
        <v>161856</v>
      </c>
      <c r="K2558" s="468"/>
      <c r="L2558" s="464">
        <f t="shared" ca="1" si="39"/>
        <v>20232</v>
      </c>
      <c r="M2558" s="462" t="s">
        <v>109</v>
      </c>
    </row>
    <row r="2559" spans="1:13" x14ac:dyDescent="0.35">
      <c r="A2559" s="465" t="s">
        <v>11657</v>
      </c>
      <c r="B2559" s="465" t="s">
        <v>1327</v>
      </c>
      <c r="C2559" s="465" t="s">
        <v>11657</v>
      </c>
      <c r="D2559" s="465" t="s">
        <v>166</v>
      </c>
      <c r="E2559" s="465" t="s">
        <v>9730</v>
      </c>
      <c r="F2559" s="466">
        <v>2017</v>
      </c>
      <c r="G2559" s="465" t="s">
        <v>5710</v>
      </c>
      <c r="H2559" s="465" t="s">
        <v>9887</v>
      </c>
      <c r="I2559" s="465" t="s">
        <v>11658</v>
      </c>
      <c r="J2559" s="466">
        <v>64280</v>
      </c>
      <c r="K2559" s="469"/>
      <c r="L2559" s="404">
        <f t="shared" ca="1" si="39"/>
        <v>9182.8571428571431</v>
      </c>
      <c r="M2559" s="465" t="s">
        <v>109</v>
      </c>
    </row>
    <row r="2560" spans="1:13" x14ac:dyDescent="0.35">
      <c r="A2560" s="462" t="s">
        <v>10801</v>
      </c>
      <c r="B2560" s="462" t="s">
        <v>1208</v>
      </c>
      <c r="C2560" s="462" t="s">
        <v>10801</v>
      </c>
      <c r="D2560" s="462" t="s">
        <v>166</v>
      </c>
      <c r="E2560" s="462" t="s">
        <v>9730</v>
      </c>
      <c r="F2560" s="463">
        <v>2016</v>
      </c>
      <c r="G2560" s="462" t="s">
        <v>5710</v>
      </c>
      <c r="H2560" s="462" t="s">
        <v>6006</v>
      </c>
      <c r="I2560" s="462" t="s">
        <v>10802</v>
      </c>
      <c r="J2560" s="463">
        <v>80463</v>
      </c>
      <c r="K2560" s="468"/>
      <c r="L2560" s="464">
        <f t="shared" ca="1" si="39"/>
        <v>10057.875</v>
      </c>
      <c r="M2560" s="462" t="s">
        <v>109</v>
      </c>
    </row>
    <row r="2561" spans="1:13" x14ac:dyDescent="0.35">
      <c r="A2561" s="465" t="s">
        <v>12938</v>
      </c>
      <c r="B2561" s="465" t="s">
        <v>1421</v>
      </c>
      <c r="C2561" s="465" t="s">
        <v>12938</v>
      </c>
      <c r="D2561" s="465" t="s">
        <v>166</v>
      </c>
      <c r="E2561" s="465" t="s">
        <v>9730</v>
      </c>
      <c r="F2561" s="466">
        <v>2019</v>
      </c>
      <c r="G2561" s="465" t="s">
        <v>5710</v>
      </c>
      <c r="H2561" s="465" t="s">
        <v>913</v>
      </c>
      <c r="I2561" s="465" t="s">
        <v>12939</v>
      </c>
      <c r="J2561" s="466">
        <v>3903</v>
      </c>
      <c r="K2561" s="469"/>
      <c r="L2561" s="404">
        <f t="shared" ca="1" si="39"/>
        <v>780.6</v>
      </c>
      <c r="M2561" s="465" t="s">
        <v>109</v>
      </c>
    </row>
    <row r="2562" spans="1:13" x14ac:dyDescent="0.35">
      <c r="A2562" s="462" t="s">
        <v>12858</v>
      </c>
      <c r="B2562" s="462" t="s">
        <v>1420</v>
      </c>
      <c r="C2562" s="462" t="s">
        <v>12858</v>
      </c>
      <c r="D2562" s="462" t="s">
        <v>166</v>
      </c>
      <c r="E2562" s="462" t="s">
        <v>9730</v>
      </c>
      <c r="F2562" s="463">
        <v>2019</v>
      </c>
      <c r="G2562" s="462" t="s">
        <v>5710</v>
      </c>
      <c r="H2562" s="462" t="s">
        <v>898</v>
      </c>
      <c r="I2562" s="462" t="s">
        <v>12859</v>
      </c>
      <c r="J2562" s="463">
        <v>3715</v>
      </c>
      <c r="K2562" s="468"/>
      <c r="L2562" s="464">
        <f t="shared" ref="L2562:L2625" ca="1" si="40">IFERROR(J2562/(YEAR(NOW())-F2562),"--")</f>
        <v>743</v>
      </c>
      <c r="M2562" s="462" t="s">
        <v>109</v>
      </c>
    </row>
    <row r="2563" spans="1:13" x14ac:dyDescent="0.35">
      <c r="A2563" s="465" t="s">
        <v>10807</v>
      </c>
      <c r="B2563" s="465" t="s">
        <v>1219</v>
      </c>
      <c r="C2563" s="465" t="s">
        <v>10807</v>
      </c>
      <c r="D2563" s="465" t="s">
        <v>166</v>
      </c>
      <c r="E2563" s="465" t="s">
        <v>6468</v>
      </c>
      <c r="F2563" s="466">
        <v>2016</v>
      </c>
      <c r="G2563" s="465" t="s">
        <v>5710</v>
      </c>
      <c r="H2563" s="465" t="s">
        <v>6006</v>
      </c>
      <c r="I2563" s="465" t="s">
        <v>10808</v>
      </c>
      <c r="J2563" s="466">
        <v>47558</v>
      </c>
      <c r="K2563" s="469"/>
      <c r="L2563" s="404">
        <f t="shared" ca="1" si="40"/>
        <v>5944.75</v>
      </c>
      <c r="M2563" s="465" t="s">
        <v>109</v>
      </c>
    </row>
    <row r="2564" spans="1:13" x14ac:dyDescent="0.35">
      <c r="A2564" s="462" t="s">
        <v>10809</v>
      </c>
      <c r="B2564" s="462" t="s">
        <v>1220</v>
      </c>
      <c r="C2564" s="462" t="s">
        <v>10809</v>
      </c>
      <c r="D2564" s="462" t="s">
        <v>166</v>
      </c>
      <c r="E2564" s="462" t="s">
        <v>6468</v>
      </c>
      <c r="F2564" s="463">
        <v>2016</v>
      </c>
      <c r="G2564" s="462" t="s">
        <v>5710</v>
      </c>
      <c r="H2564" s="462" t="s">
        <v>6006</v>
      </c>
      <c r="I2564" s="462" t="s">
        <v>10810</v>
      </c>
      <c r="J2564" s="463">
        <v>64070</v>
      </c>
      <c r="K2564" s="468"/>
      <c r="L2564" s="464">
        <f t="shared" ca="1" si="40"/>
        <v>8008.75</v>
      </c>
      <c r="M2564" s="462" t="s">
        <v>109</v>
      </c>
    </row>
    <row r="2565" spans="1:13" x14ac:dyDescent="0.35">
      <c r="A2565" s="465" t="s">
        <v>6467</v>
      </c>
      <c r="B2565" s="465" t="s">
        <v>923</v>
      </c>
      <c r="C2565" s="465" t="s">
        <v>6467</v>
      </c>
      <c r="D2565" s="465" t="s">
        <v>166</v>
      </c>
      <c r="E2565" s="465" t="s">
        <v>6468</v>
      </c>
      <c r="F2565" s="466">
        <v>2006</v>
      </c>
      <c r="G2565" s="465" t="s">
        <v>5710</v>
      </c>
      <c r="H2565" s="465" t="s">
        <v>5820</v>
      </c>
      <c r="I2565" s="465" t="s">
        <v>6469</v>
      </c>
      <c r="J2565" s="466">
        <v>17269</v>
      </c>
      <c r="K2565" s="469"/>
      <c r="L2565" s="404">
        <f t="shared" ca="1" si="40"/>
        <v>959.38888888888891</v>
      </c>
      <c r="M2565" s="465" t="s">
        <v>109</v>
      </c>
    </row>
    <row r="2566" spans="1:13" x14ac:dyDescent="0.35">
      <c r="A2566" s="462" t="s">
        <v>7086</v>
      </c>
      <c r="B2566" s="462" t="s">
        <v>973</v>
      </c>
      <c r="C2566" s="462" t="s">
        <v>7086</v>
      </c>
      <c r="D2566" s="462" t="s">
        <v>166</v>
      </c>
      <c r="E2566" s="462" t="s">
        <v>6468</v>
      </c>
      <c r="F2566" s="463">
        <v>2008</v>
      </c>
      <c r="G2566" s="462" t="s">
        <v>5710</v>
      </c>
      <c r="H2566" s="462" t="s">
        <v>898</v>
      </c>
      <c r="I2566" s="462" t="s">
        <v>7087</v>
      </c>
      <c r="J2566" s="463">
        <v>45131</v>
      </c>
      <c r="K2566" s="468">
        <v>45218</v>
      </c>
      <c r="L2566" s="464">
        <f t="shared" ca="1" si="40"/>
        <v>2820.6875</v>
      </c>
      <c r="M2566" s="462" t="s">
        <v>109</v>
      </c>
    </row>
    <row r="2567" spans="1:13" x14ac:dyDescent="0.35">
      <c r="A2567" s="465" t="s">
        <v>9732</v>
      </c>
      <c r="B2567" s="465" t="s">
        <v>1112</v>
      </c>
      <c r="C2567" s="465" t="s">
        <v>9732</v>
      </c>
      <c r="D2567" s="465" t="s">
        <v>166</v>
      </c>
      <c r="E2567" s="465" t="s">
        <v>6468</v>
      </c>
      <c r="F2567" s="466">
        <v>2015</v>
      </c>
      <c r="G2567" s="465" t="s">
        <v>5710</v>
      </c>
      <c r="H2567" s="465" t="s">
        <v>898</v>
      </c>
      <c r="I2567" s="465" t="s">
        <v>9733</v>
      </c>
      <c r="J2567" s="466">
        <v>11763</v>
      </c>
      <c r="K2567" s="469"/>
      <c r="L2567" s="404">
        <f t="shared" ca="1" si="40"/>
        <v>1307</v>
      </c>
      <c r="M2567" s="465" t="s">
        <v>109</v>
      </c>
    </row>
    <row r="2568" spans="1:13" x14ac:dyDescent="0.35">
      <c r="A2568" s="462" t="s">
        <v>10789</v>
      </c>
      <c r="B2568" s="462" t="s">
        <v>1212</v>
      </c>
      <c r="C2568" s="462" t="s">
        <v>10789</v>
      </c>
      <c r="D2568" s="462" t="s">
        <v>166</v>
      </c>
      <c r="E2568" s="462" t="s">
        <v>6468</v>
      </c>
      <c r="F2568" s="463">
        <v>2016</v>
      </c>
      <c r="G2568" s="462" t="s">
        <v>5710</v>
      </c>
      <c r="H2568" s="462" t="s">
        <v>6006</v>
      </c>
      <c r="I2568" s="462" t="s">
        <v>10790</v>
      </c>
      <c r="J2568" s="463">
        <v>52592</v>
      </c>
      <c r="K2568" s="468"/>
      <c r="L2568" s="464">
        <f t="shared" ca="1" si="40"/>
        <v>6574</v>
      </c>
      <c r="M2568" s="462" t="s">
        <v>109</v>
      </c>
    </row>
    <row r="2569" spans="1:13" x14ac:dyDescent="0.35">
      <c r="A2569" s="465" t="s">
        <v>11661</v>
      </c>
      <c r="B2569" s="465" t="s">
        <v>1329</v>
      </c>
      <c r="C2569" s="465" t="s">
        <v>11661</v>
      </c>
      <c r="D2569" s="465" t="s">
        <v>166</v>
      </c>
      <c r="E2569" s="465" t="s">
        <v>6468</v>
      </c>
      <c r="F2569" s="466">
        <v>2017</v>
      </c>
      <c r="G2569" s="465" t="s">
        <v>5710</v>
      </c>
      <c r="H2569" s="465" t="s">
        <v>9887</v>
      </c>
      <c r="I2569" s="465" t="s">
        <v>11662</v>
      </c>
      <c r="J2569" s="466">
        <v>32192</v>
      </c>
      <c r="K2569" s="469"/>
      <c r="L2569" s="404">
        <f t="shared" ca="1" si="40"/>
        <v>4598.8571428571431</v>
      </c>
      <c r="M2569" s="465" t="s">
        <v>109</v>
      </c>
    </row>
    <row r="2570" spans="1:13" x14ac:dyDescent="0.35">
      <c r="A2570" s="462" t="s">
        <v>11650</v>
      </c>
      <c r="B2570" s="462" t="s">
        <v>1326</v>
      </c>
      <c r="C2570" s="462" t="s">
        <v>11650</v>
      </c>
      <c r="D2570" s="462" t="s">
        <v>166</v>
      </c>
      <c r="E2570" s="462" t="s">
        <v>6468</v>
      </c>
      <c r="F2570" s="463">
        <v>2017</v>
      </c>
      <c r="G2570" s="462" t="s">
        <v>5710</v>
      </c>
      <c r="H2570" s="462" t="s">
        <v>9884</v>
      </c>
      <c r="I2570" s="462" t="s">
        <v>11651</v>
      </c>
      <c r="J2570" s="463">
        <v>114337</v>
      </c>
      <c r="K2570" s="468"/>
      <c r="L2570" s="464">
        <f t="shared" ca="1" si="40"/>
        <v>16333.857142857143</v>
      </c>
      <c r="M2570" s="462" t="s">
        <v>109</v>
      </c>
    </row>
    <row r="2571" spans="1:13" x14ac:dyDescent="0.35">
      <c r="A2571" s="465" t="s">
        <v>11398</v>
      </c>
      <c r="B2571" s="465" t="s">
        <v>1321</v>
      </c>
      <c r="C2571" s="465" t="s">
        <v>11398</v>
      </c>
      <c r="D2571" s="465" t="s">
        <v>166</v>
      </c>
      <c r="E2571" s="465" t="s">
        <v>6468</v>
      </c>
      <c r="F2571" s="466">
        <v>2017</v>
      </c>
      <c r="G2571" s="465" t="s">
        <v>5710</v>
      </c>
      <c r="H2571" s="465" t="s">
        <v>6139</v>
      </c>
      <c r="I2571" s="465" t="s">
        <v>11399</v>
      </c>
      <c r="J2571" s="466">
        <v>91156</v>
      </c>
      <c r="K2571" s="469"/>
      <c r="L2571" s="404">
        <f t="shared" ca="1" si="40"/>
        <v>13022.285714285714</v>
      </c>
      <c r="M2571" s="465" t="s">
        <v>109</v>
      </c>
    </row>
    <row r="2572" spans="1:13" x14ac:dyDescent="0.35">
      <c r="A2572" s="462" t="s">
        <v>10799</v>
      </c>
      <c r="B2572" s="462" t="s">
        <v>1207</v>
      </c>
      <c r="C2572" s="462" t="s">
        <v>10799</v>
      </c>
      <c r="D2572" s="462" t="s">
        <v>166</v>
      </c>
      <c r="E2572" s="462" t="s">
        <v>6468</v>
      </c>
      <c r="F2572" s="463">
        <v>2016</v>
      </c>
      <c r="G2572" s="462" t="s">
        <v>5710</v>
      </c>
      <c r="H2572" s="462" t="s">
        <v>6006</v>
      </c>
      <c r="I2572" s="462" t="s">
        <v>10800</v>
      </c>
      <c r="J2572" s="463">
        <v>111928</v>
      </c>
      <c r="K2572" s="468">
        <v>44929</v>
      </c>
      <c r="L2572" s="464">
        <f t="shared" ca="1" si="40"/>
        <v>13991</v>
      </c>
      <c r="M2572" s="462" t="s">
        <v>109</v>
      </c>
    </row>
    <row r="2573" spans="1:13" x14ac:dyDescent="0.35">
      <c r="A2573" s="465" t="s">
        <v>10995</v>
      </c>
      <c r="B2573" s="465" t="s">
        <v>1263</v>
      </c>
      <c r="C2573" s="465" t="s">
        <v>10995</v>
      </c>
      <c r="D2573" s="465" t="s">
        <v>166</v>
      </c>
      <c r="E2573" s="465" t="s">
        <v>6468</v>
      </c>
      <c r="F2573" s="466">
        <v>2016</v>
      </c>
      <c r="G2573" s="465" t="s">
        <v>5710</v>
      </c>
      <c r="H2573" s="465" t="s">
        <v>9893</v>
      </c>
      <c r="I2573" s="465" t="s">
        <v>10996</v>
      </c>
      <c r="J2573" s="466">
        <v>29642</v>
      </c>
      <c r="K2573" s="469"/>
      <c r="L2573" s="404">
        <f t="shared" ca="1" si="40"/>
        <v>3705.25</v>
      </c>
      <c r="M2573" s="465" t="s">
        <v>109</v>
      </c>
    </row>
    <row r="2574" spans="1:13" x14ac:dyDescent="0.35">
      <c r="A2574" s="462" t="s">
        <v>12940</v>
      </c>
      <c r="B2574" s="462" t="s">
        <v>1422</v>
      </c>
      <c r="C2574" s="462" t="s">
        <v>12940</v>
      </c>
      <c r="D2574" s="462" t="s">
        <v>166</v>
      </c>
      <c r="E2574" s="462" t="s">
        <v>6468</v>
      </c>
      <c r="F2574" s="463">
        <v>2019</v>
      </c>
      <c r="G2574" s="462" t="s">
        <v>5710</v>
      </c>
      <c r="H2574" s="462" t="s">
        <v>913</v>
      </c>
      <c r="I2574" s="462" t="s">
        <v>12941</v>
      </c>
      <c r="J2574" s="463">
        <v>4461</v>
      </c>
      <c r="K2574" s="468"/>
      <c r="L2574" s="464">
        <f t="shared" ca="1" si="40"/>
        <v>892.2</v>
      </c>
      <c r="M2574" s="462" t="s">
        <v>109</v>
      </c>
    </row>
    <row r="2575" spans="1:13" x14ac:dyDescent="0.35">
      <c r="A2575" s="465" t="s">
        <v>13224</v>
      </c>
      <c r="B2575" s="465" t="s">
        <v>1431</v>
      </c>
      <c r="C2575" s="465" t="s">
        <v>13224</v>
      </c>
      <c r="D2575" s="465" t="s">
        <v>166</v>
      </c>
      <c r="E2575" s="465" t="s">
        <v>6468</v>
      </c>
      <c r="F2575" s="466">
        <v>2019</v>
      </c>
      <c r="G2575" s="465" t="s">
        <v>5710</v>
      </c>
      <c r="H2575" s="465" t="s">
        <v>9887</v>
      </c>
      <c r="I2575" s="465" t="s">
        <v>13225</v>
      </c>
      <c r="J2575" s="466">
        <v>59368</v>
      </c>
      <c r="K2575" s="469"/>
      <c r="L2575" s="404">
        <f t="shared" ca="1" si="40"/>
        <v>11873.6</v>
      </c>
      <c r="M2575" s="465" t="s">
        <v>109</v>
      </c>
    </row>
    <row r="2576" spans="1:13" x14ac:dyDescent="0.35">
      <c r="A2576" s="462" t="s">
        <v>10813</v>
      </c>
      <c r="B2576" s="462" t="s">
        <v>1222</v>
      </c>
      <c r="C2576" s="462" t="s">
        <v>10813</v>
      </c>
      <c r="D2576" s="462" t="s">
        <v>166</v>
      </c>
      <c r="E2576" s="462" t="s">
        <v>263</v>
      </c>
      <c r="F2576" s="463">
        <v>2016</v>
      </c>
      <c r="G2576" s="462" t="s">
        <v>5710</v>
      </c>
      <c r="H2576" s="462" t="s">
        <v>6006</v>
      </c>
      <c r="I2576" s="462" t="s">
        <v>10814</v>
      </c>
      <c r="J2576" s="463">
        <v>101273</v>
      </c>
      <c r="K2576" s="468"/>
      <c r="L2576" s="464">
        <f t="shared" ca="1" si="40"/>
        <v>12659.125</v>
      </c>
      <c r="M2576" s="462" t="s">
        <v>109</v>
      </c>
    </row>
    <row r="2577" spans="1:13" x14ac:dyDescent="0.35">
      <c r="A2577" s="465" t="s">
        <v>10817</v>
      </c>
      <c r="B2577" s="465" t="s">
        <v>1224</v>
      </c>
      <c r="C2577" s="465" t="s">
        <v>10817</v>
      </c>
      <c r="D2577" s="465" t="s">
        <v>166</v>
      </c>
      <c r="E2577" s="465" t="s">
        <v>263</v>
      </c>
      <c r="F2577" s="466">
        <v>2016</v>
      </c>
      <c r="G2577" s="465" t="s">
        <v>5710</v>
      </c>
      <c r="H2577" s="465" t="s">
        <v>6006</v>
      </c>
      <c r="I2577" s="465" t="s">
        <v>10818</v>
      </c>
      <c r="J2577" s="466">
        <v>110939</v>
      </c>
      <c r="K2577" s="469"/>
      <c r="L2577" s="404">
        <f t="shared" ca="1" si="40"/>
        <v>13867.375</v>
      </c>
      <c r="M2577" s="465" t="s">
        <v>109</v>
      </c>
    </row>
    <row r="2578" spans="1:13" x14ac:dyDescent="0.35">
      <c r="A2578" s="462" t="s">
        <v>10793</v>
      </c>
      <c r="B2578" s="462" t="s">
        <v>1214</v>
      </c>
      <c r="C2578" s="462" t="s">
        <v>10793</v>
      </c>
      <c r="D2578" s="462" t="s">
        <v>166</v>
      </c>
      <c r="E2578" s="462" t="s">
        <v>263</v>
      </c>
      <c r="F2578" s="463">
        <v>2016</v>
      </c>
      <c r="G2578" s="462" t="s">
        <v>5710</v>
      </c>
      <c r="H2578" s="462" t="s">
        <v>6006</v>
      </c>
      <c r="I2578" s="462" t="s">
        <v>10794</v>
      </c>
      <c r="J2578" s="463">
        <v>74124</v>
      </c>
      <c r="K2578" s="468"/>
      <c r="L2578" s="464">
        <f t="shared" ca="1" si="40"/>
        <v>9265.5</v>
      </c>
      <c r="M2578" s="462" t="s">
        <v>109</v>
      </c>
    </row>
    <row r="2579" spans="1:13" x14ac:dyDescent="0.35">
      <c r="A2579" s="465" t="s">
        <v>11663</v>
      </c>
      <c r="B2579" s="465" t="s">
        <v>1330</v>
      </c>
      <c r="C2579" s="465" t="s">
        <v>11663</v>
      </c>
      <c r="D2579" s="465" t="s">
        <v>166</v>
      </c>
      <c r="E2579" s="465" t="s">
        <v>263</v>
      </c>
      <c r="F2579" s="466">
        <v>2017</v>
      </c>
      <c r="G2579" s="465" t="s">
        <v>5710</v>
      </c>
      <c r="H2579" s="465" t="s">
        <v>9887</v>
      </c>
      <c r="I2579" s="465" t="s">
        <v>11664</v>
      </c>
      <c r="J2579" s="466">
        <v>113002</v>
      </c>
      <c r="K2579" s="469"/>
      <c r="L2579" s="404">
        <f t="shared" ca="1" si="40"/>
        <v>16143.142857142857</v>
      </c>
      <c r="M2579" s="465" t="s">
        <v>109</v>
      </c>
    </row>
    <row r="2580" spans="1:13" x14ac:dyDescent="0.35">
      <c r="A2580" s="462" t="s">
        <v>11659</v>
      </c>
      <c r="B2580" s="462" t="s">
        <v>1328</v>
      </c>
      <c r="C2580" s="462" t="s">
        <v>11659</v>
      </c>
      <c r="D2580" s="462" t="s">
        <v>166</v>
      </c>
      <c r="E2580" s="462" t="s">
        <v>263</v>
      </c>
      <c r="F2580" s="463">
        <v>2017</v>
      </c>
      <c r="G2580" s="462" t="s">
        <v>5710</v>
      </c>
      <c r="H2580" s="462" t="s">
        <v>9887</v>
      </c>
      <c r="I2580" s="462" t="s">
        <v>11660</v>
      </c>
      <c r="J2580" s="463">
        <v>63033</v>
      </c>
      <c r="K2580" s="468"/>
      <c r="L2580" s="464">
        <f t="shared" ca="1" si="40"/>
        <v>9004.7142857142862</v>
      </c>
      <c r="M2580" s="462" t="s">
        <v>109</v>
      </c>
    </row>
    <row r="2581" spans="1:13" x14ac:dyDescent="0.35">
      <c r="A2581" s="465" t="s">
        <v>11400</v>
      </c>
      <c r="B2581" s="465" t="s">
        <v>1322</v>
      </c>
      <c r="C2581" s="465" t="s">
        <v>11400</v>
      </c>
      <c r="D2581" s="465" t="s">
        <v>166</v>
      </c>
      <c r="E2581" s="465" t="s">
        <v>263</v>
      </c>
      <c r="F2581" s="466">
        <v>2017</v>
      </c>
      <c r="G2581" s="465" t="s">
        <v>5710</v>
      </c>
      <c r="H2581" s="465" t="s">
        <v>6139</v>
      </c>
      <c r="I2581" s="465" t="s">
        <v>11401</v>
      </c>
      <c r="J2581" s="466">
        <v>47517</v>
      </c>
      <c r="K2581" s="469"/>
      <c r="L2581" s="404">
        <f t="shared" ca="1" si="40"/>
        <v>6788.1428571428569</v>
      </c>
      <c r="M2581" s="465" t="s">
        <v>109</v>
      </c>
    </row>
    <row r="2582" spans="1:13" x14ac:dyDescent="0.35">
      <c r="A2582" s="462" t="s">
        <v>10991</v>
      </c>
      <c r="B2582" s="462" t="s">
        <v>1261</v>
      </c>
      <c r="C2582" s="462" t="s">
        <v>10991</v>
      </c>
      <c r="D2582" s="462" t="s">
        <v>166</v>
      </c>
      <c r="E2582" s="462" t="s">
        <v>263</v>
      </c>
      <c r="F2582" s="463">
        <v>2016</v>
      </c>
      <c r="G2582" s="462" t="s">
        <v>5710</v>
      </c>
      <c r="H2582" s="462" t="s">
        <v>9893</v>
      </c>
      <c r="I2582" s="462" t="s">
        <v>10992</v>
      </c>
      <c r="J2582" s="463">
        <v>156109</v>
      </c>
      <c r="K2582" s="468"/>
      <c r="L2582" s="464">
        <f t="shared" ca="1" si="40"/>
        <v>19513.625</v>
      </c>
      <c r="M2582" s="462" t="s">
        <v>109</v>
      </c>
    </row>
    <row r="2583" spans="1:13" x14ac:dyDescent="0.35">
      <c r="A2583" s="465" t="s">
        <v>12936</v>
      </c>
      <c r="B2583" s="465" t="s">
        <v>1423</v>
      </c>
      <c r="C2583" s="465" t="s">
        <v>12936</v>
      </c>
      <c r="D2583" s="465" t="s">
        <v>166</v>
      </c>
      <c r="E2583" s="465" t="s">
        <v>263</v>
      </c>
      <c r="F2583" s="466">
        <v>2019</v>
      </c>
      <c r="G2583" s="465" t="s">
        <v>5710</v>
      </c>
      <c r="H2583" s="465" t="s">
        <v>913</v>
      </c>
      <c r="I2583" s="465" t="s">
        <v>12937</v>
      </c>
      <c r="J2583" s="466">
        <v>2244</v>
      </c>
      <c r="K2583" s="469"/>
      <c r="L2583" s="404">
        <f t="shared" ca="1" si="40"/>
        <v>448.8</v>
      </c>
      <c r="M2583" s="465" t="s">
        <v>109</v>
      </c>
    </row>
    <row r="2584" spans="1:13" x14ac:dyDescent="0.35">
      <c r="A2584" s="462" t="s">
        <v>10805</v>
      </c>
      <c r="B2584" s="462" t="s">
        <v>1218</v>
      </c>
      <c r="C2584" s="462" t="s">
        <v>10805</v>
      </c>
      <c r="D2584" s="462" t="s">
        <v>166</v>
      </c>
      <c r="E2584" s="462" t="s">
        <v>7084</v>
      </c>
      <c r="F2584" s="463">
        <v>2016</v>
      </c>
      <c r="G2584" s="462" t="s">
        <v>5710</v>
      </c>
      <c r="H2584" s="462" t="s">
        <v>6006</v>
      </c>
      <c r="I2584" s="462" t="s">
        <v>10806</v>
      </c>
      <c r="J2584" s="463">
        <v>139280</v>
      </c>
      <c r="K2584" s="468"/>
      <c r="L2584" s="464">
        <f t="shared" ca="1" si="40"/>
        <v>17410</v>
      </c>
      <c r="M2584" s="462" t="s">
        <v>109</v>
      </c>
    </row>
    <row r="2585" spans="1:13" x14ac:dyDescent="0.35">
      <c r="A2585" s="465" t="s">
        <v>10797</v>
      </c>
      <c r="B2585" s="465" t="s">
        <v>1216</v>
      </c>
      <c r="C2585" s="465" t="s">
        <v>10797</v>
      </c>
      <c r="D2585" s="465" t="s">
        <v>166</v>
      </c>
      <c r="E2585" s="465" t="s">
        <v>7084</v>
      </c>
      <c r="F2585" s="466">
        <v>2016</v>
      </c>
      <c r="G2585" s="465" t="s">
        <v>5710</v>
      </c>
      <c r="H2585" s="465" t="s">
        <v>6006</v>
      </c>
      <c r="I2585" s="465" t="s">
        <v>10798</v>
      </c>
      <c r="J2585" s="466">
        <v>54718</v>
      </c>
      <c r="K2585" s="469"/>
      <c r="L2585" s="404">
        <f t="shared" ca="1" si="40"/>
        <v>6839.75</v>
      </c>
      <c r="M2585" s="465" t="s">
        <v>109</v>
      </c>
    </row>
    <row r="2586" spans="1:13" x14ac:dyDescent="0.35">
      <c r="A2586" s="462" t="s">
        <v>7083</v>
      </c>
      <c r="B2586" s="462" t="s">
        <v>974</v>
      </c>
      <c r="C2586" s="462" t="s">
        <v>7083</v>
      </c>
      <c r="D2586" s="462" t="s">
        <v>166</v>
      </c>
      <c r="E2586" s="462" t="s">
        <v>7084</v>
      </c>
      <c r="F2586" s="463">
        <v>2008</v>
      </c>
      <c r="G2586" s="462" t="s">
        <v>5710</v>
      </c>
      <c r="H2586" s="462" t="s">
        <v>898</v>
      </c>
      <c r="I2586" s="462" t="s">
        <v>7085</v>
      </c>
      <c r="J2586" s="463">
        <v>164282</v>
      </c>
      <c r="K2586" s="468"/>
      <c r="L2586" s="464">
        <f t="shared" ca="1" si="40"/>
        <v>10267.625</v>
      </c>
      <c r="M2586" s="462" t="s">
        <v>109</v>
      </c>
    </row>
    <row r="2587" spans="1:13" x14ac:dyDescent="0.35">
      <c r="A2587" s="465" t="s">
        <v>10795</v>
      </c>
      <c r="B2587" s="465" t="s">
        <v>1215</v>
      </c>
      <c r="C2587" s="465" t="s">
        <v>10795</v>
      </c>
      <c r="D2587" s="465" t="s">
        <v>166</v>
      </c>
      <c r="E2587" s="465" t="s">
        <v>7084</v>
      </c>
      <c r="F2587" s="466">
        <v>2016</v>
      </c>
      <c r="G2587" s="465" t="s">
        <v>5710</v>
      </c>
      <c r="H2587" s="465" t="s">
        <v>6006</v>
      </c>
      <c r="I2587" s="465" t="s">
        <v>10796</v>
      </c>
      <c r="J2587" s="466">
        <v>30268</v>
      </c>
      <c r="K2587" s="469"/>
      <c r="L2587" s="404">
        <f t="shared" ca="1" si="40"/>
        <v>3783.5</v>
      </c>
      <c r="M2587" s="465" t="s">
        <v>109</v>
      </c>
    </row>
    <row r="2588" spans="1:13" x14ac:dyDescent="0.35">
      <c r="A2588" s="462" t="s">
        <v>11665</v>
      </c>
      <c r="B2588" s="462" t="s">
        <v>1331</v>
      </c>
      <c r="C2588" s="462" t="s">
        <v>11665</v>
      </c>
      <c r="D2588" s="462" t="s">
        <v>166</v>
      </c>
      <c r="E2588" s="462" t="s">
        <v>7084</v>
      </c>
      <c r="F2588" s="463">
        <v>2017</v>
      </c>
      <c r="G2588" s="462" t="s">
        <v>5710</v>
      </c>
      <c r="H2588" s="462" t="s">
        <v>9887</v>
      </c>
      <c r="I2588" s="462" t="s">
        <v>11666</v>
      </c>
      <c r="J2588" s="463">
        <v>64567</v>
      </c>
      <c r="K2588" s="468"/>
      <c r="L2588" s="464">
        <f t="shared" ca="1" si="40"/>
        <v>9223.8571428571431</v>
      </c>
      <c r="M2588" s="462" t="s">
        <v>109</v>
      </c>
    </row>
    <row r="2589" spans="1:13" x14ac:dyDescent="0.35">
      <c r="A2589" s="465" t="s">
        <v>11001</v>
      </c>
      <c r="B2589" s="465" t="s">
        <v>1266</v>
      </c>
      <c r="C2589" s="465" t="s">
        <v>11001</v>
      </c>
      <c r="D2589" s="465" t="s">
        <v>166</v>
      </c>
      <c r="E2589" s="465" t="s">
        <v>7084</v>
      </c>
      <c r="F2589" s="466">
        <v>2016</v>
      </c>
      <c r="G2589" s="465" t="s">
        <v>5710</v>
      </c>
      <c r="H2589" s="465" t="s">
        <v>9893</v>
      </c>
      <c r="I2589" s="465" t="s">
        <v>11002</v>
      </c>
      <c r="J2589" s="466">
        <v>25576</v>
      </c>
      <c r="K2589" s="469"/>
      <c r="L2589" s="404">
        <f t="shared" ca="1" si="40"/>
        <v>3197</v>
      </c>
      <c r="M2589" s="465" t="s">
        <v>109</v>
      </c>
    </row>
    <row r="2590" spans="1:13" x14ac:dyDescent="0.35">
      <c r="A2590" s="462" t="s">
        <v>10989</v>
      </c>
      <c r="B2590" s="462" t="s">
        <v>1260</v>
      </c>
      <c r="C2590" s="462" t="s">
        <v>10989</v>
      </c>
      <c r="D2590" s="462" t="s">
        <v>166</v>
      </c>
      <c r="E2590" s="462" t="s">
        <v>7084</v>
      </c>
      <c r="F2590" s="463">
        <v>2016</v>
      </c>
      <c r="G2590" s="462" t="s">
        <v>5710</v>
      </c>
      <c r="H2590" s="462" t="s">
        <v>9893</v>
      </c>
      <c r="I2590" s="462" t="s">
        <v>10990</v>
      </c>
      <c r="J2590" s="463">
        <v>98906</v>
      </c>
      <c r="K2590" s="468"/>
      <c r="L2590" s="464">
        <f t="shared" ca="1" si="40"/>
        <v>12363.25</v>
      </c>
      <c r="M2590" s="462" t="s">
        <v>109</v>
      </c>
    </row>
    <row r="2591" spans="1:13" x14ac:dyDescent="0.35">
      <c r="A2591" s="465" t="s">
        <v>10993</v>
      </c>
      <c r="B2591" s="465" t="s">
        <v>1262</v>
      </c>
      <c r="C2591" s="465" t="s">
        <v>10993</v>
      </c>
      <c r="D2591" s="465" t="s">
        <v>166</v>
      </c>
      <c r="E2591" s="465" t="s">
        <v>7084</v>
      </c>
      <c r="F2591" s="466">
        <v>2016</v>
      </c>
      <c r="G2591" s="465" t="s">
        <v>5710</v>
      </c>
      <c r="H2591" s="465" t="s">
        <v>9893</v>
      </c>
      <c r="I2591" s="465" t="s">
        <v>10994</v>
      </c>
      <c r="J2591" s="466">
        <v>112739</v>
      </c>
      <c r="K2591" s="469"/>
      <c r="L2591" s="404">
        <f t="shared" ca="1" si="40"/>
        <v>14092.375</v>
      </c>
      <c r="M2591" s="465" t="s">
        <v>109</v>
      </c>
    </row>
    <row r="2592" spans="1:13" x14ac:dyDescent="0.35">
      <c r="A2592" s="462" t="s">
        <v>12731</v>
      </c>
      <c r="B2592" s="462" t="s">
        <v>1417</v>
      </c>
      <c r="C2592" s="462" t="s">
        <v>12731</v>
      </c>
      <c r="D2592" s="462" t="s">
        <v>166</v>
      </c>
      <c r="E2592" s="462" t="s">
        <v>7084</v>
      </c>
      <c r="F2592" s="463">
        <v>2019</v>
      </c>
      <c r="G2592" s="462" t="s">
        <v>5710</v>
      </c>
      <c r="H2592" s="462" t="s">
        <v>6139</v>
      </c>
      <c r="I2592" s="462" t="s">
        <v>12732</v>
      </c>
      <c r="J2592" s="463">
        <v>57999</v>
      </c>
      <c r="K2592" s="468"/>
      <c r="L2592" s="464">
        <f t="shared" ca="1" si="40"/>
        <v>11599.8</v>
      </c>
      <c r="M2592" s="462" t="s">
        <v>109</v>
      </c>
    </row>
    <row r="2593" spans="1:13" x14ac:dyDescent="0.35">
      <c r="A2593" s="465" t="s">
        <v>10803</v>
      </c>
      <c r="B2593" s="465" t="s">
        <v>1217</v>
      </c>
      <c r="C2593" s="465" t="s">
        <v>10803</v>
      </c>
      <c r="D2593" s="465" t="s">
        <v>166</v>
      </c>
      <c r="E2593" s="465" t="s">
        <v>6381</v>
      </c>
      <c r="F2593" s="466">
        <v>2016</v>
      </c>
      <c r="G2593" s="465" t="s">
        <v>5710</v>
      </c>
      <c r="H2593" s="465" t="s">
        <v>6006</v>
      </c>
      <c r="I2593" s="465" t="s">
        <v>10804</v>
      </c>
      <c r="J2593" s="466">
        <v>171960</v>
      </c>
      <c r="K2593" s="469"/>
      <c r="L2593" s="404">
        <f t="shared" ca="1" si="40"/>
        <v>21495</v>
      </c>
      <c r="M2593" s="465" t="s">
        <v>109</v>
      </c>
    </row>
    <row r="2594" spans="1:13" x14ac:dyDescent="0.35">
      <c r="A2594" s="462" t="s">
        <v>10815</v>
      </c>
      <c r="B2594" s="462" t="s">
        <v>1223</v>
      </c>
      <c r="C2594" s="462" t="s">
        <v>10815</v>
      </c>
      <c r="D2594" s="462" t="s">
        <v>166</v>
      </c>
      <c r="E2594" s="462" t="s">
        <v>6381</v>
      </c>
      <c r="F2594" s="463">
        <v>2016</v>
      </c>
      <c r="G2594" s="462" t="s">
        <v>5710</v>
      </c>
      <c r="H2594" s="462" t="s">
        <v>6006</v>
      </c>
      <c r="I2594" s="462" t="s">
        <v>10816</v>
      </c>
      <c r="J2594" s="463">
        <v>160836</v>
      </c>
      <c r="K2594" s="468"/>
      <c r="L2594" s="464">
        <f t="shared" ca="1" si="40"/>
        <v>20104.5</v>
      </c>
      <c r="M2594" s="462" t="s">
        <v>109</v>
      </c>
    </row>
    <row r="2595" spans="1:13" x14ac:dyDescent="0.35">
      <c r="A2595" s="465" t="s">
        <v>10783</v>
      </c>
      <c r="B2595" s="465" t="s">
        <v>1209</v>
      </c>
      <c r="C2595" s="465" t="s">
        <v>10783</v>
      </c>
      <c r="D2595" s="465" t="s">
        <v>166</v>
      </c>
      <c r="E2595" s="465" t="s">
        <v>6381</v>
      </c>
      <c r="F2595" s="466">
        <v>2016</v>
      </c>
      <c r="G2595" s="465" t="s">
        <v>5710</v>
      </c>
      <c r="H2595" s="465" t="s">
        <v>6006</v>
      </c>
      <c r="I2595" s="465" t="s">
        <v>10784</v>
      </c>
      <c r="J2595" s="466">
        <v>70680</v>
      </c>
      <c r="K2595" s="469"/>
      <c r="L2595" s="404">
        <f t="shared" ca="1" si="40"/>
        <v>8835</v>
      </c>
      <c r="M2595" s="465" t="s">
        <v>109</v>
      </c>
    </row>
    <row r="2596" spans="1:13" x14ac:dyDescent="0.35">
      <c r="A2596" s="462" t="s">
        <v>10601</v>
      </c>
      <c r="B2596" s="462" t="s">
        <v>1190</v>
      </c>
      <c r="C2596" s="462" t="s">
        <v>10601</v>
      </c>
      <c r="D2596" s="462" t="s">
        <v>166</v>
      </c>
      <c r="E2596" s="462" t="s">
        <v>6381</v>
      </c>
      <c r="F2596" s="463">
        <v>2016</v>
      </c>
      <c r="G2596" s="462" t="s">
        <v>5710</v>
      </c>
      <c r="H2596" s="462" t="s">
        <v>898</v>
      </c>
      <c r="I2596" s="462" t="s">
        <v>10602</v>
      </c>
      <c r="J2596" s="463">
        <v>13213</v>
      </c>
      <c r="K2596" s="468"/>
      <c r="L2596" s="464">
        <f t="shared" ca="1" si="40"/>
        <v>1651.625</v>
      </c>
      <c r="M2596" s="462" t="s">
        <v>109</v>
      </c>
    </row>
    <row r="2597" spans="1:13" x14ac:dyDescent="0.35">
      <c r="A2597" s="465" t="s">
        <v>11538</v>
      </c>
      <c r="B2597" s="465" t="s">
        <v>1325</v>
      </c>
      <c r="C2597" s="465" t="s">
        <v>11538</v>
      </c>
      <c r="D2597" s="465" t="s">
        <v>166</v>
      </c>
      <c r="E2597" s="465" t="s">
        <v>6381</v>
      </c>
      <c r="F2597" s="466">
        <v>2017</v>
      </c>
      <c r="G2597" s="465" t="s">
        <v>5710</v>
      </c>
      <c r="H2597" s="465" t="s">
        <v>898</v>
      </c>
      <c r="I2597" s="465" t="s">
        <v>11539</v>
      </c>
      <c r="J2597" s="466">
        <v>36845</v>
      </c>
      <c r="K2597" s="469"/>
      <c r="L2597" s="404">
        <f t="shared" ca="1" si="40"/>
        <v>5263.5714285714284</v>
      </c>
      <c r="M2597" s="465" t="s">
        <v>109</v>
      </c>
    </row>
    <row r="2598" spans="1:13" x14ac:dyDescent="0.35">
      <c r="A2598" s="462" t="s">
        <v>10985</v>
      </c>
      <c r="B2598" s="462" t="s">
        <v>1258</v>
      </c>
      <c r="C2598" s="462" t="s">
        <v>10985</v>
      </c>
      <c r="D2598" s="462" t="s">
        <v>166</v>
      </c>
      <c r="E2598" s="462" t="s">
        <v>6381</v>
      </c>
      <c r="F2598" s="463">
        <v>2016</v>
      </c>
      <c r="G2598" s="462" t="s">
        <v>5710</v>
      </c>
      <c r="H2598" s="462" t="s">
        <v>9893</v>
      </c>
      <c r="I2598" s="462" t="s">
        <v>10986</v>
      </c>
      <c r="J2598" s="463">
        <v>115404</v>
      </c>
      <c r="K2598" s="468"/>
      <c r="L2598" s="464">
        <f t="shared" ca="1" si="40"/>
        <v>14425.5</v>
      </c>
      <c r="M2598" s="462" t="s">
        <v>109</v>
      </c>
    </row>
    <row r="2599" spans="1:13" x14ac:dyDescent="0.35">
      <c r="A2599" s="465" t="s">
        <v>10987</v>
      </c>
      <c r="B2599" s="465" t="s">
        <v>1259</v>
      </c>
      <c r="C2599" s="465" t="s">
        <v>10987</v>
      </c>
      <c r="D2599" s="465" t="s">
        <v>166</v>
      </c>
      <c r="E2599" s="465" t="s">
        <v>6381</v>
      </c>
      <c r="F2599" s="466">
        <v>2016</v>
      </c>
      <c r="G2599" s="465" t="s">
        <v>5710</v>
      </c>
      <c r="H2599" s="465" t="s">
        <v>9893</v>
      </c>
      <c r="I2599" s="465" t="s">
        <v>10988</v>
      </c>
      <c r="J2599" s="466">
        <v>113963</v>
      </c>
      <c r="K2599" s="469"/>
      <c r="L2599" s="404">
        <f t="shared" ca="1" si="40"/>
        <v>14245.375</v>
      </c>
      <c r="M2599" s="465" t="s">
        <v>109</v>
      </c>
    </row>
    <row r="2600" spans="1:13" x14ac:dyDescent="0.35">
      <c r="A2600" s="462" t="s">
        <v>10997</v>
      </c>
      <c r="B2600" s="462" t="s">
        <v>1264</v>
      </c>
      <c r="C2600" s="462" t="s">
        <v>10997</v>
      </c>
      <c r="D2600" s="462" t="s">
        <v>166</v>
      </c>
      <c r="E2600" s="462" t="s">
        <v>6381</v>
      </c>
      <c r="F2600" s="463">
        <v>2016</v>
      </c>
      <c r="G2600" s="462" t="s">
        <v>5710</v>
      </c>
      <c r="H2600" s="462" t="s">
        <v>9893</v>
      </c>
      <c r="I2600" s="462" t="s">
        <v>10998</v>
      </c>
      <c r="J2600" s="463">
        <v>116051</v>
      </c>
      <c r="K2600" s="468"/>
      <c r="L2600" s="464">
        <f t="shared" ca="1" si="40"/>
        <v>14506.375</v>
      </c>
      <c r="M2600" s="462" t="s">
        <v>109</v>
      </c>
    </row>
    <row r="2601" spans="1:13" x14ac:dyDescent="0.35">
      <c r="A2601" s="465" t="s">
        <v>10999</v>
      </c>
      <c r="B2601" s="465" t="s">
        <v>1265</v>
      </c>
      <c r="C2601" s="465" t="s">
        <v>10999</v>
      </c>
      <c r="D2601" s="465" t="s">
        <v>166</v>
      </c>
      <c r="E2601" s="465" t="s">
        <v>6381</v>
      </c>
      <c r="F2601" s="466">
        <v>2016</v>
      </c>
      <c r="G2601" s="465" t="s">
        <v>5710</v>
      </c>
      <c r="H2601" s="465" t="s">
        <v>9893</v>
      </c>
      <c r="I2601" s="465" t="s">
        <v>11000</v>
      </c>
      <c r="J2601" s="466">
        <v>117388</v>
      </c>
      <c r="K2601" s="469"/>
      <c r="L2601" s="404">
        <f t="shared" ca="1" si="40"/>
        <v>14673.5</v>
      </c>
      <c r="M2601" s="465" t="s">
        <v>109</v>
      </c>
    </row>
    <row r="2602" spans="1:13" x14ac:dyDescent="0.35">
      <c r="A2602" s="462" t="s">
        <v>12128</v>
      </c>
      <c r="B2602" s="462" t="s">
        <v>1380</v>
      </c>
      <c r="C2602" s="462" t="s">
        <v>12128</v>
      </c>
      <c r="D2602" s="462" t="s">
        <v>166</v>
      </c>
      <c r="E2602" s="462" t="s">
        <v>6381</v>
      </c>
      <c r="F2602" s="463">
        <v>2018</v>
      </c>
      <c r="G2602" s="462" t="s">
        <v>5710</v>
      </c>
      <c r="H2602" s="462" t="s">
        <v>6139</v>
      </c>
      <c r="I2602" s="462" t="s">
        <v>12129</v>
      </c>
      <c r="J2602" s="463">
        <v>50026</v>
      </c>
      <c r="K2602" s="468"/>
      <c r="L2602" s="464">
        <f t="shared" ca="1" si="40"/>
        <v>8337.6666666666661</v>
      </c>
      <c r="M2602" s="462" t="s">
        <v>109</v>
      </c>
    </row>
    <row r="2603" spans="1:13" x14ac:dyDescent="0.35">
      <c r="A2603" s="465" t="s">
        <v>17129</v>
      </c>
      <c r="B2603" s="465" t="s">
        <v>17130</v>
      </c>
      <c r="C2603" s="465" t="s">
        <v>17129</v>
      </c>
      <c r="D2603" s="465" t="s">
        <v>109</v>
      </c>
      <c r="E2603" s="465" t="s">
        <v>228</v>
      </c>
      <c r="F2603" s="466">
        <v>2022</v>
      </c>
      <c r="G2603" s="465" t="s">
        <v>5710</v>
      </c>
      <c r="H2603" s="465" t="s">
        <v>14778</v>
      </c>
      <c r="I2603" s="465" t="s">
        <v>17131</v>
      </c>
      <c r="J2603" s="466">
        <v>93</v>
      </c>
      <c r="K2603" s="469"/>
      <c r="L2603" s="404">
        <f t="shared" ca="1" si="40"/>
        <v>46.5</v>
      </c>
      <c r="M2603" s="465" t="s">
        <v>109</v>
      </c>
    </row>
    <row r="2604" spans="1:13" x14ac:dyDescent="0.35">
      <c r="A2604" s="462" t="s">
        <v>17180</v>
      </c>
      <c r="B2604" s="462" t="s">
        <v>17181</v>
      </c>
      <c r="C2604" s="462" t="s">
        <v>17180</v>
      </c>
      <c r="D2604" s="462" t="s">
        <v>109</v>
      </c>
      <c r="E2604" s="462" t="s">
        <v>228</v>
      </c>
      <c r="F2604" s="463">
        <v>2022</v>
      </c>
      <c r="G2604" s="462" t="s">
        <v>5710</v>
      </c>
      <c r="H2604" s="462" t="s">
        <v>14778</v>
      </c>
      <c r="I2604" s="462" t="s">
        <v>17182</v>
      </c>
      <c r="J2604" s="463">
        <v>84</v>
      </c>
      <c r="K2604" s="468"/>
      <c r="L2604" s="464">
        <f t="shared" ca="1" si="40"/>
        <v>42</v>
      </c>
      <c r="M2604" s="462" t="s">
        <v>109</v>
      </c>
    </row>
    <row r="2605" spans="1:13" x14ac:dyDescent="0.35">
      <c r="A2605" s="465" t="s">
        <v>11853</v>
      </c>
      <c r="B2605" s="465" t="s">
        <v>2567</v>
      </c>
      <c r="C2605" s="465" t="s">
        <v>11853</v>
      </c>
      <c r="D2605" s="465" t="s">
        <v>109</v>
      </c>
      <c r="E2605" s="465" t="s">
        <v>236</v>
      </c>
      <c r="F2605" s="466">
        <v>2017</v>
      </c>
      <c r="G2605" s="465" t="s">
        <v>6013</v>
      </c>
      <c r="H2605" s="465" t="s">
        <v>11854</v>
      </c>
      <c r="I2605" s="465" t="s">
        <v>11855</v>
      </c>
      <c r="J2605" s="466">
        <v>49950</v>
      </c>
      <c r="K2605" s="469"/>
      <c r="L2605" s="404">
        <f t="shared" ca="1" si="40"/>
        <v>7135.7142857142853</v>
      </c>
      <c r="M2605" s="465" t="s">
        <v>109</v>
      </c>
    </row>
    <row r="2606" spans="1:13" x14ac:dyDescent="0.35">
      <c r="A2606" s="462" t="s">
        <v>11968</v>
      </c>
      <c r="B2606" s="462" t="s">
        <v>3396</v>
      </c>
      <c r="C2606" s="462" t="s">
        <v>11968</v>
      </c>
      <c r="D2606" s="462" t="s">
        <v>112</v>
      </c>
      <c r="E2606" s="462" t="s">
        <v>214</v>
      </c>
      <c r="F2606" s="463">
        <v>2018</v>
      </c>
      <c r="G2606" s="462" t="s">
        <v>5767</v>
      </c>
      <c r="H2606" s="462" t="s">
        <v>11969</v>
      </c>
      <c r="I2606" s="462" t="s">
        <v>11970</v>
      </c>
      <c r="J2606" s="463">
        <v>17574</v>
      </c>
      <c r="K2606" s="468"/>
      <c r="L2606" s="464">
        <f t="shared" ca="1" si="40"/>
        <v>2929</v>
      </c>
      <c r="M2606" s="462" t="s">
        <v>112</v>
      </c>
    </row>
    <row r="2607" spans="1:13" x14ac:dyDescent="0.35">
      <c r="A2607" s="465" t="s">
        <v>7843</v>
      </c>
      <c r="B2607" s="465" t="s">
        <v>3395</v>
      </c>
      <c r="C2607" s="465" t="s">
        <v>7843</v>
      </c>
      <c r="D2607" s="465" t="s">
        <v>112</v>
      </c>
      <c r="E2607" s="465" t="s">
        <v>214</v>
      </c>
      <c r="F2607" s="466">
        <v>2011</v>
      </c>
      <c r="G2607" s="465" t="s">
        <v>5710</v>
      </c>
      <c r="H2607" s="465" t="s">
        <v>6498</v>
      </c>
      <c r="I2607" s="465" t="s">
        <v>7844</v>
      </c>
      <c r="J2607" s="466">
        <v>130640</v>
      </c>
      <c r="K2607" s="469">
        <v>45040</v>
      </c>
      <c r="L2607" s="404">
        <f t="shared" ca="1" si="40"/>
        <v>10049.23076923077</v>
      </c>
      <c r="M2607" s="465" t="s">
        <v>112</v>
      </c>
    </row>
    <row r="2608" spans="1:13" x14ac:dyDescent="0.35">
      <c r="A2608" s="462" t="s">
        <v>6173</v>
      </c>
      <c r="B2608" s="462" t="s">
        <v>3825</v>
      </c>
      <c r="C2608" s="462" t="s">
        <v>6173</v>
      </c>
      <c r="D2608" s="462" t="s">
        <v>113</v>
      </c>
      <c r="E2608" s="462" t="s">
        <v>5897</v>
      </c>
      <c r="F2608" s="463">
        <v>2004</v>
      </c>
      <c r="G2608" s="462" t="s">
        <v>5767</v>
      </c>
      <c r="H2608" s="462" t="s">
        <v>6025</v>
      </c>
      <c r="I2608" s="462" t="s">
        <v>6174</v>
      </c>
      <c r="J2608" s="463">
        <v>96358</v>
      </c>
      <c r="K2608" s="468"/>
      <c r="L2608" s="464">
        <f t="shared" ca="1" si="40"/>
        <v>4817.8999999999996</v>
      </c>
      <c r="M2608" s="462" t="s">
        <v>113</v>
      </c>
    </row>
    <row r="2609" spans="1:13" x14ac:dyDescent="0.35">
      <c r="A2609" s="465" t="s">
        <v>13174</v>
      </c>
      <c r="B2609" s="465" t="s">
        <v>16802</v>
      </c>
      <c r="C2609" s="465" t="s">
        <v>13174</v>
      </c>
      <c r="D2609" s="465" t="s">
        <v>113</v>
      </c>
      <c r="E2609" s="465" t="s">
        <v>5897</v>
      </c>
      <c r="F2609" s="466">
        <v>2019</v>
      </c>
      <c r="G2609" s="465" t="s">
        <v>5710</v>
      </c>
      <c r="H2609" s="465" t="s">
        <v>9438</v>
      </c>
      <c r="I2609" s="465" t="s">
        <v>13175</v>
      </c>
      <c r="J2609" s="466">
        <v>9639</v>
      </c>
      <c r="K2609" s="469"/>
      <c r="L2609" s="404">
        <f t="shared" ca="1" si="40"/>
        <v>1927.8</v>
      </c>
      <c r="M2609" s="465" t="s">
        <v>113</v>
      </c>
    </row>
    <row r="2610" spans="1:13" x14ac:dyDescent="0.35">
      <c r="A2610" s="462" t="s">
        <v>12356</v>
      </c>
      <c r="B2610" s="462" t="s">
        <v>4395</v>
      </c>
      <c r="C2610" s="462" t="s">
        <v>12356</v>
      </c>
      <c r="D2610" s="462" t="s">
        <v>115</v>
      </c>
      <c r="E2610" s="462" t="s">
        <v>237</v>
      </c>
      <c r="F2610" s="463">
        <v>2018</v>
      </c>
      <c r="G2610" s="462" t="s">
        <v>5710</v>
      </c>
      <c r="H2610" s="462" t="s">
        <v>6735</v>
      </c>
      <c r="I2610" s="462" t="s">
        <v>12357</v>
      </c>
      <c r="J2610" s="463">
        <v>78484</v>
      </c>
      <c r="K2610" s="468">
        <v>43407</v>
      </c>
      <c r="L2610" s="464">
        <f t="shared" ca="1" si="40"/>
        <v>13080.666666666666</v>
      </c>
      <c r="M2610" s="462" t="s">
        <v>115</v>
      </c>
    </row>
    <row r="2611" spans="1:13" x14ac:dyDescent="0.35">
      <c r="A2611" s="465" t="s">
        <v>14848</v>
      </c>
      <c r="B2611" s="465" t="s">
        <v>4390</v>
      </c>
      <c r="C2611" s="465" t="s">
        <v>14848</v>
      </c>
      <c r="D2611" s="465" t="s">
        <v>115</v>
      </c>
      <c r="E2611" s="465" t="s">
        <v>237</v>
      </c>
      <c r="F2611" s="466">
        <v>2022</v>
      </c>
      <c r="G2611" s="465" t="s">
        <v>6011</v>
      </c>
      <c r="H2611" s="465" t="s">
        <v>14849</v>
      </c>
      <c r="I2611" s="465" t="s">
        <v>14850</v>
      </c>
      <c r="J2611" s="466">
        <v>10924</v>
      </c>
      <c r="K2611" s="469"/>
      <c r="L2611" s="404">
        <f t="shared" ca="1" si="40"/>
        <v>5462</v>
      </c>
      <c r="M2611" s="465" t="s">
        <v>115</v>
      </c>
    </row>
    <row r="2612" spans="1:13" x14ac:dyDescent="0.35">
      <c r="A2612" s="462" t="s">
        <v>12354</v>
      </c>
      <c r="B2612" s="462" t="s">
        <v>4394</v>
      </c>
      <c r="C2612" s="462" t="s">
        <v>12354</v>
      </c>
      <c r="D2612" s="462" t="s">
        <v>115</v>
      </c>
      <c r="E2612" s="462" t="s">
        <v>237</v>
      </c>
      <c r="F2612" s="463">
        <v>2018</v>
      </c>
      <c r="G2612" s="462" t="s">
        <v>5710</v>
      </c>
      <c r="H2612" s="462" t="s">
        <v>6735</v>
      </c>
      <c r="I2612" s="462" t="s">
        <v>12355</v>
      </c>
      <c r="J2612" s="463">
        <v>34786</v>
      </c>
      <c r="K2612" s="468"/>
      <c r="L2612" s="464">
        <f t="shared" ca="1" si="40"/>
        <v>5797.666666666667</v>
      </c>
      <c r="M2612" s="462" t="s">
        <v>115</v>
      </c>
    </row>
    <row r="2613" spans="1:13" x14ac:dyDescent="0.35">
      <c r="A2613" s="465" t="s">
        <v>8384</v>
      </c>
      <c r="B2613" s="465" t="s">
        <v>4391</v>
      </c>
      <c r="C2613" s="465" t="s">
        <v>8384</v>
      </c>
      <c r="D2613" s="465" t="s">
        <v>115</v>
      </c>
      <c r="E2613" s="465" t="s">
        <v>237</v>
      </c>
      <c r="F2613" s="466">
        <v>2012</v>
      </c>
      <c r="G2613" s="465" t="s">
        <v>5710</v>
      </c>
      <c r="H2613" s="465" t="s">
        <v>6006</v>
      </c>
      <c r="I2613" s="465" t="s">
        <v>8385</v>
      </c>
      <c r="J2613" s="466">
        <v>191891</v>
      </c>
      <c r="K2613" s="469">
        <v>45034</v>
      </c>
      <c r="L2613" s="404">
        <f t="shared" ca="1" si="40"/>
        <v>15990.916666666666</v>
      </c>
      <c r="M2613" s="465" t="s">
        <v>115</v>
      </c>
    </row>
    <row r="2614" spans="1:13" x14ac:dyDescent="0.35">
      <c r="A2614" s="462" t="s">
        <v>12352</v>
      </c>
      <c r="B2614" s="462" t="s">
        <v>4393</v>
      </c>
      <c r="C2614" s="462" t="s">
        <v>12352</v>
      </c>
      <c r="D2614" s="462" t="s">
        <v>115</v>
      </c>
      <c r="E2614" s="462" t="s">
        <v>237</v>
      </c>
      <c r="F2614" s="463">
        <v>2018</v>
      </c>
      <c r="G2614" s="462" t="s">
        <v>5710</v>
      </c>
      <c r="H2614" s="462" t="s">
        <v>6735</v>
      </c>
      <c r="I2614" s="462" t="s">
        <v>12353</v>
      </c>
      <c r="J2614" s="463">
        <v>45050</v>
      </c>
      <c r="K2614" s="468"/>
      <c r="L2614" s="464">
        <f t="shared" ca="1" si="40"/>
        <v>7508.333333333333</v>
      </c>
      <c r="M2614" s="462" t="s">
        <v>115</v>
      </c>
    </row>
    <row r="2615" spans="1:13" x14ac:dyDescent="0.35">
      <c r="A2615" s="465" t="s">
        <v>8386</v>
      </c>
      <c r="B2615" s="465" t="s">
        <v>4392</v>
      </c>
      <c r="C2615" s="465" t="s">
        <v>8386</v>
      </c>
      <c r="D2615" s="465" t="s">
        <v>115</v>
      </c>
      <c r="E2615" s="465" t="s">
        <v>237</v>
      </c>
      <c r="F2615" s="466">
        <v>2012</v>
      </c>
      <c r="G2615" s="465" t="s">
        <v>5710</v>
      </c>
      <c r="H2615" s="465" t="s">
        <v>6006</v>
      </c>
      <c r="I2615" s="465" t="s">
        <v>8387</v>
      </c>
      <c r="J2615" s="466">
        <v>154088</v>
      </c>
      <c r="K2615" s="469">
        <v>44606</v>
      </c>
      <c r="L2615" s="404">
        <f t="shared" ca="1" si="40"/>
        <v>12840.666666666666</v>
      </c>
      <c r="M2615" s="465" t="s">
        <v>115</v>
      </c>
    </row>
    <row r="2616" spans="1:13" x14ac:dyDescent="0.35">
      <c r="A2616" s="462" t="s">
        <v>13954</v>
      </c>
      <c r="B2616" s="462" t="s">
        <v>4397</v>
      </c>
      <c r="C2616" s="462" t="s">
        <v>13954</v>
      </c>
      <c r="D2616" s="462" t="s">
        <v>115</v>
      </c>
      <c r="E2616" s="462" t="s">
        <v>237</v>
      </c>
      <c r="F2616" s="463">
        <v>2020</v>
      </c>
      <c r="G2616" s="462" t="s">
        <v>5710</v>
      </c>
      <c r="H2616" s="462" t="s">
        <v>6735</v>
      </c>
      <c r="I2616" s="462" t="s">
        <v>13955</v>
      </c>
      <c r="J2616" s="463">
        <v>26069</v>
      </c>
      <c r="K2616" s="468"/>
      <c r="L2616" s="464">
        <f t="shared" ca="1" si="40"/>
        <v>6517.25</v>
      </c>
      <c r="M2616" s="462" t="s">
        <v>115</v>
      </c>
    </row>
    <row r="2617" spans="1:13" x14ac:dyDescent="0.35">
      <c r="A2617" s="465" t="s">
        <v>13050</v>
      </c>
      <c r="B2617" s="465" t="s">
        <v>4396</v>
      </c>
      <c r="C2617" s="465" t="s">
        <v>13050</v>
      </c>
      <c r="D2617" s="465" t="s">
        <v>115</v>
      </c>
      <c r="E2617" s="465" t="s">
        <v>237</v>
      </c>
      <c r="F2617" s="466">
        <v>2019</v>
      </c>
      <c r="G2617" s="465" t="s">
        <v>5710</v>
      </c>
      <c r="H2617" s="465" t="s">
        <v>6735</v>
      </c>
      <c r="I2617" s="465" t="s">
        <v>13051</v>
      </c>
      <c r="J2617" s="466">
        <v>68583</v>
      </c>
      <c r="K2617" s="469"/>
      <c r="L2617" s="404">
        <f t="shared" ca="1" si="40"/>
        <v>13716.6</v>
      </c>
      <c r="M2617" s="465" t="s">
        <v>115</v>
      </c>
    </row>
    <row r="2618" spans="1:13" x14ac:dyDescent="0.35">
      <c r="A2618" s="462" t="s">
        <v>7626</v>
      </c>
      <c r="B2618" s="462" t="s">
        <v>4389</v>
      </c>
      <c r="C2618" s="462" t="s">
        <v>7626</v>
      </c>
      <c r="D2618" s="462" t="s">
        <v>115</v>
      </c>
      <c r="E2618" s="462" t="s">
        <v>237</v>
      </c>
      <c r="F2618" s="463">
        <v>2010</v>
      </c>
      <c r="G2618" s="462" t="s">
        <v>5937</v>
      </c>
      <c r="H2618" s="462" t="s">
        <v>5734</v>
      </c>
      <c r="I2618" s="462" t="s">
        <v>7627</v>
      </c>
      <c r="J2618" s="463">
        <v>15205</v>
      </c>
      <c r="K2618" s="468"/>
      <c r="L2618" s="464">
        <f t="shared" ca="1" si="40"/>
        <v>1086.0714285714287</v>
      </c>
      <c r="M2618" s="462" t="s">
        <v>115</v>
      </c>
    </row>
    <row r="2619" spans="1:13" x14ac:dyDescent="0.35">
      <c r="A2619" s="465" t="s">
        <v>16629</v>
      </c>
      <c r="B2619" s="465" t="s">
        <v>16630</v>
      </c>
      <c r="C2619" s="465" t="s">
        <v>16629</v>
      </c>
      <c r="D2619" s="465" t="s">
        <v>210</v>
      </c>
      <c r="E2619" s="465" t="s">
        <v>226</v>
      </c>
      <c r="F2619" s="466">
        <v>2007</v>
      </c>
      <c r="G2619" s="465" t="s">
        <v>5710</v>
      </c>
      <c r="H2619" s="465" t="s">
        <v>5954</v>
      </c>
      <c r="I2619" s="465" t="s">
        <v>16631</v>
      </c>
      <c r="J2619" s="466">
        <v>112624</v>
      </c>
      <c r="K2619" s="469">
        <v>43609</v>
      </c>
      <c r="L2619" s="404">
        <f t="shared" ca="1" si="40"/>
        <v>6624.9411764705883</v>
      </c>
      <c r="M2619" s="465" t="s">
        <v>112</v>
      </c>
    </row>
    <row r="2620" spans="1:13" x14ac:dyDescent="0.35">
      <c r="A2620" s="462" t="s">
        <v>16864</v>
      </c>
      <c r="B2620" s="462" t="s">
        <v>16865</v>
      </c>
      <c r="C2620" s="462" t="s">
        <v>16864</v>
      </c>
      <c r="D2620" s="462" t="s">
        <v>210</v>
      </c>
      <c r="E2620" s="462" t="s">
        <v>226</v>
      </c>
      <c r="F2620" s="463">
        <v>2021</v>
      </c>
      <c r="G2620" s="462" t="s">
        <v>5710</v>
      </c>
      <c r="H2620" s="462" t="s">
        <v>6496</v>
      </c>
      <c r="I2620" s="462" t="s">
        <v>16866</v>
      </c>
      <c r="J2620" s="463">
        <v>6390</v>
      </c>
      <c r="K2620" s="468"/>
      <c r="L2620" s="464">
        <f t="shared" ca="1" si="40"/>
        <v>2130</v>
      </c>
      <c r="M2620" s="462" t="s">
        <v>112</v>
      </c>
    </row>
    <row r="2621" spans="1:13" x14ac:dyDescent="0.35">
      <c r="A2621" s="465" t="s">
        <v>7094</v>
      </c>
      <c r="B2621" s="465" t="s">
        <v>3400</v>
      </c>
      <c r="C2621" s="465" t="s">
        <v>7094</v>
      </c>
      <c r="D2621" s="465" t="s">
        <v>210</v>
      </c>
      <c r="E2621" s="465" t="s">
        <v>226</v>
      </c>
      <c r="F2621" s="466">
        <v>2008</v>
      </c>
      <c r="G2621" s="465" t="s">
        <v>5710</v>
      </c>
      <c r="H2621" s="465" t="s">
        <v>898</v>
      </c>
      <c r="I2621" s="465" t="s">
        <v>7095</v>
      </c>
      <c r="J2621" s="466">
        <v>71713</v>
      </c>
      <c r="K2621" s="469">
        <v>44411</v>
      </c>
      <c r="L2621" s="404">
        <f t="shared" ca="1" si="40"/>
        <v>4482.0625</v>
      </c>
      <c r="M2621" s="465" t="s">
        <v>112</v>
      </c>
    </row>
    <row r="2622" spans="1:13" x14ac:dyDescent="0.35">
      <c r="A2622" s="462" t="s">
        <v>13218</v>
      </c>
      <c r="B2622" s="462" t="s">
        <v>3452</v>
      </c>
      <c r="C2622" s="462" t="s">
        <v>13218</v>
      </c>
      <c r="D2622" s="462" t="s">
        <v>210</v>
      </c>
      <c r="E2622" s="462" t="s">
        <v>226</v>
      </c>
      <c r="F2622" s="463">
        <v>2019</v>
      </c>
      <c r="G2622" s="462" t="s">
        <v>5710</v>
      </c>
      <c r="H2622" s="462" t="s">
        <v>9884</v>
      </c>
      <c r="I2622" s="462" t="s">
        <v>13219</v>
      </c>
      <c r="J2622" s="463">
        <v>16275</v>
      </c>
      <c r="K2622" s="468"/>
      <c r="L2622" s="464">
        <f t="shared" ca="1" si="40"/>
        <v>3255</v>
      </c>
      <c r="M2622" s="462" t="s">
        <v>112</v>
      </c>
    </row>
    <row r="2623" spans="1:13" x14ac:dyDescent="0.35">
      <c r="A2623" s="465" t="s">
        <v>7273</v>
      </c>
      <c r="B2623" s="465" t="s">
        <v>3401</v>
      </c>
      <c r="C2623" s="465" t="s">
        <v>7273</v>
      </c>
      <c r="D2623" s="465" t="s">
        <v>210</v>
      </c>
      <c r="E2623" s="465" t="s">
        <v>226</v>
      </c>
      <c r="F2623" s="466">
        <v>2008</v>
      </c>
      <c r="G2623" s="465" t="s">
        <v>5740</v>
      </c>
      <c r="H2623" s="465" t="s">
        <v>7274</v>
      </c>
      <c r="I2623" s="465" t="s">
        <v>7275</v>
      </c>
      <c r="J2623" s="466">
        <v>18851</v>
      </c>
      <c r="K2623" s="469"/>
      <c r="L2623" s="404">
        <f t="shared" ca="1" si="40"/>
        <v>1178.1875</v>
      </c>
      <c r="M2623" s="465" t="s">
        <v>112</v>
      </c>
    </row>
    <row r="2624" spans="1:13" x14ac:dyDescent="0.35">
      <c r="A2624" s="462" t="s">
        <v>7092</v>
      </c>
      <c r="B2624" s="462" t="s">
        <v>3399</v>
      </c>
      <c r="C2624" s="462" t="s">
        <v>7092</v>
      </c>
      <c r="D2624" s="462" t="s">
        <v>210</v>
      </c>
      <c r="E2624" s="462" t="s">
        <v>226</v>
      </c>
      <c r="F2624" s="463">
        <v>2008</v>
      </c>
      <c r="G2624" s="462" t="s">
        <v>5710</v>
      </c>
      <c r="H2624" s="462" t="s">
        <v>898</v>
      </c>
      <c r="I2624" s="462" t="s">
        <v>7093</v>
      </c>
      <c r="J2624" s="463">
        <v>578000</v>
      </c>
      <c r="K2624" s="468"/>
      <c r="L2624" s="464">
        <f t="shared" ca="1" si="40"/>
        <v>36125</v>
      </c>
      <c r="M2624" s="462" t="s">
        <v>112</v>
      </c>
    </row>
    <row r="2625" spans="1:13" x14ac:dyDescent="0.35">
      <c r="A2625" s="465" t="s">
        <v>7090</v>
      </c>
      <c r="B2625" s="465" t="s">
        <v>3398</v>
      </c>
      <c r="C2625" s="465" t="s">
        <v>7090</v>
      </c>
      <c r="D2625" s="465" t="s">
        <v>210</v>
      </c>
      <c r="E2625" s="465" t="s">
        <v>226</v>
      </c>
      <c r="F2625" s="466">
        <v>2008</v>
      </c>
      <c r="G2625" s="465" t="s">
        <v>5710</v>
      </c>
      <c r="H2625" s="465" t="s">
        <v>898</v>
      </c>
      <c r="I2625" s="465" t="s">
        <v>7091</v>
      </c>
      <c r="J2625" s="466">
        <v>52328</v>
      </c>
      <c r="K2625" s="469">
        <v>44566</v>
      </c>
      <c r="L2625" s="404">
        <f t="shared" ca="1" si="40"/>
        <v>3270.5</v>
      </c>
      <c r="M2625" s="465" t="s">
        <v>112</v>
      </c>
    </row>
    <row r="2626" spans="1:13" x14ac:dyDescent="0.35">
      <c r="A2626" s="462" t="s">
        <v>7088</v>
      </c>
      <c r="B2626" s="462" t="s">
        <v>3397</v>
      </c>
      <c r="C2626" s="462" t="s">
        <v>7088</v>
      </c>
      <c r="D2626" s="462" t="s">
        <v>210</v>
      </c>
      <c r="E2626" s="462" t="s">
        <v>226</v>
      </c>
      <c r="F2626" s="463">
        <v>2008</v>
      </c>
      <c r="G2626" s="462" t="s">
        <v>5710</v>
      </c>
      <c r="H2626" s="462" t="s">
        <v>898</v>
      </c>
      <c r="I2626" s="462" t="s">
        <v>7089</v>
      </c>
      <c r="J2626" s="463">
        <v>95504</v>
      </c>
      <c r="K2626" s="468">
        <v>44902</v>
      </c>
      <c r="L2626" s="464">
        <f t="shared" ref="L2626:L2689" ca="1" si="41">IFERROR(J2626/(YEAR(NOW())-F2626),"--")</f>
        <v>5969</v>
      </c>
      <c r="M2626" s="462" t="s">
        <v>112</v>
      </c>
    </row>
    <row r="2627" spans="1:13" x14ac:dyDescent="0.35">
      <c r="A2627" s="465" t="s">
        <v>7385</v>
      </c>
      <c r="B2627" s="465" t="s">
        <v>3402</v>
      </c>
      <c r="C2627" s="465" t="s">
        <v>7385</v>
      </c>
      <c r="D2627" s="465" t="s">
        <v>210</v>
      </c>
      <c r="E2627" s="465" t="s">
        <v>226</v>
      </c>
      <c r="F2627" s="466">
        <v>2009</v>
      </c>
      <c r="G2627" s="465" t="s">
        <v>5710</v>
      </c>
      <c r="H2627" s="465" t="s">
        <v>6496</v>
      </c>
      <c r="I2627" s="465" t="s">
        <v>7386</v>
      </c>
      <c r="J2627" s="466">
        <v>177143</v>
      </c>
      <c r="K2627" s="469">
        <v>44770</v>
      </c>
      <c r="L2627" s="404">
        <f t="shared" ca="1" si="41"/>
        <v>11809.533333333333</v>
      </c>
      <c r="M2627" s="465" t="s">
        <v>112</v>
      </c>
    </row>
    <row r="2628" spans="1:13" x14ac:dyDescent="0.35">
      <c r="A2628" s="462" t="s">
        <v>9098</v>
      </c>
      <c r="B2628" s="462" t="s">
        <v>3403</v>
      </c>
      <c r="C2628" s="462" t="s">
        <v>9098</v>
      </c>
      <c r="D2628" s="462" t="s">
        <v>210</v>
      </c>
      <c r="E2628" s="462" t="s">
        <v>226</v>
      </c>
      <c r="F2628" s="463">
        <v>2014</v>
      </c>
      <c r="G2628" s="462" t="s">
        <v>5710</v>
      </c>
      <c r="H2628" s="462" t="s">
        <v>6498</v>
      </c>
      <c r="I2628" s="462" t="s">
        <v>9099</v>
      </c>
      <c r="J2628" s="463">
        <v>66708</v>
      </c>
      <c r="K2628" s="468"/>
      <c r="L2628" s="464">
        <f t="shared" ca="1" si="41"/>
        <v>6670.8</v>
      </c>
      <c r="M2628" s="462" t="s">
        <v>112</v>
      </c>
    </row>
    <row r="2629" spans="1:13" x14ac:dyDescent="0.35">
      <c r="A2629" s="465" t="s">
        <v>9100</v>
      </c>
      <c r="B2629" s="465" t="s">
        <v>3404</v>
      </c>
      <c r="C2629" s="465" t="s">
        <v>9100</v>
      </c>
      <c r="D2629" s="465" t="s">
        <v>210</v>
      </c>
      <c r="E2629" s="465" t="s">
        <v>226</v>
      </c>
      <c r="F2629" s="466">
        <v>2014</v>
      </c>
      <c r="G2629" s="465" t="s">
        <v>5710</v>
      </c>
      <c r="H2629" s="465" t="s">
        <v>6498</v>
      </c>
      <c r="I2629" s="465" t="s">
        <v>9101</v>
      </c>
      <c r="J2629" s="466">
        <v>110546</v>
      </c>
      <c r="K2629" s="469">
        <v>45050</v>
      </c>
      <c r="L2629" s="404">
        <f t="shared" ca="1" si="41"/>
        <v>11054.6</v>
      </c>
      <c r="M2629" s="465" t="s">
        <v>112</v>
      </c>
    </row>
    <row r="2630" spans="1:13" x14ac:dyDescent="0.35">
      <c r="A2630" s="462" t="s">
        <v>9831</v>
      </c>
      <c r="B2630" s="462" t="s">
        <v>3406</v>
      </c>
      <c r="C2630" s="462" t="s">
        <v>9831</v>
      </c>
      <c r="D2630" s="462" t="s">
        <v>210</v>
      </c>
      <c r="E2630" s="462" t="s">
        <v>226</v>
      </c>
      <c r="F2630" s="463">
        <v>2015</v>
      </c>
      <c r="G2630" s="462" t="s">
        <v>5710</v>
      </c>
      <c r="H2630" s="462" t="s">
        <v>6735</v>
      </c>
      <c r="I2630" s="462" t="s">
        <v>9832</v>
      </c>
      <c r="J2630" s="463">
        <v>145800</v>
      </c>
      <c r="K2630" s="468"/>
      <c r="L2630" s="464">
        <f t="shared" ca="1" si="41"/>
        <v>16200</v>
      </c>
      <c r="M2630" s="462" t="s">
        <v>112</v>
      </c>
    </row>
    <row r="2631" spans="1:13" x14ac:dyDescent="0.35">
      <c r="A2631" s="465" t="s">
        <v>9865</v>
      </c>
      <c r="B2631" s="465" t="s">
        <v>3407</v>
      </c>
      <c r="C2631" s="465" t="s">
        <v>9865</v>
      </c>
      <c r="D2631" s="465" t="s">
        <v>210</v>
      </c>
      <c r="E2631" s="465" t="s">
        <v>226</v>
      </c>
      <c r="F2631" s="466">
        <v>2015</v>
      </c>
      <c r="G2631" s="465" t="s">
        <v>5710</v>
      </c>
      <c r="H2631" s="465" t="s">
        <v>9438</v>
      </c>
      <c r="I2631" s="465" t="s">
        <v>9866</v>
      </c>
      <c r="J2631" s="466">
        <v>69540</v>
      </c>
      <c r="K2631" s="469"/>
      <c r="L2631" s="404">
        <f t="shared" ca="1" si="41"/>
        <v>7726.666666666667</v>
      </c>
      <c r="M2631" s="465" t="s">
        <v>112</v>
      </c>
    </row>
    <row r="2632" spans="1:13" x14ac:dyDescent="0.35">
      <c r="A2632" s="462" t="s">
        <v>9589</v>
      </c>
      <c r="B2632" s="462" t="s">
        <v>3405</v>
      </c>
      <c r="C2632" s="462" t="s">
        <v>9589</v>
      </c>
      <c r="D2632" s="462" t="s">
        <v>210</v>
      </c>
      <c r="E2632" s="462" t="s">
        <v>226</v>
      </c>
      <c r="F2632" s="463">
        <v>2015</v>
      </c>
      <c r="G2632" s="462" t="s">
        <v>5710</v>
      </c>
      <c r="H2632" s="462" t="s">
        <v>6139</v>
      </c>
      <c r="I2632" s="462" t="s">
        <v>9590</v>
      </c>
      <c r="J2632" s="463">
        <v>96956</v>
      </c>
      <c r="K2632" s="468"/>
      <c r="L2632" s="464">
        <f t="shared" ca="1" si="41"/>
        <v>10772.888888888889</v>
      </c>
      <c r="M2632" s="462" t="s">
        <v>112</v>
      </c>
    </row>
    <row r="2633" spans="1:13" x14ac:dyDescent="0.35">
      <c r="A2633" s="465" t="s">
        <v>10744</v>
      </c>
      <c r="B2633" s="465" t="s">
        <v>3420</v>
      </c>
      <c r="C2633" s="465" t="s">
        <v>10744</v>
      </c>
      <c r="D2633" s="465" t="s">
        <v>210</v>
      </c>
      <c r="E2633" s="465" t="s">
        <v>226</v>
      </c>
      <c r="F2633" s="466">
        <v>2016</v>
      </c>
      <c r="G2633" s="465" t="s">
        <v>5710</v>
      </c>
      <c r="H2633" s="465" t="s">
        <v>6735</v>
      </c>
      <c r="I2633" s="465" t="s">
        <v>10745</v>
      </c>
      <c r="J2633" s="466">
        <v>51461</v>
      </c>
      <c r="K2633" s="469"/>
      <c r="L2633" s="404">
        <f t="shared" ca="1" si="41"/>
        <v>6432.625</v>
      </c>
      <c r="M2633" s="465" t="s">
        <v>112</v>
      </c>
    </row>
    <row r="2634" spans="1:13" x14ac:dyDescent="0.35">
      <c r="A2634" s="462" t="s">
        <v>10335</v>
      </c>
      <c r="B2634" s="462" t="s">
        <v>3416</v>
      </c>
      <c r="C2634" s="462" t="s">
        <v>10335</v>
      </c>
      <c r="D2634" s="462" t="s">
        <v>210</v>
      </c>
      <c r="E2634" s="462" t="s">
        <v>226</v>
      </c>
      <c r="F2634" s="463">
        <v>2016</v>
      </c>
      <c r="G2634" s="462" t="s">
        <v>5710</v>
      </c>
      <c r="H2634" s="462" t="s">
        <v>6496</v>
      </c>
      <c r="I2634" s="462" t="s">
        <v>10336</v>
      </c>
      <c r="J2634" s="463">
        <v>71999</v>
      </c>
      <c r="K2634" s="468"/>
      <c r="L2634" s="464">
        <f t="shared" ca="1" si="41"/>
        <v>8999.875</v>
      </c>
      <c r="M2634" s="462" t="s">
        <v>112</v>
      </c>
    </row>
    <row r="2635" spans="1:13" x14ac:dyDescent="0.35">
      <c r="A2635" s="465" t="s">
        <v>10337</v>
      </c>
      <c r="B2635" s="465" t="s">
        <v>3417</v>
      </c>
      <c r="C2635" s="465" t="s">
        <v>10337</v>
      </c>
      <c r="D2635" s="465" t="s">
        <v>210</v>
      </c>
      <c r="E2635" s="465" t="s">
        <v>226</v>
      </c>
      <c r="F2635" s="466">
        <v>2016</v>
      </c>
      <c r="G2635" s="465" t="s">
        <v>5710</v>
      </c>
      <c r="H2635" s="465" t="s">
        <v>6496</v>
      </c>
      <c r="I2635" s="465" t="s">
        <v>10338</v>
      </c>
      <c r="J2635" s="466">
        <v>62871</v>
      </c>
      <c r="K2635" s="469">
        <v>45014</v>
      </c>
      <c r="L2635" s="404">
        <f t="shared" ca="1" si="41"/>
        <v>7858.875</v>
      </c>
      <c r="M2635" s="465" t="s">
        <v>112</v>
      </c>
    </row>
    <row r="2636" spans="1:13" x14ac:dyDescent="0.35">
      <c r="A2636" s="462" t="s">
        <v>10339</v>
      </c>
      <c r="B2636" s="462" t="s">
        <v>3418</v>
      </c>
      <c r="C2636" s="462" t="s">
        <v>10339</v>
      </c>
      <c r="D2636" s="462" t="s">
        <v>210</v>
      </c>
      <c r="E2636" s="462" t="s">
        <v>226</v>
      </c>
      <c r="F2636" s="463">
        <v>2016</v>
      </c>
      <c r="G2636" s="462" t="s">
        <v>5710</v>
      </c>
      <c r="H2636" s="462" t="s">
        <v>6496</v>
      </c>
      <c r="I2636" s="462" t="s">
        <v>10340</v>
      </c>
      <c r="J2636" s="463">
        <v>41186</v>
      </c>
      <c r="K2636" s="468"/>
      <c r="L2636" s="464">
        <f t="shared" ca="1" si="41"/>
        <v>5148.25</v>
      </c>
      <c r="M2636" s="462" t="s">
        <v>112</v>
      </c>
    </row>
    <row r="2637" spans="1:13" x14ac:dyDescent="0.35">
      <c r="A2637" s="465" t="s">
        <v>9995</v>
      </c>
      <c r="B2637" s="465" t="s">
        <v>3409</v>
      </c>
      <c r="C2637" s="465" t="s">
        <v>9995</v>
      </c>
      <c r="D2637" s="465" t="s">
        <v>210</v>
      </c>
      <c r="E2637" s="465" t="s">
        <v>226</v>
      </c>
      <c r="F2637" s="466">
        <v>2015</v>
      </c>
      <c r="G2637" s="465" t="s">
        <v>6165</v>
      </c>
      <c r="H2637" s="465" t="s">
        <v>6387</v>
      </c>
      <c r="I2637" s="465" t="s">
        <v>9996</v>
      </c>
      <c r="J2637" s="466">
        <v>46416</v>
      </c>
      <c r="K2637" s="469"/>
      <c r="L2637" s="404">
        <f t="shared" ca="1" si="41"/>
        <v>5157.333333333333</v>
      </c>
      <c r="M2637" s="465" t="s">
        <v>112</v>
      </c>
    </row>
    <row r="2638" spans="1:13" x14ac:dyDescent="0.35">
      <c r="A2638" s="462" t="s">
        <v>9989</v>
      </c>
      <c r="B2638" s="462" t="s">
        <v>3410</v>
      </c>
      <c r="C2638" s="462" t="s">
        <v>9989</v>
      </c>
      <c r="D2638" s="462" t="s">
        <v>210</v>
      </c>
      <c r="E2638" s="462" t="s">
        <v>226</v>
      </c>
      <c r="F2638" s="463">
        <v>2015</v>
      </c>
      <c r="G2638" s="462" t="s">
        <v>6165</v>
      </c>
      <c r="H2638" s="462" t="s">
        <v>6387</v>
      </c>
      <c r="I2638" s="462" t="s">
        <v>9990</v>
      </c>
      <c r="J2638" s="463">
        <v>154249</v>
      </c>
      <c r="K2638" s="468">
        <v>44960</v>
      </c>
      <c r="L2638" s="464">
        <f t="shared" ca="1" si="41"/>
        <v>17138.777777777777</v>
      </c>
      <c r="M2638" s="462" t="s">
        <v>112</v>
      </c>
    </row>
    <row r="2639" spans="1:13" x14ac:dyDescent="0.35">
      <c r="A2639" s="465" t="s">
        <v>9991</v>
      </c>
      <c r="B2639" s="465" t="s">
        <v>3411</v>
      </c>
      <c r="C2639" s="465" t="s">
        <v>9991</v>
      </c>
      <c r="D2639" s="465" t="s">
        <v>210</v>
      </c>
      <c r="E2639" s="465" t="s">
        <v>226</v>
      </c>
      <c r="F2639" s="466">
        <v>2015</v>
      </c>
      <c r="G2639" s="465" t="s">
        <v>6165</v>
      </c>
      <c r="H2639" s="465" t="s">
        <v>6387</v>
      </c>
      <c r="I2639" s="465" t="s">
        <v>9992</v>
      </c>
      <c r="J2639" s="466">
        <v>44092</v>
      </c>
      <c r="K2639" s="469">
        <v>44806</v>
      </c>
      <c r="L2639" s="404">
        <f t="shared" ca="1" si="41"/>
        <v>4899.1111111111113</v>
      </c>
      <c r="M2639" s="465" t="s">
        <v>112</v>
      </c>
    </row>
    <row r="2640" spans="1:13" x14ac:dyDescent="0.35">
      <c r="A2640" s="462" t="s">
        <v>9993</v>
      </c>
      <c r="B2640" s="462" t="s">
        <v>3412</v>
      </c>
      <c r="C2640" s="462" t="s">
        <v>9993</v>
      </c>
      <c r="D2640" s="462" t="s">
        <v>210</v>
      </c>
      <c r="E2640" s="462" t="s">
        <v>226</v>
      </c>
      <c r="F2640" s="463">
        <v>2015</v>
      </c>
      <c r="G2640" s="462" t="s">
        <v>6165</v>
      </c>
      <c r="H2640" s="462" t="s">
        <v>6387</v>
      </c>
      <c r="I2640" s="462" t="s">
        <v>9994</v>
      </c>
      <c r="J2640" s="463">
        <v>46394</v>
      </c>
      <c r="K2640" s="468"/>
      <c r="L2640" s="464">
        <f t="shared" ca="1" si="41"/>
        <v>5154.8888888888887</v>
      </c>
      <c r="M2640" s="462" t="s">
        <v>112</v>
      </c>
    </row>
    <row r="2641" spans="1:13" x14ac:dyDescent="0.35">
      <c r="A2641" s="465" t="s">
        <v>10302</v>
      </c>
      <c r="B2641" s="465" t="s">
        <v>3413</v>
      </c>
      <c r="C2641" s="465" t="s">
        <v>10302</v>
      </c>
      <c r="D2641" s="465" t="s">
        <v>210</v>
      </c>
      <c r="E2641" s="465" t="s">
        <v>226</v>
      </c>
      <c r="F2641" s="466">
        <v>2016</v>
      </c>
      <c r="G2641" s="465" t="s">
        <v>5710</v>
      </c>
      <c r="H2641" s="465" t="s">
        <v>8436</v>
      </c>
      <c r="I2641" s="465" t="s">
        <v>10303</v>
      </c>
      <c r="J2641" s="466">
        <v>50373</v>
      </c>
      <c r="K2641" s="469">
        <v>44988</v>
      </c>
      <c r="L2641" s="404">
        <f t="shared" ca="1" si="41"/>
        <v>6296.625</v>
      </c>
      <c r="M2641" s="465" t="s">
        <v>112</v>
      </c>
    </row>
    <row r="2642" spans="1:13" x14ac:dyDescent="0.35">
      <c r="A2642" s="462" t="s">
        <v>10304</v>
      </c>
      <c r="B2642" s="462" t="s">
        <v>3414</v>
      </c>
      <c r="C2642" s="462" t="s">
        <v>10304</v>
      </c>
      <c r="D2642" s="462" t="s">
        <v>210</v>
      </c>
      <c r="E2642" s="462" t="s">
        <v>226</v>
      </c>
      <c r="F2642" s="463">
        <v>2016</v>
      </c>
      <c r="G2642" s="462" t="s">
        <v>5710</v>
      </c>
      <c r="H2642" s="462" t="s">
        <v>8436</v>
      </c>
      <c r="I2642" s="462" t="s">
        <v>10305</v>
      </c>
      <c r="J2642" s="463">
        <v>44255</v>
      </c>
      <c r="K2642" s="468">
        <v>44995</v>
      </c>
      <c r="L2642" s="464">
        <f t="shared" ca="1" si="41"/>
        <v>5531.875</v>
      </c>
      <c r="M2642" s="462" t="s">
        <v>112</v>
      </c>
    </row>
    <row r="2643" spans="1:13" x14ac:dyDescent="0.35">
      <c r="A2643" s="465" t="s">
        <v>11566</v>
      </c>
      <c r="B2643" s="465" t="s">
        <v>3427</v>
      </c>
      <c r="C2643" s="465" t="s">
        <v>11566</v>
      </c>
      <c r="D2643" s="465" t="s">
        <v>210</v>
      </c>
      <c r="E2643" s="465" t="s">
        <v>226</v>
      </c>
      <c r="F2643" s="466">
        <v>2017</v>
      </c>
      <c r="G2643" s="465" t="s">
        <v>5710</v>
      </c>
      <c r="H2643" s="465" t="s">
        <v>913</v>
      </c>
      <c r="I2643" s="465" t="s">
        <v>11567</v>
      </c>
      <c r="J2643" s="466">
        <v>60249</v>
      </c>
      <c r="K2643" s="469"/>
      <c r="L2643" s="404">
        <f t="shared" ca="1" si="41"/>
        <v>8607</v>
      </c>
      <c r="M2643" s="465" t="s">
        <v>112</v>
      </c>
    </row>
    <row r="2644" spans="1:13" x14ac:dyDescent="0.35">
      <c r="A2644" s="462" t="s">
        <v>10821</v>
      </c>
      <c r="B2644" s="462" t="s">
        <v>3421</v>
      </c>
      <c r="C2644" s="462" t="s">
        <v>10821</v>
      </c>
      <c r="D2644" s="462" t="s">
        <v>210</v>
      </c>
      <c r="E2644" s="462" t="s">
        <v>226</v>
      </c>
      <c r="F2644" s="463">
        <v>2016</v>
      </c>
      <c r="G2644" s="462" t="s">
        <v>5710</v>
      </c>
      <c r="H2644" s="462" t="s">
        <v>6006</v>
      </c>
      <c r="I2644" s="462" t="s">
        <v>10822</v>
      </c>
      <c r="J2644" s="463">
        <v>27402</v>
      </c>
      <c r="K2644" s="468"/>
      <c r="L2644" s="464">
        <f t="shared" ca="1" si="41"/>
        <v>3425.25</v>
      </c>
      <c r="M2644" s="462" t="s">
        <v>112</v>
      </c>
    </row>
    <row r="2645" spans="1:13" x14ac:dyDescent="0.35">
      <c r="A2645" s="465" t="s">
        <v>10823</v>
      </c>
      <c r="B2645" s="465" t="s">
        <v>3422</v>
      </c>
      <c r="C2645" s="465" t="s">
        <v>10823</v>
      </c>
      <c r="D2645" s="465" t="s">
        <v>210</v>
      </c>
      <c r="E2645" s="465" t="s">
        <v>226</v>
      </c>
      <c r="F2645" s="466">
        <v>2016</v>
      </c>
      <c r="G2645" s="465" t="s">
        <v>5710</v>
      </c>
      <c r="H2645" s="465" t="s">
        <v>6006</v>
      </c>
      <c r="I2645" s="465" t="s">
        <v>10824</v>
      </c>
      <c r="J2645" s="466">
        <v>38077</v>
      </c>
      <c r="K2645" s="469"/>
      <c r="L2645" s="404">
        <f t="shared" ca="1" si="41"/>
        <v>4759.625</v>
      </c>
      <c r="M2645" s="465" t="s">
        <v>112</v>
      </c>
    </row>
    <row r="2646" spans="1:13" x14ac:dyDescent="0.35">
      <c r="A2646" s="462" t="s">
        <v>10825</v>
      </c>
      <c r="B2646" s="462" t="s">
        <v>3423</v>
      </c>
      <c r="C2646" s="462" t="s">
        <v>10825</v>
      </c>
      <c r="D2646" s="462" t="s">
        <v>210</v>
      </c>
      <c r="E2646" s="462" t="s">
        <v>226</v>
      </c>
      <c r="F2646" s="463">
        <v>2016</v>
      </c>
      <c r="G2646" s="462" t="s">
        <v>5710</v>
      </c>
      <c r="H2646" s="462" t="s">
        <v>6006</v>
      </c>
      <c r="I2646" s="462" t="s">
        <v>10826</v>
      </c>
      <c r="J2646" s="463">
        <v>31641</v>
      </c>
      <c r="K2646" s="468">
        <v>44791</v>
      </c>
      <c r="L2646" s="464">
        <f t="shared" ca="1" si="41"/>
        <v>3955.125</v>
      </c>
      <c r="M2646" s="462" t="s">
        <v>112</v>
      </c>
    </row>
    <row r="2647" spans="1:13" x14ac:dyDescent="0.35">
      <c r="A2647" s="465" t="s">
        <v>10881</v>
      </c>
      <c r="B2647" s="465" t="s">
        <v>3424</v>
      </c>
      <c r="C2647" s="465" t="s">
        <v>10881</v>
      </c>
      <c r="D2647" s="465" t="s">
        <v>210</v>
      </c>
      <c r="E2647" s="465" t="s">
        <v>226</v>
      </c>
      <c r="F2647" s="466">
        <v>2016</v>
      </c>
      <c r="G2647" s="465" t="s">
        <v>5710</v>
      </c>
      <c r="H2647" s="465" t="s">
        <v>9887</v>
      </c>
      <c r="I2647" s="465" t="s">
        <v>10882</v>
      </c>
      <c r="J2647" s="466">
        <v>104064</v>
      </c>
      <c r="K2647" s="469"/>
      <c r="L2647" s="404">
        <f t="shared" ca="1" si="41"/>
        <v>13008</v>
      </c>
      <c r="M2647" s="465" t="s">
        <v>112</v>
      </c>
    </row>
    <row r="2648" spans="1:13" x14ac:dyDescent="0.35">
      <c r="A2648" s="462" t="s">
        <v>11086</v>
      </c>
      <c r="B2648" s="462" t="s">
        <v>3425</v>
      </c>
      <c r="C2648" s="462" t="s">
        <v>11086</v>
      </c>
      <c r="D2648" s="462" t="s">
        <v>210</v>
      </c>
      <c r="E2648" s="462" t="s">
        <v>226</v>
      </c>
      <c r="F2648" s="463">
        <v>2016</v>
      </c>
      <c r="G2648" s="462" t="s">
        <v>6011</v>
      </c>
      <c r="H2648" s="462" t="s">
        <v>11087</v>
      </c>
      <c r="I2648" s="462" t="s">
        <v>11088</v>
      </c>
      <c r="J2648" s="463">
        <v>92308</v>
      </c>
      <c r="K2648" s="468">
        <v>45029</v>
      </c>
      <c r="L2648" s="464">
        <f t="shared" ca="1" si="41"/>
        <v>11538.5</v>
      </c>
      <c r="M2648" s="462" t="s">
        <v>112</v>
      </c>
    </row>
    <row r="2649" spans="1:13" x14ac:dyDescent="0.35">
      <c r="A2649" s="465" t="s">
        <v>11568</v>
      </c>
      <c r="B2649" s="465" t="s">
        <v>3428</v>
      </c>
      <c r="C2649" s="465" t="s">
        <v>11568</v>
      </c>
      <c r="D2649" s="465" t="s">
        <v>210</v>
      </c>
      <c r="E2649" s="465" t="s">
        <v>226</v>
      </c>
      <c r="F2649" s="466">
        <v>2017</v>
      </c>
      <c r="G2649" s="465" t="s">
        <v>5710</v>
      </c>
      <c r="H2649" s="465" t="s">
        <v>913</v>
      </c>
      <c r="I2649" s="465" t="s">
        <v>11569</v>
      </c>
      <c r="J2649" s="466">
        <v>57243</v>
      </c>
      <c r="K2649" s="469"/>
      <c r="L2649" s="404">
        <f t="shared" ca="1" si="41"/>
        <v>8177.5714285714284</v>
      </c>
      <c r="M2649" s="465" t="s">
        <v>112</v>
      </c>
    </row>
    <row r="2650" spans="1:13" x14ac:dyDescent="0.35">
      <c r="A2650" s="462" t="s">
        <v>12232</v>
      </c>
      <c r="B2650" s="462" t="s">
        <v>3441</v>
      </c>
      <c r="C2650" s="462" t="s">
        <v>12232</v>
      </c>
      <c r="D2650" s="462" t="s">
        <v>210</v>
      </c>
      <c r="E2650" s="462" t="s">
        <v>226</v>
      </c>
      <c r="F2650" s="463">
        <v>2018</v>
      </c>
      <c r="G2650" s="462" t="s">
        <v>5710</v>
      </c>
      <c r="H2650" s="462" t="s">
        <v>368</v>
      </c>
      <c r="I2650" s="462" t="s">
        <v>12233</v>
      </c>
      <c r="J2650" s="463">
        <v>40727</v>
      </c>
      <c r="K2650" s="468"/>
      <c r="L2650" s="464">
        <f t="shared" ca="1" si="41"/>
        <v>6787.833333333333</v>
      </c>
      <c r="M2650" s="462" t="s">
        <v>112</v>
      </c>
    </row>
    <row r="2651" spans="1:13" x14ac:dyDescent="0.35">
      <c r="A2651" s="465" t="s">
        <v>11089</v>
      </c>
      <c r="B2651" s="465" t="s">
        <v>3426</v>
      </c>
      <c r="C2651" s="465" t="s">
        <v>11089</v>
      </c>
      <c r="D2651" s="465" t="s">
        <v>210</v>
      </c>
      <c r="E2651" s="465" t="s">
        <v>226</v>
      </c>
      <c r="F2651" s="466">
        <v>2016</v>
      </c>
      <c r="G2651" s="465" t="s">
        <v>6011</v>
      </c>
      <c r="H2651" s="465" t="s">
        <v>11087</v>
      </c>
      <c r="I2651" s="465" t="s">
        <v>11090</v>
      </c>
      <c r="J2651" s="466">
        <v>78662</v>
      </c>
      <c r="K2651" s="469"/>
      <c r="L2651" s="404">
        <f t="shared" ca="1" si="41"/>
        <v>9832.75</v>
      </c>
      <c r="M2651" s="465" t="s">
        <v>112</v>
      </c>
    </row>
    <row r="2652" spans="1:13" x14ac:dyDescent="0.35">
      <c r="A2652" s="462" t="s">
        <v>11966</v>
      </c>
      <c r="B2652" s="462" t="s">
        <v>3433</v>
      </c>
      <c r="C2652" s="462" t="s">
        <v>11966</v>
      </c>
      <c r="D2652" s="462" t="s">
        <v>210</v>
      </c>
      <c r="E2652" s="462" t="s">
        <v>226</v>
      </c>
      <c r="F2652" s="463">
        <v>2017</v>
      </c>
      <c r="G2652" s="462" t="s">
        <v>6165</v>
      </c>
      <c r="H2652" s="462" t="s">
        <v>8009</v>
      </c>
      <c r="I2652" s="462" t="s">
        <v>11967</v>
      </c>
      <c r="J2652" s="463">
        <v>34265</v>
      </c>
      <c r="K2652" s="468"/>
      <c r="L2652" s="464">
        <f t="shared" ca="1" si="41"/>
        <v>4895</v>
      </c>
      <c r="M2652" s="462" t="s">
        <v>112</v>
      </c>
    </row>
    <row r="2653" spans="1:13" x14ac:dyDescent="0.35">
      <c r="A2653" s="465" t="s">
        <v>10523</v>
      </c>
      <c r="B2653" s="465" t="s">
        <v>3419</v>
      </c>
      <c r="C2653" s="465" t="s">
        <v>10523</v>
      </c>
      <c r="D2653" s="465" t="s">
        <v>210</v>
      </c>
      <c r="E2653" s="465" t="s">
        <v>226</v>
      </c>
      <c r="F2653" s="466">
        <v>2016</v>
      </c>
      <c r="G2653" s="465" t="s">
        <v>5710</v>
      </c>
      <c r="H2653" s="465" t="s">
        <v>368</v>
      </c>
      <c r="I2653" s="465" t="s">
        <v>10524</v>
      </c>
      <c r="J2653" s="466">
        <v>67347</v>
      </c>
      <c r="K2653" s="469"/>
      <c r="L2653" s="404">
        <f t="shared" ca="1" si="41"/>
        <v>8418.375</v>
      </c>
      <c r="M2653" s="465" t="s">
        <v>112</v>
      </c>
    </row>
    <row r="2654" spans="1:13" x14ac:dyDescent="0.35">
      <c r="A2654" s="462" t="s">
        <v>11878</v>
      </c>
      <c r="B2654" s="462" t="s">
        <v>3430</v>
      </c>
      <c r="C2654" s="462" t="s">
        <v>11878</v>
      </c>
      <c r="D2654" s="462" t="s">
        <v>210</v>
      </c>
      <c r="E2654" s="462" t="s">
        <v>226</v>
      </c>
      <c r="F2654" s="463">
        <v>2017</v>
      </c>
      <c r="G2654" s="462" t="s">
        <v>6013</v>
      </c>
      <c r="H2654" s="462" t="s">
        <v>7459</v>
      </c>
      <c r="I2654" s="462" t="s">
        <v>11879</v>
      </c>
      <c r="J2654" s="463">
        <v>19979</v>
      </c>
      <c r="K2654" s="468"/>
      <c r="L2654" s="464">
        <f t="shared" ca="1" si="41"/>
        <v>2854.1428571428573</v>
      </c>
      <c r="M2654" s="462" t="s">
        <v>112</v>
      </c>
    </row>
    <row r="2655" spans="1:13" x14ac:dyDescent="0.35">
      <c r="A2655" s="465" t="s">
        <v>11882</v>
      </c>
      <c r="B2655" s="465" t="s">
        <v>3432</v>
      </c>
      <c r="C2655" s="465" t="s">
        <v>11882</v>
      </c>
      <c r="D2655" s="465" t="s">
        <v>210</v>
      </c>
      <c r="E2655" s="465" t="s">
        <v>226</v>
      </c>
      <c r="F2655" s="466">
        <v>2017</v>
      </c>
      <c r="G2655" s="465" t="s">
        <v>6013</v>
      </c>
      <c r="H2655" s="465" t="s">
        <v>7459</v>
      </c>
      <c r="I2655" s="465" t="s">
        <v>11883</v>
      </c>
      <c r="J2655" s="466">
        <v>27878</v>
      </c>
      <c r="K2655" s="469"/>
      <c r="L2655" s="404">
        <f t="shared" ca="1" si="41"/>
        <v>3982.5714285714284</v>
      </c>
      <c r="M2655" s="465" t="s">
        <v>112</v>
      </c>
    </row>
    <row r="2656" spans="1:13" x14ac:dyDescent="0.35">
      <c r="A2656" s="462" t="s">
        <v>11997</v>
      </c>
      <c r="B2656" s="462" t="s">
        <v>3439</v>
      </c>
      <c r="C2656" s="462" t="s">
        <v>11997</v>
      </c>
      <c r="D2656" s="462" t="s">
        <v>210</v>
      </c>
      <c r="E2656" s="462" t="s">
        <v>226</v>
      </c>
      <c r="F2656" s="463">
        <v>2018</v>
      </c>
      <c r="G2656" s="462" t="s">
        <v>5767</v>
      </c>
      <c r="H2656" s="462" t="s">
        <v>10133</v>
      </c>
      <c r="I2656" s="462" t="s">
        <v>11998</v>
      </c>
      <c r="J2656" s="463">
        <v>60992</v>
      </c>
      <c r="K2656" s="468"/>
      <c r="L2656" s="464">
        <f t="shared" ca="1" si="41"/>
        <v>10165.333333333334</v>
      </c>
      <c r="M2656" s="462" t="s">
        <v>112</v>
      </c>
    </row>
    <row r="2657" spans="1:13" x14ac:dyDescent="0.35">
      <c r="A2657" s="465" t="s">
        <v>11975</v>
      </c>
      <c r="B2657" s="465" t="s">
        <v>3436</v>
      </c>
      <c r="C2657" s="465" t="s">
        <v>11975</v>
      </c>
      <c r="D2657" s="465" t="s">
        <v>210</v>
      </c>
      <c r="E2657" s="465" t="s">
        <v>226</v>
      </c>
      <c r="F2657" s="466">
        <v>2018</v>
      </c>
      <c r="G2657" s="465" t="s">
        <v>5767</v>
      </c>
      <c r="H2657" s="465" t="s">
        <v>11969</v>
      </c>
      <c r="I2657" s="465" t="s">
        <v>11976</v>
      </c>
      <c r="J2657" s="466">
        <v>8441</v>
      </c>
      <c r="K2657" s="469"/>
      <c r="L2657" s="404">
        <f t="shared" ca="1" si="41"/>
        <v>1406.8333333333333</v>
      </c>
      <c r="M2657" s="465" t="s">
        <v>112</v>
      </c>
    </row>
    <row r="2658" spans="1:13" x14ac:dyDescent="0.35">
      <c r="A2658" s="462" t="s">
        <v>11979</v>
      </c>
      <c r="B2658" s="462" t="s">
        <v>3438</v>
      </c>
      <c r="C2658" s="462" t="s">
        <v>11979</v>
      </c>
      <c r="D2658" s="462" t="s">
        <v>210</v>
      </c>
      <c r="E2658" s="462" t="s">
        <v>226</v>
      </c>
      <c r="F2658" s="463">
        <v>2018</v>
      </c>
      <c r="G2658" s="462" t="s">
        <v>5767</v>
      </c>
      <c r="H2658" s="462" t="s">
        <v>11969</v>
      </c>
      <c r="I2658" s="462" t="s">
        <v>11980</v>
      </c>
      <c r="J2658" s="463">
        <v>7989</v>
      </c>
      <c r="K2658" s="468"/>
      <c r="L2658" s="464">
        <f t="shared" ca="1" si="41"/>
        <v>1331.5</v>
      </c>
      <c r="M2658" s="462" t="s">
        <v>112</v>
      </c>
    </row>
    <row r="2659" spans="1:13" x14ac:dyDescent="0.35">
      <c r="A2659" s="465" t="s">
        <v>11973</v>
      </c>
      <c r="B2659" s="465" t="s">
        <v>3435</v>
      </c>
      <c r="C2659" s="465" t="s">
        <v>11973</v>
      </c>
      <c r="D2659" s="465" t="s">
        <v>210</v>
      </c>
      <c r="E2659" s="465" t="s">
        <v>226</v>
      </c>
      <c r="F2659" s="466">
        <v>2018</v>
      </c>
      <c r="G2659" s="465" t="s">
        <v>5767</v>
      </c>
      <c r="H2659" s="465" t="s">
        <v>11969</v>
      </c>
      <c r="I2659" s="465" t="s">
        <v>11974</v>
      </c>
      <c r="J2659" s="466">
        <v>6318</v>
      </c>
      <c r="K2659" s="469"/>
      <c r="L2659" s="404">
        <f t="shared" ca="1" si="41"/>
        <v>1053</v>
      </c>
      <c r="M2659" s="465" t="s">
        <v>112</v>
      </c>
    </row>
    <row r="2660" spans="1:13" x14ac:dyDescent="0.35">
      <c r="A2660" s="462" t="s">
        <v>11971</v>
      </c>
      <c r="B2660" s="462" t="s">
        <v>3434</v>
      </c>
      <c r="C2660" s="462" t="s">
        <v>11971</v>
      </c>
      <c r="D2660" s="462" t="s">
        <v>210</v>
      </c>
      <c r="E2660" s="462" t="s">
        <v>226</v>
      </c>
      <c r="F2660" s="463">
        <v>2018</v>
      </c>
      <c r="G2660" s="462" t="s">
        <v>5767</v>
      </c>
      <c r="H2660" s="462" t="s">
        <v>11969</v>
      </c>
      <c r="I2660" s="462" t="s">
        <v>11972</v>
      </c>
      <c r="J2660" s="463">
        <v>3457</v>
      </c>
      <c r="K2660" s="468"/>
      <c r="L2660" s="464">
        <f t="shared" ca="1" si="41"/>
        <v>576.16666666666663</v>
      </c>
      <c r="M2660" s="462" t="s">
        <v>112</v>
      </c>
    </row>
    <row r="2661" spans="1:13" x14ac:dyDescent="0.35">
      <c r="A2661" s="465" t="s">
        <v>11977</v>
      </c>
      <c r="B2661" s="465" t="s">
        <v>3437</v>
      </c>
      <c r="C2661" s="465" t="s">
        <v>11977</v>
      </c>
      <c r="D2661" s="465" t="s">
        <v>210</v>
      </c>
      <c r="E2661" s="465" t="s">
        <v>226</v>
      </c>
      <c r="F2661" s="466">
        <v>2018</v>
      </c>
      <c r="G2661" s="465" t="s">
        <v>5767</v>
      </c>
      <c r="H2661" s="465" t="s">
        <v>11969</v>
      </c>
      <c r="I2661" s="465" t="s">
        <v>11978</v>
      </c>
      <c r="J2661" s="466">
        <v>6095</v>
      </c>
      <c r="K2661" s="469"/>
      <c r="L2661" s="404">
        <f t="shared" ca="1" si="41"/>
        <v>1015.8333333333334</v>
      </c>
      <c r="M2661" s="465" t="s">
        <v>112</v>
      </c>
    </row>
    <row r="2662" spans="1:13" x14ac:dyDescent="0.35">
      <c r="A2662" s="462" t="s">
        <v>11876</v>
      </c>
      <c r="B2662" s="462" t="s">
        <v>3429</v>
      </c>
      <c r="C2662" s="462" t="s">
        <v>11876</v>
      </c>
      <c r="D2662" s="462" t="s">
        <v>210</v>
      </c>
      <c r="E2662" s="462" t="s">
        <v>226</v>
      </c>
      <c r="F2662" s="463">
        <v>2017</v>
      </c>
      <c r="G2662" s="462" t="s">
        <v>6013</v>
      </c>
      <c r="H2662" s="462" t="s">
        <v>7459</v>
      </c>
      <c r="I2662" s="462" t="s">
        <v>11877</v>
      </c>
      <c r="J2662" s="463">
        <v>32623</v>
      </c>
      <c r="K2662" s="468"/>
      <c r="L2662" s="464">
        <f t="shared" ca="1" si="41"/>
        <v>4660.4285714285716</v>
      </c>
      <c r="M2662" s="462" t="s">
        <v>112</v>
      </c>
    </row>
    <row r="2663" spans="1:13" x14ac:dyDescent="0.35">
      <c r="A2663" s="465" t="s">
        <v>12942</v>
      </c>
      <c r="B2663" s="465" t="s">
        <v>3451</v>
      </c>
      <c r="C2663" s="465" t="s">
        <v>12942</v>
      </c>
      <c r="D2663" s="465" t="s">
        <v>210</v>
      </c>
      <c r="E2663" s="465" t="s">
        <v>226</v>
      </c>
      <c r="F2663" s="466">
        <v>2019</v>
      </c>
      <c r="G2663" s="465" t="s">
        <v>5710</v>
      </c>
      <c r="H2663" s="465" t="s">
        <v>913</v>
      </c>
      <c r="I2663" s="465" t="s">
        <v>12943</v>
      </c>
      <c r="J2663" s="466">
        <v>32501</v>
      </c>
      <c r="K2663" s="469"/>
      <c r="L2663" s="404">
        <f t="shared" ca="1" si="41"/>
        <v>6500.2</v>
      </c>
      <c r="M2663" s="465" t="s">
        <v>112</v>
      </c>
    </row>
    <row r="2664" spans="1:13" x14ac:dyDescent="0.35">
      <c r="A2664" s="462" t="s">
        <v>12591</v>
      </c>
      <c r="B2664" s="462" t="s">
        <v>3445</v>
      </c>
      <c r="C2664" s="462" t="s">
        <v>12591</v>
      </c>
      <c r="D2664" s="462" t="s">
        <v>210</v>
      </c>
      <c r="E2664" s="462" t="s">
        <v>226</v>
      </c>
      <c r="F2664" s="463">
        <v>2019</v>
      </c>
      <c r="G2664" s="462" t="s">
        <v>5767</v>
      </c>
      <c r="H2664" s="462" t="s">
        <v>11969</v>
      </c>
      <c r="I2664" s="462" t="s">
        <v>12592</v>
      </c>
      <c r="J2664" s="463">
        <v>5405</v>
      </c>
      <c r="K2664" s="468"/>
      <c r="L2664" s="464">
        <f t="shared" ca="1" si="41"/>
        <v>1081</v>
      </c>
      <c r="M2664" s="462" t="s">
        <v>112</v>
      </c>
    </row>
    <row r="2665" spans="1:13" x14ac:dyDescent="0.35">
      <c r="A2665" s="465" t="s">
        <v>12585</v>
      </c>
      <c r="B2665" s="465" t="s">
        <v>3442</v>
      </c>
      <c r="C2665" s="465" t="s">
        <v>12585</v>
      </c>
      <c r="D2665" s="465" t="s">
        <v>210</v>
      </c>
      <c r="E2665" s="465" t="s">
        <v>226</v>
      </c>
      <c r="F2665" s="466">
        <v>2019</v>
      </c>
      <c r="G2665" s="465" t="s">
        <v>5767</v>
      </c>
      <c r="H2665" s="465" t="s">
        <v>11969</v>
      </c>
      <c r="I2665" s="465" t="s">
        <v>12586</v>
      </c>
      <c r="J2665" s="466">
        <v>6362</v>
      </c>
      <c r="K2665" s="469"/>
      <c r="L2665" s="404">
        <f t="shared" ca="1" si="41"/>
        <v>1272.4000000000001</v>
      </c>
      <c r="M2665" s="465" t="s">
        <v>112</v>
      </c>
    </row>
    <row r="2666" spans="1:13" x14ac:dyDescent="0.35">
      <c r="A2666" s="462" t="s">
        <v>12587</v>
      </c>
      <c r="B2666" s="462" t="s">
        <v>3443</v>
      </c>
      <c r="C2666" s="462" t="s">
        <v>12587</v>
      </c>
      <c r="D2666" s="462" t="s">
        <v>210</v>
      </c>
      <c r="E2666" s="462" t="s">
        <v>226</v>
      </c>
      <c r="F2666" s="463">
        <v>2019</v>
      </c>
      <c r="G2666" s="462" t="s">
        <v>5767</v>
      </c>
      <c r="H2666" s="462" t="s">
        <v>11969</v>
      </c>
      <c r="I2666" s="462" t="s">
        <v>12588</v>
      </c>
      <c r="J2666" s="463">
        <v>4686</v>
      </c>
      <c r="K2666" s="468"/>
      <c r="L2666" s="464">
        <f t="shared" ca="1" si="41"/>
        <v>937.2</v>
      </c>
      <c r="M2666" s="462" t="s">
        <v>112</v>
      </c>
    </row>
    <row r="2667" spans="1:13" x14ac:dyDescent="0.35">
      <c r="A2667" s="465" t="s">
        <v>12589</v>
      </c>
      <c r="B2667" s="465" t="s">
        <v>3444</v>
      </c>
      <c r="C2667" s="465" t="s">
        <v>12589</v>
      </c>
      <c r="D2667" s="465" t="s">
        <v>210</v>
      </c>
      <c r="E2667" s="465" t="s">
        <v>226</v>
      </c>
      <c r="F2667" s="466">
        <v>2019</v>
      </c>
      <c r="G2667" s="465" t="s">
        <v>5767</v>
      </c>
      <c r="H2667" s="465" t="s">
        <v>11969</v>
      </c>
      <c r="I2667" s="465" t="s">
        <v>12590</v>
      </c>
      <c r="J2667" s="466">
        <v>5206</v>
      </c>
      <c r="K2667" s="469"/>
      <c r="L2667" s="404">
        <f t="shared" ca="1" si="41"/>
        <v>1041.2</v>
      </c>
      <c r="M2667" s="465" t="s">
        <v>112</v>
      </c>
    </row>
    <row r="2668" spans="1:13" x14ac:dyDescent="0.35">
      <c r="A2668" s="462" t="s">
        <v>13581</v>
      </c>
      <c r="B2668" s="462" t="s">
        <v>3458</v>
      </c>
      <c r="C2668" s="462" t="s">
        <v>13581</v>
      </c>
      <c r="D2668" s="462" t="s">
        <v>210</v>
      </c>
      <c r="E2668" s="462" t="s">
        <v>226</v>
      </c>
      <c r="F2668" s="463">
        <v>2019</v>
      </c>
      <c r="G2668" s="462" t="s">
        <v>6013</v>
      </c>
      <c r="H2668" s="462" t="s">
        <v>7459</v>
      </c>
      <c r="I2668" s="462" t="s">
        <v>13582</v>
      </c>
      <c r="J2668" s="463">
        <v>13806</v>
      </c>
      <c r="K2668" s="468"/>
      <c r="L2668" s="464">
        <f t="shared" ca="1" si="41"/>
        <v>2761.2</v>
      </c>
      <c r="M2668" s="462" t="s">
        <v>112</v>
      </c>
    </row>
    <row r="2669" spans="1:13" x14ac:dyDescent="0.35">
      <c r="A2669" s="465" t="s">
        <v>13579</v>
      </c>
      <c r="B2669" s="465" t="s">
        <v>3457</v>
      </c>
      <c r="C2669" s="465" t="s">
        <v>13579</v>
      </c>
      <c r="D2669" s="465" t="s">
        <v>210</v>
      </c>
      <c r="E2669" s="465" t="s">
        <v>226</v>
      </c>
      <c r="F2669" s="466">
        <v>2019</v>
      </c>
      <c r="G2669" s="465" t="s">
        <v>6013</v>
      </c>
      <c r="H2669" s="465" t="s">
        <v>7459</v>
      </c>
      <c r="I2669" s="465" t="s">
        <v>13580</v>
      </c>
      <c r="J2669" s="466">
        <v>21459</v>
      </c>
      <c r="K2669" s="469"/>
      <c r="L2669" s="404">
        <f t="shared" ca="1" si="41"/>
        <v>4291.8</v>
      </c>
      <c r="M2669" s="465" t="s">
        <v>112</v>
      </c>
    </row>
    <row r="2670" spans="1:13" x14ac:dyDescent="0.35">
      <c r="A2670" s="462" t="s">
        <v>13577</v>
      </c>
      <c r="B2670" s="462" t="s">
        <v>3456</v>
      </c>
      <c r="C2670" s="462" t="s">
        <v>13577</v>
      </c>
      <c r="D2670" s="462" t="s">
        <v>210</v>
      </c>
      <c r="E2670" s="462" t="s">
        <v>226</v>
      </c>
      <c r="F2670" s="463">
        <v>2019</v>
      </c>
      <c r="G2670" s="462" t="s">
        <v>6013</v>
      </c>
      <c r="H2670" s="462" t="s">
        <v>7459</v>
      </c>
      <c r="I2670" s="462" t="s">
        <v>13578</v>
      </c>
      <c r="J2670" s="463">
        <v>31035</v>
      </c>
      <c r="K2670" s="468"/>
      <c r="L2670" s="464">
        <f t="shared" ca="1" si="41"/>
        <v>6207</v>
      </c>
      <c r="M2670" s="462" t="s">
        <v>112</v>
      </c>
    </row>
    <row r="2671" spans="1:13" x14ac:dyDescent="0.35">
      <c r="A2671" s="465" t="s">
        <v>13575</v>
      </c>
      <c r="B2671" s="465" t="s">
        <v>3455</v>
      </c>
      <c r="C2671" s="465" t="s">
        <v>13575</v>
      </c>
      <c r="D2671" s="465" t="s">
        <v>210</v>
      </c>
      <c r="E2671" s="465" t="s">
        <v>226</v>
      </c>
      <c r="F2671" s="466">
        <v>2019</v>
      </c>
      <c r="G2671" s="465" t="s">
        <v>6013</v>
      </c>
      <c r="H2671" s="465" t="s">
        <v>7459</v>
      </c>
      <c r="I2671" s="465" t="s">
        <v>13576</v>
      </c>
      <c r="J2671" s="466">
        <v>14477</v>
      </c>
      <c r="K2671" s="469"/>
      <c r="L2671" s="404">
        <f t="shared" ca="1" si="41"/>
        <v>2895.4</v>
      </c>
      <c r="M2671" s="465" t="s">
        <v>112</v>
      </c>
    </row>
    <row r="2672" spans="1:13" x14ac:dyDescent="0.35">
      <c r="A2672" s="462" t="s">
        <v>13573</v>
      </c>
      <c r="B2672" s="462" t="s">
        <v>3454</v>
      </c>
      <c r="C2672" s="462" t="s">
        <v>13573</v>
      </c>
      <c r="D2672" s="462" t="s">
        <v>210</v>
      </c>
      <c r="E2672" s="462" t="s">
        <v>226</v>
      </c>
      <c r="F2672" s="463">
        <v>2019</v>
      </c>
      <c r="G2672" s="462" t="s">
        <v>6013</v>
      </c>
      <c r="H2672" s="462" t="s">
        <v>7459</v>
      </c>
      <c r="I2672" s="462" t="s">
        <v>13574</v>
      </c>
      <c r="J2672" s="463">
        <v>45892</v>
      </c>
      <c r="K2672" s="468"/>
      <c r="L2672" s="464">
        <f t="shared" ca="1" si="41"/>
        <v>9178.4</v>
      </c>
      <c r="M2672" s="462" t="s">
        <v>112</v>
      </c>
    </row>
    <row r="2673" spans="1:13" x14ac:dyDescent="0.35">
      <c r="A2673" s="465" t="s">
        <v>13571</v>
      </c>
      <c r="B2673" s="465" t="s">
        <v>3453</v>
      </c>
      <c r="C2673" s="465" t="s">
        <v>13571</v>
      </c>
      <c r="D2673" s="465" t="s">
        <v>210</v>
      </c>
      <c r="E2673" s="465" t="s">
        <v>226</v>
      </c>
      <c r="F2673" s="466">
        <v>2019</v>
      </c>
      <c r="G2673" s="465" t="s">
        <v>6013</v>
      </c>
      <c r="H2673" s="465" t="s">
        <v>7459</v>
      </c>
      <c r="I2673" s="465" t="s">
        <v>13572</v>
      </c>
      <c r="J2673" s="466">
        <v>14885</v>
      </c>
      <c r="K2673" s="469"/>
      <c r="L2673" s="404">
        <f t="shared" ca="1" si="41"/>
        <v>2977</v>
      </c>
      <c r="M2673" s="465" t="s">
        <v>112</v>
      </c>
    </row>
    <row r="2674" spans="1:13" x14ac:dyDescent="0.35">
      <c r="A2674" s="462" t="s">
        <v>12800</v>
      </c>
      <c r="B2674" s="462" t="s">
        <v>3449</v>
      </c>
      <c r="C2674" s="462" t="s">
        <v>12800</v>
      </c>
      <c r="D2674" s="462" t="s">
        <v>210</v>
      </c>
      <c r="E2674" s="462" t="s">
        <v>226</v>
      </c>
      <c r="F2674" s="463">
        <v>2019</v>
      </c>
      <c r="G2674" s="462" t="s">
        <v>5710</v>
      </c>
      <c r="H2674" s="462" t="s">
        <v>368</v>
      </c>
      <c r="I2674" s="462" t="s">
        <v>12801</v>
      </c>
      <c r="J2674" s="463">
        <v>9584</v>
      </c>
      <c r="K2674" s="468"/>
      <c r="L2674" s="464">
        <f t="shared" ca="1" si="41"/>
        <v>1916.8</v>
      </c>
      <c r="M2674" s="462" t="s">
        <v>112</v>
      </c>
    </row>
    <row r="2675" spans="1:13" x14ac:dyDescent="0.35">
      <c r="A2675" s="465" t="s">
        <v>12798</v>
      </c>
      <c r="B2675" s="465" t="s">
        <v>3448</v>
      </c>
      <c r="C2675" s="465" t="s">
        <v>12798</v>
      </c>
      <c r="D2675" s="465" t="s">
        <v>210</v>
      </c>
      <c r="E2675" s="465" t="s">
        <v>226</v>
      </c>
      <c r="F2675" s="466">
        <v>2019</v>
      </c>
      <c r="G2675" s="465" t="s">
        <v>5710</v>
      </c>
      <c r="H2675" s="465" t="s">
        <v>368</v>
      </c>
      <c r="I2675" s="465" t="s">
        <v>12799</v>
      </c>
      <c r="J2675" s="466">
        <v>12603</v>
      </c>
      <c r="K2675" s="469"/>
      <c r="L2675" s="404">
        <f t="shared" ca="1" si="41"/>
        <v>2520.6</v>
      </c>
      <c r="M2675" s="465" t="s">
        <v>112</v>
      </c>
    </row>
    <row r="2676" spans="1:13" x14ac:dyDescent="0.35">
      <c r="A2676" s="462" t="s">
        <v>13585</v>
      </c>
      <c r="B2676" s="462" t="s">
        <v>3460</v>
      </c>
      <c r="C2676" s="462" t="s">
        <v>13585</v>
      </c>
      <c r="D2676" s="462" t="s">
        <v>210</v>
      </c>
      <c r="E2676" s="462" t="s">
        <v>226</v>
      </c>
      <c r="F2676" s="463">
        <v>2019</v>
      </c>
      <c r="G2676" s="462" t="s">
        <v>6013</v>
      </c>
      <c r="H2676" s="462" t="s">
        <v>7459</v>
      </c>
      <c r="I2676" s="462" t="s">
        <v>13586</v>
      </c>
      <c r="J2676" s="463">
        <v>8904</v>
      </c>
      <c r="K2676" s="468"/>
      <c r="L2676" s="464">
        <f t="shared" ca="1" si="41"/>
        <v>1780.8</v>
      </c>
      <c r="M2676" s="462" t="s">
        <v>112</v>
      </c>
    </row>
    <row r="2677" spans="1:13" x14ac:dyDescent="0.35">
      <c r="A2677" s="465" t="s">
        <v>13583</v>
      </c>
      <c r="B2677" s="465" t="s">
        <v>3459</v>
      </c>
      <c r="C2677" s="465" t="s">
        <v>13583</v>
      </c>
      <c r="D2677" s="465" t="s">
        <v>210</v>
      </c>
      <c r="E2677" s="465" t="s">
        <v>226</v>
      </c>
      <c r="F2677" s="466">
        <v>2019</v>
      </c>
      <c r="G2677" s="465" t="s">
        <v>6013</v>
      </c>
      <c r="H2677" s="465" t="s">
        <v>7459</v>
      </c>
      <c r="I2677" s="465" t="s">
        <v>13584</v>
      </c>
      <c r="J2677" s="466">
        <v>10436</v>
      </c>
      <c r="K2677" s="469"/>
      <c r="L2677" s="404">
        <f t="shared" ca="1" si="41"/>
        <v>2087.1999999999998</v>
      </c>
      <c r="M2677" s="465" t="s">
        <v>112</v>
      </c>
    </row>
    <row r="2678" spans="1:13" x14ac:dyDescent="0.35">
      <c r="A2678" s="462" t="s">
        <v>12625</v>
      </c>
      <c r="B2678" s="462" t="s">
        <v>3446</v>
      </c>
      <c r="C2678" s="462" t="s">
        <v>12625</v>
      </c>
      <c r="D2678" s="462" t="s">
        <v>210</v>
      </c>
      <c r="E2678" s="462" t="s">
        <v>226</v>
      </c>
      <c r="F2678" s="463">
        <v>2019</v>
      </c>
      <c r="G2678" s="462" t="s">
        <v>5767</v>
      </c>
      <c r="H2678" s="462" t="s">
        <v>6036</v>
      </c>
      <c r="I2678" s="462" t="s">
        <v>12626</v>
      </c>
      <c r="J2678" s="463">
        <v>51157</v>
      </c>
      <c r="K2678" s="468"/>
      <c r="L2678" s="464">
        <f t="shared" ca="1" si="41"/>
        <v>10231.4</v>
      </c>
      <c r="M2678" s="462" t="s">
        <v>112</v>
      </c>
    </row>
    <row r="2679" spans="1:13" x14ac:dyDescent="0.35">
      <c r="A2679" s="465" t="s">
        <v>12230</v>
      </c>
      <c r="B2679" s="465" t="s">
        <v>3440</v>
      </c>
      <c r="C2679" s="465" t="s">
        <v>12230</v>
      </c>
      <c r="D2679" s="465" t="s">
        <v>210</v>
      </c>
      <c r="E2679" s="465" t="s">
        <v>226</v>
      </c>
      <c r="F2679" s="466">
        <v>2018</v>
      </c>
      <c r="G2679" s="465" t="s">
        <v>5710</v>
      </c>
      <c r="H2679" s="465" t="s">
        <v>368</v>
      </c>
      <c r="I2679" s="465" t="s">
        <v>12231</v>
      </c>
      <c r="J2679" s="466">
        <v>23425</v>
      </c>
      <c r="K2679" s="469"/>
      <c r="L2679" s="404">
        <f t="shared" ca="1" si="41"/>
        <v>3904.1666666666665</v>
      </c>
      <c r="M2679" s="465" t="s">
        <v>112</v>
      </c>
    </row>
    <row r="2680" spans="1:13" x14ac:dyDescent="0.35">
      <c r="A2680" s="462" t="s">
        <v>13999</v>
      </c>
      <c r="B2680" s="462" t="s">
        <v>3463</v>
      </c>
      <c r="C2680" s="462" t="s">
        <v>13999</v>
      </c>
      <c r="D2680" s="462" t="s">
        <v>210</v>
      </c>
      <c r="E2680" s="462" t="s">
        <v>226</v>
      </c>
      <c r="F2680" s="463">
        <v>2020</v>
      </c>
      <c r="G2680" s="462" t="s">
        <v>5710</v>
      </c>
      <c r="H2680" s="462" t="s">
        <v>9438</v>
      </c>
      <c r="I2680" s="462" t="s">
        <v>14000</v>
      </c>
      <c r="J2680" s="463">
        <v>5516</v>
      </c>
      <c r="K2680" s="468"/>
      <c r="L2680" s="464">
        <f t="shared" ca="1" si="41"/>
        <v>1379</v>
      </c>
      <c r="M2680" s="462" t="s">
        <v>112</v>
      </c>
    </row>
    <row r="2681" spans="1:13" x14ac:dyDescent="0.35">
      <c r="A2681" s="465" t="s">
        <v>12802</v>
      </c>
      <c r="B2681" s="465" t="s">
        <v>3447</v>
      </c>
      <c r="C2681" s="465" t="s">
        <v>12802</v>
      </c>
      <c r="D2681" s="465" t="s">
        <v>210</v>
      </c>
      <c r="E2681" s="465" t="s">
        <v>226</v>
      </c>
      <c r="F2681" s="466">
        <v>2019</v>
      </c>
      <c r="G2681" s="465" t="s">
        <v>5710</v>
      </c>
      <c r="H2681" s="465" t="s">
        <v>368</v>
      </c>
      <c r="I2681" s="465" t="s">
        <v>12803</v>
      </c>
      <c r="J2681" s="466">
        <v>38594</v>
      </c>
      <c r="K2681" s="469"/>
      <c r="L2681" s="404">
        <f t="shared" ca="1" si="41"/>
        <v>7718.8</v>
      </c>
      <c r="M2681" s="465" t="s">
        <v>112</v>
      </c>
    </row>
    <row r="2682" spans="1:13" x14ac:dyDescent="0.35">
      <c r="A2682" s="462" t="s">
        <v>13997</v>
      </c>
      <c r="B2682" s="462" t="s">
        <v>3462</v>
      </c>
      <c r="C2682" s="462" t="s">
        <v>13997</v>
      </c>
      <c r="D2682" s="462" t="s">
        <v>210</v>
      </c>
      <c r="E2682" s="462" t="s">
        <v>226</v>
      </c>
      <c r="F2682" s="463">
        <v>2020</v>
      </c>
      <c r="G2682" s="462" t="s">
        <v>5710</v>
      </c>
      <c r="H2682" s="462" t="s">
        <v>9438</v>
      </c>
      <c r="I2682" s="462" t="s">
        <v>13998</v>
      </c>
      <c r="J2682" s="463">
        <v>29606</v>
      </c>
      <c r="K2682" s="468"/>
      <c r="L2682" s="464">
        <f t="shared" ca="1" si="41"/>
        <v>7401.5</v>
      </c>
      <c r="M2682" s="462" t="s">
        <v>112</v>
      </c>
    </row>
    <row r="2683" spans="1:13" x14ac:dyDescent="0.35">
      <c r="A2683" s="465" t="s">
        <v>12944</v>
      </c>
      <c r="B2683" s="465" t="s">
        <v>3450</v>
      </c>
      <c r="C2683" s="465" t="s">
        <v>12944</v>
      </c>
      <c r="D2683" s="465" t="s">
        <v>210</v>
      </c>
      <c r="E2683" s="465" t="s">
        <v>226</v>
      </c>
      <c r="F2683" s="466">
        <v>2019</v>
      </c>
      <c r="G2683" s="465" t="s">
        <v>5710</v>
      </c>
      <c r="H2683" s="465" t="s">
        <v>913</v>
      </c>
      <c r="I2683" s="465" t="s">
        <v>12945</v>
      </c>
      <c r="J2683" s="466">
        <v>18436</v>
      </c>
      <c r="K2683" s="469"/>
      <c r="L2683" s="404">
        <f t="shared" ca="1" si="41"/>
        <v>3687.2</v>
      </c>
      <c r="M2683" s="465" t="s">
        <v>112</v>
      </c>
    </row>
    <row r="2684" spans="1:13" x14ac:dyDescent="0.35">
      <c r="A2684" s="462" t="s">
        <v>13656</v>
      </c>
      <c r="B2684" s="462" t="s">
        <v>3461</v>
      </c>
      <c r="C2684" s="462" t="s">
        <v>13656</v>
      </c>
      <c r="D2684" s="462" t="s">
        <v>210</v>
      </c>
      <c r="E2684" s="462" t="s">
        <v>226</v>
      </c>
      <c r="F2684" s="463">
        <v>2020</v>
      </c>
      <c r="G2684" s="462" t="s">
        <v>5767</v>
      </c>
      <c r="H2684" s="462" t="s">
        <v>11969</v>
      </c>
      <c r="I2684" s="462" t="s">
        <v>13657</v>
      </c>
      <c r="J2684" s="463">
        <v>587</v>
      </c>
      <c r="K2684" s="468"/>
      <c r="L2684" s="464">
        <f t="shared" ca="1" si="41"/>
        <v>146.75</v>
      </c>
      <c r="M2684" s="462" t="s">
        <v>112</v>
      </c>
    </row>
    <row r="2685" spans="1:13" x14ac:dyDescent="0.35">
      <c r="A2685" s="465" t="s">
        <v>14767</v>
      </c>
      <c r="B2685" s="465" t="s">
        <v>14768</v>
      </c>
      <c r="C2685" s="465" t="s">
        <v>14767</v>
      </c>
      <c r="D2685" s="465" t="s">
        <v>210</v>
      </c>
      <c r="E2685" s="465" t="s">
        <v>226</v>
      </c>
      <c r="F2685" s="466">
        <v>2021</v>
      </c>
      <c r="G2685" s="465" t="s">
        <v>5710</v>
      </c>
      <c r="H2685" s="465" t="s">
        <v>6496</v>
      </c>
      <c r="I2685" s="465" t="s">
        <v>14769</v>
      </c>
      <c r="J2685" s="466">
        <v>9270</v>
      </c>
      <c r="K2685" s="469"/>
      <c r="L2685" s="404">
        <f t="shared" ca="1" si="41"/>
        <v>3090</v>
      </c>
      <c r="M2685" s="465" t="s">
        <v>112</v>
      </c>
    </row>
    <row r="2686" spans="1:13" x14ac:dyDescent="0.35">
      <c r="A2686" s="462" t="s">
        <v>14770</v>
      </c>
      <c r="B2686" s="462" t="s">
        <v>14771</v>
      </c>
      <c r="C2686" s="462" t="s">
        <v>14770</v>
      </c>
      <c r="D2686" s="462" t="s">
        <v>210</v>
      </c>
      <c r="E2686" s="462" t="s">
        <v>226</v>
      </c>
      <c r="F2686" s="463">
        <v>2021</v>
      </c>
      <c r="G2686" s="462" t="s">
        <v>5710</v>
      </c>
      <c r="H2686" s="462" t="s">
        <v>6498</v>
      </c>
      <c r="I2686" s="462" t="s">
        <v>14772</v>
      </c>
      <c r="J2686" s="463">
        <v>8622</v>
      </c>
      <c r="K2686" s="468"/>
      <c r="L2686" s="464">
        <f t="shared" ca="1" si="41"/>
        <v>2874</v>
      </c>
      <c r="M2686" s="462" t="s">
        <v>112</v>
      </c>
    </row>
    <row r="2687" spans="1:13" x14ac:dyDescent="0.35">
      <c r="A2687" s="465" t="s">
        <v>14773</v>
      </c>
      <c r="B2687" s="465" t="s">
        <v>14774</v>
      </c>
      <c r="C2687" s="465" t="s">
        <v>14773</v>
      </c>
      <c r="D2687" s="465" t="s">
        <v>210</v>
      </c>
      <c r="E2687" s="465" t="s">
        <v>226</v>
      </c>
      <c r="F2687" s="466">
        <v>2021</v>
      </c>
      <c r="G2687" s="465" t="s">
        <v>5710</v>
      </c>
      <c r="H2687" s="465" t="s">
        <v>6496</v>
      </c>
      <c r="I2687" s="465" t="s">
        <v>14775</v>
      </c>
      <c r="J2687" s="466">
        <v>24070</v>
      </c>
      <c r="K2687" s="469"/>
      <c r="L2687" s="404">
        <f t="shared" ca="1" si="41"/>
        <v>8023.333333333333</v>
      </c>
      <c r="M2687" s="465" t="s">
        <v>112</v>
      </c>
    </row>
    <row r="2688" spans="1:13" x14ac:dyDescent="0.35">
      <c r="A2688" s="462" t="s">
        <v>14776</v>
      </c>
      <c r="B2688" s="462" t="s">
        <v>14777</v>
      </c>
      <c r="C2688" s="462" t="s">
        <v>14776</v>
      </c>
      <c r="D2688" s="462" t="s">
        <v>210</v>
      </c>
      <c r="E2688" s="462" t="s">
        <v>226</v>
      </c>
      <c r="F2688" s="463">
        <v>2021</v>
      </c>
      <c r="G2688" s="462" t="s">
        <v>5710</v>
      </c>
      <c r="H2688" s="462" t="s">
        <v>14778</v>
      </c>
      <c r="I2688" s="462" t="s">
        <v>14779</v>
      </c>
      <c r="J2688" s="463">
        <v>821</v>
      </c>
      <c r="K2688" s="468"/>
      <c r="L2688" s="464">
        <f t="shared" ca="1" si="41"/>
        <v>273.66666666666669</v>
      </c>
      <c r="M2688" s="462" t="s">
        <v>112</v>
      </c>
    </row>
    <row r="2689" spans="1:13" x14ac:dyDescent="0.35">
      <c r="A2689" s="465" t="s">
        <v>16947</v>
      </c>
      <c r="B2689" s="465" t="s">
        <v>16948</v>
      </c>
      <c r="C2689" s="465" t="s">
        <v>16947</v>
      </c>
      <c r="D2689" s="465" t="s">
        <v>210</v>
      </c>
      <c r="E2689" s="465" t="s">
        <v>226</v>
      </c>
      <c r="F2689" s="466">
        <v>2022</v>
      </c>
      <c r="G2689" s="465" t="s">
        <v>5710</v>
      </c>
      <c r="H2689" s="465" t="s">
        <v>6498</v>
      </c>
      <c r="I2689" s="465" t="s">
        <v>16949</v>
      </c>
      <c r="J2689" s="466">
        <v>4296</v>
      </c>
      <c r="K2689" s="469"/>
      <c r="L2689" s="404">
        <f t="shared" ca="1" si="41"/>
        <v>2148</v>
      </c>
      <c r="M2689" s="465" t="s">
        <v>112</v>
      </c>
    </row>
    <row r="2690" spans="1:13" x14ac:dyDescent="0.35">
      <c r="A2690" s="462" t="s">
        <v>16950</v>
      </c>
      <c r="B2690" s="462" t="s">
        <v>16951</v>
      </c>
      <c r="C2690" s="462" t="s">
        <v>16950</v>
      </c>
      <c r="D2690" s="462" t="s">
        <v>210</v>
      </c>
      <c r="E2690" s="462" t="s">
        <v>226</v>
      </c>
      <c r="F2690" s="463">
        <v>2022</v>
      </c>
      <c r="G2690" s="462" t="s">
        <v>5710</v>
      </c>
      <c r="H2690" s="462" t="s">
        <v>6498</v>
      </c>
      <c r="I2690" s="462" t="s">
        <v>16952</v>
      </c>
      <c r="J2690" s="463">
        <v>4315</v>
      </c>
      <c r="K2690" s="468"/>
      <c r="L2690" s="464">
        <f t="shared" ref="L2690:L2753" ca="1" si="42">IFERROR(J2690/(YEAR(NOW())-F2690),"--")</f>
        <v>2157.5</v>
      </c>
      <c r="M2690" s="462" t="s">
        <v>112</v>
      </c>
    </row>
    <row r="2691" spans="1:13" x14ac:dyDescent="0.35">
      <c r="A2691" s="465" t="s">
        <v>7172</v>
      </c>
      <c r="B2691" s="465" t="s">
        <v>3487</v>
      </c>
      <c r="C2691" s="465" t="s">
        <v>7172</v>
      </c>
      <c r="D2691" s="465" t="s">
        <v>172</v>
      </c>
      <c r="E2691" s="465" t="s">
        <v>227</v>
      </c>
      <c r="F2691" s="466">
        <v>2008</v>
      </c>
      <c r="G2691" s="465" t="s">
        <v>5710</v>
      </c>
      <c r="H2691" s="465" t="s">
        <v>913</v>
      </c>
      <c r="I2691" s="465" t="s">
        <v>7173</v>
      </c>
      <c r="J2691" s="466">
        <v>65145</v>
      </c>
      <c r="K2691" s="469"/>
      <c r="L2691" s="404">
        <f t="shared" ca="1" si="42"/>
        <v>4071.5625</v>
      </c>
      <c r="M2691" s="465" t="s">
        <v>112</v>
      </c>
    </row>
    <row r="2692" spans="1:13" x14ac:dyDescent="0.35">
      <c r="A2692" s="462" t="s">
        <v>7174</v>
      </c>
      <c r="B2692" s="462" t="s">
        <v>3488</v>
      </c>
      <c r="C2692" s="462" t="s">
        <v>7174</v>
      </c>
      <c r="D2692" s="462" t="s">
        <v>172</v>
      </c>
      <c r="E2692" s="462" t="s">
        <v>227</v>
      </c>
      <c r="F2692" s="463">
        <v>2008</v>
      </c>
      <c r="G2692" s="462" t="s">
        <v>5710</v>
      </c>
      <c r="H2692" s="462" t="s">
        <v>913</v>
      </c>
      <c r="I2692" s="462" t="s">
        <v>7175</v>
      </c>
      <c r="J2692" s="463">
        <v>81038</v>
      </c>
      <c r="K2692" s="468">
        <v>45191</v>
      </c>
      <c r="L2692" s="464">
        <f t="shared" ca="1" si="42"/>
        <v>5064.875</v>
      </c>
      <c r="M2692" s="462" t="s">
        <v>112</v>
      </c>
    </row>
    <row r="2693" spans="1:13" x14ac:dyDescent="0.35">
      <c r="A2693" s="465" t="s">
        <v>7176</v>
      </c>
      <c r="B2693" s="465" t="s">
        <v>3489</v>
      </c>
      <c r="C2693" s="465" t="s">
        <v>7176</v>
      </c>
      <c r="D2693" s="465" t="s">
        <v>172</v>
      </c>
      <c r="E2693" s="465" t="s">
        <v>227</v>
      </c>
      <c r="F2693" s="466">
        <v>2008</v>
      </c>
      <c r="G2693" s="465" t="s">
        <v>5710</v>
      </c>
      <c r="H2693" s="465" t="s">
        <v>913</v>
      </c>
      <c r="I2693" s="465" t="s">
        <v>7177</v>
      </c>
      <c r="J2693" s="466">
        <v>88747</v>
      </c>
      <c r="K2693" s="469">
        <v>45128</v>
      </c>
      <c r="L2693" s="404">
        <f t="shared" ca="1" si="42"/>
        <v>5546.6875</v>
      </c>
      <c r="M2693" s="465" t="s">
        <v>112</v>
      </c>
    </row>
    <row r="2694" spans="1:13" x14ac:dyDescent="0.35">
      <c r="A2694" s="462" t="s">
        <v>6543</v>
      </c>
      <c r="B2694" s="462" t="s">
        <v>3470</v>
      </c>
      <c r="C2694" s="462" t="s">
        <v>6543</v>
      </c>
      <c r="D2694" s="462" t="s">
        <v>172</v>
      </c>
      <c r="E2694" s="462" t="s">
        <v>227</v>
      </c>
      <c r="F2694" s="463">
        <v>2006</v>
      </c>
      <c r="G2694" s="462" t="s">
        <v>5710</v>
      </c>
      <c r="H2694" s="462" t="s">
        <v>6006</v>
      </c>
      <c r="I2694" s="462" t="s">
        <v>6544</v>
      </c>
      <c r="J2694" s="463">
        <v>114578</v>
      </c>
      <c r="K2694" s="468">
        <v>44939</v>
      </c>
      <c r="L2694" s="464">
        <f t="shared" ca="1" si="42"/>
        <v>6365.4444444444443</v>
      </c>
      <c r="M2694" s="462" t="s">
        <v>112</v>
      </c>
    </row>
    <row r="2695" spans="1:13" x14ac:dyDescent="0.35">
      <c r="A2695" s="465" t="s">
        <v>7563</v>
      </c>
      <c r="B2695" s="465" t="s">
        <v>3495</v>
      </c>
      <c r="C2695" s="465" t="s">
        <v>7563</v>
      </c>
      <c r="D2695" s="465" t="s">
        <v>172</v>
      </c>
      <c r="E2695" s="465" t="s">
        <v>227</v>
      </c>
      <c r="F2695" s="466">
        <v>2010</v>
      </c>
      <c r="G2695" s="465" t="s">
        <v>5710</v>
      </c>
      <c r="H2695" s="465" t="s">
        <v>6496</v>
      </c>
      <c r="I2695" s="465" t="s">
        <v>7564</v>
      </c>
      <c r="J2695" s="466">
        <v>101653</v>
      </c>
      <c r="K2695" s="469"/>
      <c r="L2695" s="404">
        <f t="shared" ca="1" si="42"/>
        <v>7260.9285714285716</v>
      </c>
      <c r="M2695" s="465" t="s">
        <v>112</v>
      </c>
    </row>
    <row r="2696" spans="1:13" x14ac:dyDescent="0.35">
      <c r="A2696" s="462" t="s">
        <v>7892</v>
      </c>
      <c r="B2696" s="462" t="s">
        <v>3500</v>
      </c>
      <c r="C2696" s="462" t="s">
        <v>7892</v>
      </c>
      <c r="D2696" s="462" t="s">
        <v>172</v>
      </c>
      <c r="E2696" s="462" t="s">
        <v>227</v>
      </c>
      <c r="F2696" s="463">
        <v>2011</v>
      </c>
      <c r="G2696" s="462" t="s">
        <v>5710</v>
      </c>
      <c r="H2696" s="462" t="s">
        <v>898</v>
      </c>
      <c r="I2696" s="462" t="s">
        <v>7893</v>
      </c>
      <c r="J2696" s="463">
        <v>91630</v>
      </c>
      <c r="K2696" s="468"/>
      <c r="L2696" s="464">
        <f t="shared" ca="1" si="42"/>
        <v>7048.4615384615381</v>
      </c>
      <c r="M2696" s="462" t="s">
        <v>112</v>
      </c>
    </row>
    <row r="2697" spans="1:13" x14ac:dyDescent="0.35">
      <c r="A2697" s="465" t="s">
        <v>7589</v>
      </c>
      <c r="B2697" s="465" t="s">
        <v>3496</v>
      </c>
      <c r="C2697" s="465" t="s">
        <v>7589</v>
      </c>
      <c r="D2697" s="465" t="s">
        <v>172</v>
      </c>
      <c r="E2697" s="465" t="s">
        <v>227</v>
      </c>
      <c r="F2697" s="466">
        <v>2010</v>
      </c>
      <c r="G2697" s="465" t="s">
        <v>5710</v>
      </c>
      <c r="H2697" s="465" t="s">
        <v>368</v>
      </c>
      <c r="I2697" s="465" t="s">
        <v>7590</v>
      </c>
      <c r="J2697" s="466">
        <v>207161</v>
      </c>
      <c r="K2697" s="469">
        <v>45196</v>
      </c>
      <c r="L2697" s="404">
        <f t="shared" ca="1" si="42"/>
        <v>14797.214285714286</v>
      </c>
      <c r="M2697" s="465" t="s">
        <v>112</v>
      </c>
    </row>
    <row r="2698" spans="1:13" x14ac:dyDescent="0.35">
      <c r="A2698" s="462" t="s">
        <v>7597</v>
      </c>
      <c r="B2698" s="462" t="s">
        <v>3497</v>
      </c>
      <c r="C2698" s="462" t="s">
        <v>7597</v>
      </c>
      <c r="D2698" s="462" t="s">
        <v>172</v>
      </c>
      <c r="E2698" s="462" t="s">
        <v>227</v>
      </c>
      <c r="F2698" s="463">
        <v>2010</v>
      </c>
      <c r="G2698" s="462" t="s">
        <v>5710</v>
      </c>
      <c r="H2698" s="462" t="s">
        <v>2322</v>
      </c>
      <c r="I2698" s="462" t="s">
        <v>7598</v>
      </c>
      <c r="J2698" s="463">
        <v>9060</v>
      </c>
      <c r="K2698" s="468"/>
      <c r="L2698" s="464">
        <f t="shared" ca="1" si="42"/>
        <v>647.14285714285711</v>
      </c>
      <c r="M2698" s="462" t="s">
        <v>112</v>
      </c>
    </row>
    <row r="2699" spans="1:13" x14ac:dyDescent="0.35">
      <c r="A2699" s="465" t="s">
        <v>7930</v>
      </c>
      <c r="B2699" s="465" t="s">
        <v>3501</v>
      </c>
      <c r="C2699" s="465" t="s">
        <v>7930</v>
      </c>
      <c r="D2699" s="465" t="s">
        <v>172</v>
      </c>
      <c r="E2699" s="465" t="s">
        <v>227</v>
      </c>
      <c r="F2699" s="466">
        <v>2011</v>
      </c>
      <c r="G2699" s="465" t="s">
        <v>5710</v>
      </c>
      <c r="H2699" s="465" t="s">
        <v>897</v>
      </c>
      <c r="I2699" s="465" t="s">
        <v>7931</v>
      </c>
      <c r="J2699" s="466">
        <v>104012</v>
      </c>
      <c r="K2699" s="469"/>
      <c r="L2699" s="404">
        <f t="shared" ca="1" si="42"/>
        <v>8000.9230769230771</v>
      </c>
      <c r="M2699" s="465" t="s">
        <v>112</v>
      </c>
    </row>
    <row r="2700" spans="1:13" x14ac:dyDescent="0.35">
      <c r="A2700" s="462" t="s">
        <v>8125</v>
      </c>
      <c r="B2700" s="462" t="s">
        <v>3505</v>
      </c>
      <c r="C2700" s="462" t="s">
        <v>8125</v>
      </c>
      <c r="D2700" s="462" t="s">
        <v>172</v>
      </c>
      <c r="E2700" s="462" t="s">
        <v>227</v>
      </c>
      <c r="F2700" s="463">
        <v>2012</v>
      </c>
      <c r="G2700" s="462" t="s">
        <v>5710</v>
      </c>
      <c r="H2700" s="462" t="s">
        <v>6496</v>
      </c>
      <c r="I2700" s="462" t="s">
        <v>8126</v>
      </c>
      <c r="J2700" s="463">
        <v>74078</v>
      </c>
      <c r="K2700" s="468"/>
      <c r="L2700" s="464">
        <f t="shared" ca="1" si="42"/>
        <v>6173.166666666667</v>
      </c>
      <c r="M2700" s="462" t="s">
        <v>112</v>
      </c>
    </row>
    <row r="2701" spans="1:13" x14ac:dyDescent="0.35">
      <c r="A2701" s="465" t="s">
        <v>8127</v>
      </c>
      <c r="B2701" s="465" t="s">
        <v>3506</v>
      </c>
      <c r="C2701" s="465" t="s">
        <v>8127</v>
      </c>
      <c r="D2701" s="465" t="s">
        <v>172</v>
      </c>
      <c r="E2701" s="465" t="s">
        <v>227</v>
      </c>
      <c r="F2701" s="466">
        <v>2012</v>
      </c>
      <c r="G2701" s="465" t="s">
        <v>5710</v>
      </c>
      <c r="H2701" s="465" t="s">
        <v>6496</v>
      </c>
      <c r="I2701" s="465" t="s">
        <v>8128</v>
      </c>
      <c r="J2701" s="466">
        <v>95281</v>
      </c>
      <c r="K2701" s="469">
        <v>45128</v>
      </c>
      <c r="L2701" s="404">
        <f t="shared" ca="1" si="42"/>
        <v>7940.083333333333</v>
      </c>
      <c r="M2701" s="465" t="s">
        <v>112</v>
      </c>
    </row>
    <row r="2702" spans="1:13" x14ac:dyDescent="0.35">
      <c r="A2702" s="462" t="s">
        <v>8278</v>
      </c>
      <c r="B2702" s="462" t="s">
        <v>3512</v>
      </c>
      <c r="C2702" s="462" t="s">
        <v>8278</v>
      </c>
      <c r="D2702" s="462" t="s">
        <v>172</v>
      </c>
      <c r="E2702" s="462" t="s">
        <v>227</v>
      </c>
      <c r="F2702" s="463">
        <v>2012</v>
      </c>
      <c r="G2702" s="462" t="s">
        <v>5710</v>
      </c>
      <c r="H2702" s="462" t="s">
        <v>898</v>
      </c>
      <c r="I2702" s="462" t="s">
        <v>8279</v>
      </c>
      <c r="J2702" s="463">
        <v>111115</v>
      </c>
      <c r="K2702" s="468"/>
      <c r="L2702" s="464">
        <f t="shared" ca="1" si="42"/>
        <v>9259.5833333333339</v>
      </c>
      <c r="M2702" s="462" t="s">
        <v>112</v>
      </c>
    </row>
    <row r="2703" spans="1:13" x14ac:dyDescent="0.35">
      <c r="A2703" s="465" t="s">
        <v>8280</v>
      </c>
      <c r="B2703" s="465" t="s">
        <v>3513</v>
      </c>
      <c r="C2703" s="465" t="s">
        <v>8280</v>
      </c>
      <c r="D2703" s="465" t="s">
        <v>172</v>
      </c>
      <c r="E2703" s="465" t="s">
        <v>227</v>
      </c>
      <c r="F2703" s="466">
        <v>2012</v>
      </c>
      <c r="G2703" s="465" t="s">
        <v>5710</v>
      </c>
      <c r="H2703" s="465" t="s">
        <v>898</v>
      </c>
      <c r="I2703" s="465" t="s">
        <v>8281</v>
      </c>
      <c r="J2703" s="466">
        <v>103342</v>
      </c>
      <c r="K2703" s="469"/>
      <c r="L2703" s="404">
        <f t="shared" ca="1" si="42"/>
        <v>8611.8333333333339</v>
      </c>
      <c r="M2703" s="465" t="s">
        <v>112</v>
      </c>
    </row>
    <row r="2704" spans="1:13" x14ac:dyDescent="0.35">
      <c r="A2704" s="462" t="s">
        <v>7630</v>
      </c>
      <c r="B2704" s="462" t="s">
        <v>3498</v>
      </c>
      <c r="C2704" s="462" t="s">
        <v>7630</v>
      </c>
      <c r="D2704" s="462" t="s">
        <v>172</v>
      </c>
      <c r="E2704" s="462">
        <v>3000</v>
      </c>
      <c r="F2704" s="463">
        <v>2010</v>
      </c>
      <c r="G2704" s="462" t="s">
        <v>6165</v>
      </c>
      <c r="H2704" s="462" t="s">
        <v>6387</v>
      </c>
      <c r="I2704" s="462" t="s">
        <v>7631</v>
      </c>
      <c r="J2704" s="463">
        <v>126023</v>
      </c>
      <c r="K2704" s="468">
        <v>45128</v>
      </c>
      <c r="L2704" s="464">
        <f t="shared" ca="1" si="42"/>
        <v>9001.6428571428569</v>
      </c>
      <c r="M2704" s="462" t="s">
        <v>112</v>
      </c>
    </row>
    <row r="2705" spans="1:13" x14ac:dyDescent="0.35">
      <c r="A2705" s="465" t="s">
        <v>7632</v>
      </c>
      <c r="B2705" s="465" t="s">
        <v>3499</v>
      </c>
      <c r="C2705" s="465" t="s">
        <v>7632</v>
      </c>
      <c r="D2705" s="465" t="s">
        <v>172</v>
      </c>
      <c r="E2705" s="465" t="s">
        <v>227</v>
      </c>
      <c r="F2705" s="466">
        <v>2010</v>
      </c>
      <c r="G2705" s="465" t="s">
        <v>6165</v>
      </c>
      <c r="H2705" s="465" t="s">
        <v>6387</v>
      </c>
      <c r="I2705" s="465" t="s">
        <v>7633</v>
      </c>
      <c r="J2705" s="466">
        <v>153719</v>
      </c>
      <c r="K2705" s="469">
        <v>44938</v>
      </c>
      <c r="L2705" s="404">
        <f t="shared" ca="1" si="42"/>
        <v>10979.928571428571</v>
      </c>
      <c r="M2705" s="465" t="s">
        <v>112</v>
      </c>
    </row>
    <row r="2706" spans="1:13" x14ac:dyDescent="0.35">
      <c r="A2706" s="462" t="s">
        <v>10343</v>
      </c>
      <c r="B2706" s="462" t="s">
        <v>3555</v>
      </c>
      <c r="C2706" s="462" t="s">
        <v>10343</v>
      </c>
      <c r="D2706" s="462" t="s">
        <v>172</v>
      </c>
      <c r="E2706" s="462" t="s">
        <v>227</v>
      </c>
      <c r="F2706" s="463">
        <v>2016</v>
      </c>
      <c r="G2706" s="462" t="s">
        <v>5710</v>
      </c>
      <c r="H2706" s="462" t="s">
        <v>6496</v>
      </c>
      <c r="I2706" s="462" t="s">
        <v>10344</v>
      </c>
      <c r="J2706" s="463">
        <v>77215</v>
      </c>
      <c r="K2706" s="468"/>
      <c r="L2706" s="464">
        <f t="shared" ca="1" si="42"/>
        <v>9651.875</v>
      </c>
      <c r="M2706" s="462" t="s">
        <v>112</v>
      </c>
    </row>
    <row r="2707" spans="1:13" x14ac:dyDescent="0.35">
      <c r="A2707" s="465" t="s">
        <v>10345</v>
      </c>
      <c r="B2707" s="465" t="s">
        <v>3556</v>
      </c>
      <c r="C2707" s="465" t="s">
        <v>10345</v>
      </c>
      <c r="D2707" s="465" t="s">
        <v>172</v>
      </c>
      <c r="E2707" s="465" t="s">
        <v>227</v>
      </c>
      <c r="F2707" s="466">
        <v>2016</v>
      </c>
      <c r="G2707" s="465" t="s">
        <v>5710</v>
      </c>
      <c r="H2707" s="465" t="s">
        <v>6496</v>
      </c>
      <c r="I2707" s="465" t="s">
        <v>10346</v>
      </c>
      <c r="J2707" s="466">
        <v>70534</v>
      </c>
      <c r="K2707" s="469"/>
      <c r="L2707" s="404">
        <f t="shared" ca="1" si="42"/>
        <v>8816.75</v>
      </c>
      <c r="M2707" s="465" t="s">
        <v>112</v>
      </c>
    </row>
    <row r="2708" spans="1:13" x14ac:dyDescent="0.35">
      <c r="A2708" s="462" t="s">
        <v>10341</v>
      </c>
      <c r="B2708" s="462" t="s">
        <v>3554</v>
      </c>
      <c r="C2708" s="462" t="s">
        <v>10341</v>
      </c>
      <c r="D2708" s="462" t="s">
        <v>172</v>
      </c>
      <c r="E2708" s="462" t="s">
        <v>227</v>
      </c>
      <c r="F2708" s="463">
        <v>2016</v>
      </c>
      <c r="G2708" s="462" t="s">
        <v>5710</v>
      </c>
      <c r="H2708" s="462" t="s">
        <v>6496</v>
      </c>
      <c r="I2708" s="462" t="s">
        <v>10342</v>
      </c>
      <c r="J2708" s="463">
        <v>79310</v>
      </c>
      <c r="K2708" s="468"/>
      <c r="L2708" s="464">
        <f t="shared" ca="1" si="42"/>
        <v>9913.75</v>
      </c>
      <c r="M2708" s="462" t="s">
        <v>112</v>
      </c>
    </row>
    <row r="2709" spans="1:13" x14ac:dyDescent="0.35">
      <c r="A2709" s="465" t="s">
        <v>10237</v>
      </c>
      <c r="B2709" s="465" t="s">
        <v>3550</v>
      </c>
      <c r="C2709" s="465" t="s">
        <v>10237</v>
      </c>
      <c r="D2709" s="465" t="s">
        <v>172</v>
      </c>
      <c r="E2709" s="465" t="s">
        <v>227</v>
      </c>
      <c r="F2709" s="466">
        <v>2016</v>
      </c>
      <c r="G2709" s="465" t="s">
        <v>5767</v>
      </c>
      <c r="H2709" s="465" t="s">
        <v>5927</v>
      </c>
      <c r="I2709" s="465" t="s">
        <v>10238</v>
      </c>
      <c r="J2709" s="466">
        <v>61793</v>
      </c>
      <c r="K2709" s="469"/>
      <c r="L2709" s="404">
        <f t="shared" ca="1" si="42"/>
        <v>7724.125</v>
      </c>
      <c r="M2709" s="465" t="s">
        <v>112</v>
      </c>
    </row>
    <row r="2710" spans="1:13" x14ac:dyDescent="0.35">
      <c r="A2710" s="462" t="s">
        <v>10239</v>
      </c>
      <c r="B2710" s="462" t="s">
        <v>3551</v>
      </c>
      <c r="C2710" s="462" t="s">
        <v>10239</v>
      </c>
      <c r="D2710" s="462" t="s">
        <v>172</v>
      </c>
      <c r="E2710" s="462" t="s">
        <v>227</v>
      </c>
      <c r="F2710" s="463">
        <v>2016</v>
      </c>
      <c r="G2710" s="462" t="s">
        <v>5767</v>
      </c>
      <c r="H2710" s="462" t="s">
        <v>5927</v>
      </c>
      <c r="I2710" s="462" t="s">
        <v>10240</v>
      </c>
      <c r="J2710" s="463">
        <v>55727</v>
      </c>
      <c r="K2710" s="468"/>
      <c r="L2710" s="464">
        <f t="shared" ca="1" si="42"/>
        <v>6965.875</v>
      </c>
      <c r="M2710" s="462" t="s">
        <v>112</v>
      </c>
    </row>
    <row r="2711" spans="1:13" x14ac:dyDescent="0.35">
      <c r="A2711" s="465" t="s">
        <v>10249</v>
      </c>
      <c r="B2711" s="465" t="s">
        <v>3552</v>
      </c>
      <c r="C2711" s="465" t="s">
        <v>10249</v>
      </c>
      <c r="D2711" s="465" t="s">
        <v>172</v>
      </c>
      <c r="E2711" s="465" t="s">
        <v>227</v>
      </c>
      <c r="F2711" s="466">
        <v>2016</v>
      </c>
      <c r="G2711" s="465" t="s">
        <v>5767</v>
      </c>
      <c r="H2711" s="465" t="s">
        <v>6032</v>
      </c>
      <c r="I2711" s="465" t="s">
        <v>10250</v>
      </c>
      <c r="J2711" s="466">
        <v>66430</v>
      </c>
      <c r="K2711" s="469"/>
      <c r="L2711" s="404">
        <f t="shared" ca="1" si="42"/>
        <v>8303.75</v>
      </c>
      <c r="M2711" s="465" t="s">
        <v>112</v>
      </c>
    </row>
    <row r="2712" spans="1:13" x14ac:dyDescent="0.35">
      <c r="A2712" s="462" t="s">
        <v>10251</v>
      </c>
      <c r="B2712" s="462" t="s">
        <v>3553</v>
      </c>
      <c r="C2712" s="462" t="s">
        <v>10251</v>
      </c>
      <c r="D2712" s="462" t="s">
        <v>172</v>
      </c>
      <c r="E2712" s="462" t="s">
        <v>227</v>
      </c>
      <c r="F2712" s="463">
        <v>2016</v>
      </c>
      <c r="G2712" s="462" t="s">
        <v>5767</v>
      </c>
      <c r="H2712" s="462" t="s">
        <v>6032</v>
      </c>
      <c r="I2712" s="462" t="s">
        <v>10252</v>
      </c>
      <c r="J2712" s="463">
        <v>64705</v>
      </c>
      <c r="K2712" s="468"/>
      <c r="L2712" s="464">
        <f t="shared" ca="1" si="42"/>
        <v>8088.125</v>
      </c>
      <c r="M2712" s="462" t="s">
        <v>112</v>
      </c>
    </row>
    <row r="2713" spans="1:13" x14ac:dyDescent="0.35">
      <c r="A2713" s="465" t="s">
        <v>10143</v>
      </c>
      <c r="B2713" s="465" t="s">
        <v>3549</v>
      </c>
      <c r="C2713" s="465" t="s">
        <v>10143</v>
      </c>
      <c r="D2713" s="465" t="s">
        <v>172</v>
      </c>
      <c r="E2713" s="465" t="s">
        <v>227</v>
      </c>
      <c r="F2713" s="466">
        <v>2016</v>
      </c>
      <c r="G2713" s="465" t="s">
        <v>5767</v>
      </c>
      <c r="H2713" s="465" t="s">
        <v>6025</v>
      </c>
      <c r="I2713" s="465" t="s">
        <v>10144</v>
      </c>
      <c r="J2713" s="466">
        <v>34700</v>
      </c>
      <c r="K2713" s="469"/>
      <c r="L2713" s="404">
        <f t="shared" ca="1" si="42"/>
        <v>4337.5</v>
      </c>
      <c r="M2713" s="465" t="s">
        <v>112</v>
      </c>
    </row>
    <row r="2714" spans="1:13" x14ac:dyDescent="0.35">
      <c r="A2714" s="462" t="s">
        <v>10001</v>
      </c>
      <c r="B2714" s="462" t="s">
        <v>3547</v>
      </c>
      <c r="C2714" s="462" t="s">
        <v>10001</v>
      </c>
      <c r="D2714" s="462" t="s">
        <v>172</v>
      </c>
      <c r="E2714" s="462" t="s">
        <v>227</v>
      </c>
      <c r="F2714" s="463">
        <v>2015</v>
      </c>
      <c r="G2714" s="462" t="s">
        <v>6165</v>
      </c>
      <c r="H2714" s="462" t="s">
        <v>6387</v>
      </c>
      <c r="I2714" s="462" t="s">
        <v>10002</v>
      </c>
      <c r="J2714" s="463">
        <v>130012</v>
      </c>
      <c r="K2714" s="468"/>
      <c r="L2714" s="464">
        <f t="shared" ca="1" si="42"/>
        <v>14445.777777777777</v>
      </c>
      <c r="M2714" s="462" t="s">
        <v>112</v>
      </c>
    </row>
    <row r="2715" spans="1:13" x14ac:dyDescent="0.35">
      <c r="A2715" s="465" t="s">
        <v>9997</v>
      </c>
      <c r="B2715" s="465" t="s">
        <v>3543</v>
      </c>
      <c r="C2715" s="465" t="s">
        <v>9997</v>
      </c>
      <c r="D2715" s="465" t="s">
        <v>172</v>
      </c>
      <c r="E2715" s="465" t="s">
        <v>227</v>
      </c>
      <c r="F2715" s="466">
        <v>2015</v>
      </c>
      <c r="G2715" s="465" t="s">
        <v>6165</v>
      </c>
      <c r="H2715" s="465" t="s">
        <v>6387</v>
      </c>
      <c r="I2715" s="465" t="s">
        <v>9998</v>
      </c>
      <c r="J2715" s="466">
        <v>44285</v>
      </c>
      <c r="K2715" s="469"/>
      <c r="L2715" s="404">
        <f t="shared" ca="1" si="42"/>
        <v>4920.5555555555557</v>
      </c>
      <c r="M2715" s="465" t="s">
        <v>112</v>
      </c>
    </row>
    <row r="2716" spans="1:13" x14ac:dyDescent="0.35">
      <c r="A2716" s="462" t="s">
        <v>9999</v>
      </c>
      <c r="B2716" s="462" t="s">
        <v>3544</v>
      </c>
      <c r="C2716" s="462" t="s">
        <v>9999</v>
      </c>
      <c r="D2716" s="462" t="s">
        <v>172</v>
      </c>
      <c r="E2716" s="462" t="s">
        <v>227</v>
      </c>
      <c r="F2716" s="463">
        <v>2015</v>
      </c>
      <c r="G2716" s="462" t="s">
        <v>6165</v>
      </c>
      <c r="H2716" s="462" t="s">
        <v>6387</v>
      </c>
      <c r="I2716" s="462" t="s">
        <v>10000</v>
      </c>
      <c r="J2716" s="463">
        <v>74735</v>
      </c>
      <c r="K2716" s="468"/>
      <c r="L2716" s="464">
        <f t="shared" ca="1" si="42"/>
        <v>8303.8888888888887</v>
      </c>
      <c r="M2716" s="462" t="s">
        <v>112</v>
      </c>
    </row>
    <row r="2717" spans="1:13" x14ac:dyDescent="0.35">
      <c r="A2717" s="465" t="s">
        <v>10003</v>
      </c>
      <c r="B2717" s="465" t="s">
        <v>3545</v>
      </c>
      <c r="C2717" s="465" t="s">
        <v>10003</v>
      </c>
      <c r="D2717" s="465" t="s">
        <v>172</v>
      </c>
      <c r="E2717" s="465" t="s">
        <v>227</v>
      </c>
      <c r="F2717" s="466">
        <v>2015</v>
      </c>
      <c r="G2717" s="465" t="s">
        <v>6165</v>
      </c>
      <c r="H2717" s="465" t="s">
        <v>6387</v>
      </c>
      <c r="I2717" s="465" t="s">
        <v>10004</v>
      </c>
      <c r="J2717" s="466">
        <v>52917</v>
      </c>
      <c r="K2717" s="469"/>
      <c r="L2717" s="404">
        <f t="shared" ca="1" si="42"/>
        <v>5879.666666666667</v>
      </c>
      <c r="M2717" s="465" t="s">
        <v>112</v>
      </c>
    </row>
    <row r="2718" spans="1:13" x14ac:dyDescent="0.35">
      <c r="A2718" s="462" t="s">
        <v>10005</v>
      </c>
      <c r="B2718" s="462" t="s">
        <v>3546</v>
      </c>
      <c r="C2718" s="462" t="s">
        <v>10005</v>
      </c>
      <c r="D2718" s="462" t="s">
        <v>172</v>
      </c>
      <c r="E2718" s="462" t="s">
        <v>227</v>
      </c>
      <c r="F2718" s="463">
        <v>2015</v>
      </c>
      <c r="G2718" s="462" t="s">
        <v>6165</v>
      </c>
      <c r="H2718" s="462" t="s">
        <v>6387</v>
      </c>
      <c r="I2718" s="462" t="s">
        <v>10006</v>
      </c>
      <c r="J2718" s="463">
        <v>100236</v>
      </c>
      <c r="K2718" s="468"/>
      <c r="L2718" s="464">
        <f t="shared" ca="1" si="42"/>
        <v>11137.333333333334</v>
      </c>
      <c r="M2718" s="462" t="s">
        <v>112</v>
      </c>
    </row>
    <row r="2719" spans="1:13" x14ac:dyDescent="0.35">
      <c r="A2719" s="465" t="s">
        <v>10118</v>
      </c>
      <c r="B2719" s="465" t="s">
        <v>3548</v>
      </c>
      <c r="C2719" s="465" t="s">
        <v>10118</v>
      </c>
      <c r="D2719" s="465" t="s">
        <v>172</v>
      </c>
      <c r="E2719" s="465" t="s">
        <v>227</v>
      </c>
      <c r="F2719" s="466">
        <v>2015</v>
      </c>
      <c r="G2719" s="465" t="s">
        <v>6165</v>
      </c>
      <c r="H2719" s="465" t="s">
        <v>8009</v>
      </c>
      <c r="I2719" s="465" t="s">
        <v>10119</v>
      </c>
      <c r="J2719" s="466">
        <v>74413</v>
      </c>
      <c r="K2719" s="469"/>
      <c r="L2719" s="404">
        <f t="shared" ca="1" si="42"/>
        <v>8268.1111111111113</v>
      </c>
      <c r="M2719" s="465" t="s">
        <v>112</v>
      </c>
    </row>
    <row r="2720" spans="1:13" x14ac:dyDescent="0.35">
      <c r="A2720" s="462" t="s">
        <v>11448</v>
      </c>
      <c r="B2720" s="462" t="s">
        <v>3576</v>
      </c>
      <c r="C2720" s="462" t="s">
        <v>11448</v>
      </c>
      <c r="D2720" s="462" t="s">
        <v>172</v>
      </c>
      <c r="E2720" s="462" t="s">
        <v>227</v>
      </c>
      <c r="F2720" s="463">
        <v>2017</v>
      </c>
      <c r="G2720" s="462" t="s">
        <v>5710</v>
      </c>
      <c r="H2720" s="462" t="s">
        <v>368</v>
      </c>
      <c r="I2720" s="462" t="s">
        <v>11449</v>
      </c>
      <c r="J2720" s="463">
        <v>79084</v>
      </c>
      <c r="K2720" s="468"/>
      <c r="L2720" s="464">
        <f t="shared" ca="1" si="42"/>
        <v>11297.714285714286</v>
      </c>
      <c r="M2720" s="462" t="s">
        <v>112</v>
      </c>
    </row>
    <row r="2721" spans="1:13" x14ac:dyDescent="0.35">
      <c r="A2721" s="465" t="s">
        <v>11446</v>
      </c>
      <c r="B2721" s="465" t="s">
        <v>3575</v>
      </c>
      <c r="C2721" s="465" t="s">
        <v>11446</v>
      </c>
      <c r="D2721" s="465" t="s">
        <v>172</v>
      </c>
      <c r="E2721" s="465" t="s">
        <v>227</v>
      </c>
      <c r="F2721" s="466">
        <v>2017</v>
      </c>
      <c r="G2721" s="465" t="s">
        <v>5710</v>
      </c>
      <c r="H2721" s="465" t="s">
        <v>368</v>
      </c>
      <c r="I2721" s="465" t="s">
        <v>11447</v>
      </c>
      <c r="J2721" s="466">
        <v>93175</v>
      </c>
      <c r="K2721" s="469"/>
      <c r="L2721" s="404">
        <f t="shared" ca="1" si="42"/>
        <v>13310.714285714286</v>
      </c>
      <c r="M2721" s="465" t="s">
        <v>112</v>
      </c>
    </row>
    <row r="2722" spans="1:13" x14ac:dyDescent="0.35">
      <c r="A2722" s="462" t="s">
        <v>11884</v>
      </c>
      <c r="B2722" s="462" t="s">
        <v>3585</v>
      </c>
      <c r="C2722" s="462" t="s">
        <v>11884</v>
      </c>
      <c r="D2722" s="462" t="s">
        <v>172</v>
      </c>
      <c r="E2722" s="462" t="s">
        <v>227</v>
      </c>
      <c r="F2722" s="463">
        <v>2017</v>
      </c>
      <c r="G2722" s="462" t="s">
        <v>6013</v>
      </c>
      <c r="H2722" s="462" t="s">
        <v>7459</v>
      </c>
      <c r="I2722" s="462" t="s">
        <v>11885</v>
      </c>
      <c r="J2722" s="463">
        <v>30169</v>
      </c>
      <c r="K2722" s="468"/>
      <c r="L2722" s="464">
        <f t="shared" ca="1" si="42"/>
        <v>4309.8571428571431</v>
      </c>
      <c r="M2722" s="462" t="s">
        <v>112</v>
      </c>
    </row>
    <row r="2723" spans="1:13" x14ac:dyDescent="0.35">
      <c r="A2723" s="465" t="s">
        <v>12553</v>
      </c>
      <c r="B2723" s="465" t="s">
        <v>3587</v>
      </c>
      <c r="C2723" s="465" t="s">
        <v>12553</v>
      </c>
      <c r="D2723" s="465" t="s">
        <v>172</v>
      </c>
      <c r="E2723" s="465" t="s">
        <v>227</v>
      </c>
      <c r="F2723" s="466">
        <v>2018</v>
      </c>
      <c r="G2723" s="465" t="s">
        <v>6013</v>
      </c>
      <c r="H2723" s="465" t="s">
        <v>7459</v>
      </c>
      <c r="I2723" s="465" t="s">
        <v>12554</v>
      </c>
      <c r="J2723" s="466">
        <v>83156</v>
      </c>
      <c r="K2723" s="469"/>
      <c r="L2723" s="404">
        <f t="shared" ca="1" si="42"/>
        <v>13859.333333333334</v>
      </c>
      <c r="M2723" s="465" t="s">
        <v>112</v>
      </c>
    </row>
    <row r="2724" spans="1:13" x14ac:dyDescent="0.35">
      <c r="A2724" s="462" t="s">
        <v>12555</v>
      </c>
      <c r="B2724" s="462" t="s">
        <v>3588</v>
      </c>
      <c r="C2724" s="462" t="s">
        <v>12555</v>
      </c>
      <c r="D2724" s="462" t="s">
        <v>172</v>
      </c>
      <c r="E2724" s="462" t="s">
        <v>227</v>
      </c>
      <c r="F2724" s="463">
        <v>2018</v>
      </c>
      <c r="G2724" s="462" t="s">
        <v>6013</v>
      </c>
      <c r="H2724" s="462" t="s">
        <v>7459</v>
      </c>
      <c r="I2724" s="462" t="s">
        <v>12556</v>
      </c>
      <c r="J2724" s="463">
        <v>45931</v>
      </c>
      <c r="K2724" s="468"/>
      <c r="L2724" s="464">
        <f t="shared" ca="1" si="42"/>
        <v>7655.166666666667</v>
      </c>
      <c r="M2724" s="462" t="s">
        <v>112</v>
      </c>
    </row>
    <row r="2725" spans="1:13" x14ac:dyDescent="0.35">
      <c r="A2725" s="465" t="s">
        <v>17583</v>
      </c>
      <c r="B2725" s="465" t="s">
        <v>17584</v>
      </c>
      <c r="C2725" s="465" t="s">
        <v>17583</v>
      </c>
      <c r="D2725" s="465" t="s">
        <v>172</v>
      </c>
      <c r="E2725" s="465" t="s">
        <v>227</v>
      </c>
      <c r="F2725" s="466">
        <v>2023</v>
      </c>
      <c r="G2725" s="465" t="s">
        <v>5710</v>
      </c>
      <c r="H2725" s="465" t="s">
        <v>898</v>
      </c>
      <c r="I2725" s="465" t="s">
        <v>17585</v>
      </c>
      <c r="J2725" s="466">
        <v>450</v>
      </c>
      <c r="K2725" s="469"/>
      <c r="L2725" s="404">
        <f t="shared" ca="1" si="42"/>
        <v>450</v>
      </c>
      <c r="M2725" s="465" t="s">
        <v>112</v>
      </c>
    </row>
    <row r="2726" spans="1:13" x14ac:dyDescent="0.35">
      <c r="A2726" s="462" t="s">
        <v>17586</v>
      </c>
      <c r="B2726" s="462" t="s">
        <v>17587</v>
      </c>
      <c r="C2726" s="462" t="s">
        <v>17586</v>
      </c>
      <c r="D2726" s="462" t="s">
        <v>172</v>
      </c>
      <c r="E2726" s="462" t="s">
        <v>227</v>
      </c>
      <c r="F2726" s="463">
        <v>2023</v>
      </c>
      <c r="G2726" s="462" t="s">
        <v>5710</v>
      </c>
      <c r="H2726" s="462" t="s">
        <v>898</v>
      </c>
      <c r="I2726" s="462" t="s">
        <v>17588</v>
      </c>
      <c r="J2726" s="463">
        <v>197</v>
      </c>
      <c r="K2726" s="468"/>
      <c r="L2726" s="464">
        <f t="shared" ca="1" si="42"/>
        <v>197</v>
      </c>
      <c r="M2726" s="462" t="s">
        <v>112</v>
      </c>
    </row>
    <row r="2727" spans="1:13" x14ac:dyDescent="0.35">
      <c r="A2727" s="465" t="s">
        <v>17150</v>
      </c>
      <c r="B2727" s="465" t="s">
        <v>17151</v>
      </c>
      <c r="C2727" s="465" t="s">
        <v>17150</v>
      </c>
      <c r="D2727" s="465" t="s">
        <v>172</v>
      </c>
      <c r="E2727" s="465" t="s">
        <v>227</v>
      </c>
      <c r="F2727" s="466">
        <v>2022</v>
      </c>
      <c r="G2727" s="465" t="s">
        <v>5710</v>
      </c>
      <c r="H2727" s="465" t="s">
        <v>14778</v>
      </c>
      <c r="I2727" s="465" t="s">
        <v>17152</v>
      </c>
      <c r="J2727" s="466">
        <v>0</v>
      </c>
      <c r="K2727" s="469"/>
      <c r="L2727" s="404">
        <f t="shared" ca="1" si="42"/>
        <v>0</v>
      </c>
      <c r="M2727" s="465" t="s">
        <v>112</v>
      </c>
    </row>
    <row r="2728" spans="1:13" x14ac:dyDescent="0.35">
      <c r="A2728" s="462" t="s">
        <v>17132</v>
      </c>
      <c r="B2728" s="462" t="s">
        <v>17133</v>
      </c>
      <c r="C2728" s="462" t="s">
        <v>17132</v>
      </c>
      <c r="D2728" s="462" t="s">
        <v>172</v>
      </c>
      <c r="E2728" s="462" t="s">
        <v>227</v>
      </c>
      <c r="F2728" s="463">
        <v>2022</v>
      </c>
      <c r="G2728" s="462" t="s">
        <v>5710</v>
      </c>
      <c r="H2728" s="462" t="s">
        <v>14778</v>
      </c>
      <c r="I2728" s="462" t="s">
        <v>17134</v>
      </c>
      <c r="J2728" s="463">
        <v>22</v>
      </c>
      <c r="K2728" s="468"/>
      <c r="L2728" s="464">
        <f t="shared" ca="1" si="42"/>
        <v>11</v>
      </c>
      <c r="M2728" s="462" t="s">
        <v>112</v>
      </c>
    </row>
    <row r="2729" spans="1:13" x14ac:dyDescent="0.35">
      <c r="A2729" s="465" t="s">
        <v>17187</v>
      </c>
      <c r="B2729" s="465" t="s">
        <v>17188</v>
      </c>
      <c r="C2729" s="465" t="s">
        <v>17187</v>
      </c>
      <c r="D2729" s="465" t="s">
        <v>172</v>
      </c>
      <c r="E2729" s="465" t="s">
        <v>227</v>
      </c>
      <c r="F2729" s="466">
        <v>2022</v>
      </c>
      <c r="G2729" s="465" t="s">
        <v>5710</v>
      </c>
      <c r="H2729" s="465" t="s">
        <v>17185</v>
      </c>
      <c r="I2729" s="465" t="s">
        <v>17189</v>
      </c>
      <c r="J2729" s="466">
        <v>124</v>
      </c>
      <c r="K2729" s="469"/>
      <c r="L2729" s="404">
        <f t="shared" ca="1" si="42"/>
        <v>62</v>
      </c>
      <c r="M2729" s="465" t="s">
        <v>112</v>
      </c>
    </row>
    <row r="2730" spans="1:13" x14ac:dyDescent="0.35">
      <c r="A2730" s="462" t="s">
        <v>17235</v>
      </c>
      <c r="B2730" s="462" t="s">
        <v>17236</v>
      </c>
      <c r="C2730" s="462" t="s">
        <v>17235</v>
      </c>
      <c r="D2730" s="462" t="s">
        <v>172</v>
      </c>
      <c r="E2730" s="462" t="s">
        <v>227</v>
      </c>
      <c r="F2730" s="463">
        <v>2022</v>
      </c>
      <c r="G2730" s="462" t="s">
        <v>5710</v>
      </c>
      <c r="H2730" s="462" t="s">
        <v>17185</v>
      </c>
      <c r="I2730" s="462" t="s">
        <v>17237</v>
      </c>
      <c r="J2730" s="463">
        <v>144</v>
      </c>
      <c r="K2730" s="468"/>
      <c r="L2730" s="464">
        <f t="shared" ca="1" si="42"/>
        <v>72</v>
      </c>
      <c r="M2730" s="462" t="s">
        <v>112</v>
      </c>
    </row>
    <row r="2731" spans="1:13" x14ac:dyDescent="0.35">
      <c r="A2731" s="465" t="s">
        <v>17577</v>
      </c>
      <c r="B2731" s="465" t="s">
        <v>17578</v>
      </c>
      <c r="C2731" s="465" t="s">
        <v>17577</v>
      </c>
      <c r="D2731" s="465" t="s">
        <v>172</v>
      </c>
      <c r="E2731" s="465" t="s">
        <v>227</v>
      </c>
      <c r="F2731" s="466">
        <v>2023</v>
      </c>
      <c r="G2731" s="465" t="s">
        <v>5710</v>
      </c>
      <c r="H2731" s="465" t="s">
        <v>898</v>
      </c>
      <c r="I2731" s="465" t="s">
        <v>17579</v>
      </c>
      <c r="J2731" s="466">
        <v>2007</v>
      </c>
      <c r="K2731" s="469"/>
      <c r="L2731" s="404">
        <f t="shared" ca="1" si="42"/>
        <v>2007</v>
      </c>
      <c r="M2731" s="465" t="s">
        <v>112</v>
      </c>
    </row>
    <row r="2732" spans="1:13" x14ac:dyDescent="0.35">
      <c r="A2732" s="462" t="s">
        <v>17580</v>
      </c>
      <c r="B2732" s="462" t="s">
        <v>17581</v>
      </c>
      <c r="C2732" s="462" t="s">
        <v>17580</v>
      </c>
      <c r="D2732" s="462" t="s">
        <v>172</v>
      </c>
      <c r="E2732" s="462" t="s">
        <v>227</v>
      </c>
      <c r="F2732" s="463">
        <v>2023</v>
      </c>
      <c r="G2732" s="462" t="s">
        <v>5710</v>
      </c>
      <c r="H2732" s="462" t="s">
        <v>898</v>
      </c>
      <c r="I2732" s="462" t="s">
        <v>17582</v>
      </c>
      <c r="J2732" s="463">
        <v>2226</v>
      </c>
      <c r="K2732" s="468"/>
      <c r="L2732" s="464">
        <f t="shared" ca="1" si="42"/>
        <v>2226</v>
      </c>
      <c r="M2732" s="462" t="s">
        <v>112</v>
      </c>
    </row>
    <row r="2733" spans="1:13" x14ac:dyDescent="0.35">
      <c r="A2733" s="465" t="s">
        <v>17735</v>
      </c>
      <c r="B2733" s="465" t="s">
        <v>17736</v>
      </c>
      <c r="C2733" s="465" t="s">
        <v>17735</v>
      </c>
      <c r="D2733" s="465" t="s">
        <v>172</v>
      </c>
      <c r="E2733" s="465" t="s">
        <v>227</v>
      </c>
      <c r="F2733" s="466">
        <v>2023</v>
      </c>
      <c r="G2733" s="465" t="s">
        <v>6165</v>
      </c>
      <c r="H2733" s="465" t="s">
        <v>17712</v>
      </c>
      <c r="I2733" s="465" t="s">
        <v>17737</v>
      </c>
      <c r="J2733" s="466">
        <v>0</v>
      </c>
      <c r="K2733" s="469"/>
      <c r="L2733" s="404">
        <f t="shared" ca="1" si="42"/>
        <v>0</v>
      </c>
      <c r="M2733" s="465" t="s">
        <v>112</v>
      </c>
    </row>
    <row r="2734" spans="1:13" x14ac:dyDescent="0.35">
      <c r="A2734" s="462" t="s">
        <v>17738</v>
      </c>
      <c r="B2734" s="462" t="s">
        <v>17739</v>
      </c>
      <c r="C2734" s="462" t="s">
        <v>17738</v>
      </c>
      <c r="D2734" s="462" t="s">
        <v>172</v>
      </c>
      <c r="E2734" s="462" t="s">
        <v>227</v>
      </c>
      <c r="F2734" s="463">
        <v>2023</v>
      </c>
      <c r="G2734" s="462" t="s">
        <v>6165</v>
      </c>
      <c r="H2734" s="462" t="s">
        <v>17712</v>
      </c>
      <c r="I2734" s="462" t="s">
        <v>17740</v>
      </c>
      <c r="J2734" s="463">
        <v>0</v>
      </c>
      <c r="K2734" s="468"/>
      <c r="L2734" s="464">
        <f t="shared" ca="1" si="42"/>
        <v>0</v>
      </c>
      <c r="M2734" s="462" t="s">
        <v>112</v>
      </c>
    </row>
    <row r="2735" spans="1:13" x14ac:dyDescent="0.35">
      <c r="A2735" s="465" t="s">
        <v>6971</v>
      </c>
      <c r="B2735" s="465" t="s">
        <v>3477</v>
      </c>
      <c r="C2735" s="465" t="s">
        <v>6971</v>
      </c>
      <c r="D2735" s="465" t="s">
        <v>172</v>
      </c>
      <c r="E2735" s="465" t="s">
        <v>238</v>
      </c>
      <c r="F2735" s="466">
        <v>2008</v>
      </c>
      <c r="G2735" s="465" t="s">
        <v>5710</v>
      </c>
      <c r="H2735" s="465" t="s">
        <v>368</v>
      </c>
      <c r="I2735" s="465" t="s">
        <v>6972</v>
      </c>
      <c r="J2735" s="466">
        <v>153482</v>
      </c>
      <c r="K2735" s="469"/>
      <c r="L2735" s="404">
        <f t="shared" ca="1" si="42"/>
        <v>9592.625</v>
      </c>
      <c r="M2735" s="465" t="s">
        <v>112</v>
      </c>
    </row>
    <row r="2736" spans="1:13" x14ac:dyDescent="0.35">
      <c r="A2736" s="462" t="s">
        <v>7319</v>
      </c>
      <c r="B2736" s="462" t="s">
        <v>3494</v>
      </c>
      <c r="C2736" s="462" t="s">
        <v>7319</v>
      </c>
      <c r="D2736" s="462" t="s">
        <v>172</v>
      </c>
      <c r="E2736" s="462" t="s">
        <v>238</v>
      </c>
      <c r="F2736" s="463">
        <v>2008</v>
      </c>
      <c r="G2736" s="462" t="s">
        <v>6165</v>
      </c>
      <c r="H2736" s="462" t="s">
        <v>6387</v>
      </c>
      <c r="I2736" s="462" t="s">
        <v>7320</v>
      </c>
      <c r="J2736" s="463">
        <v>170296</v>
      </c>
      <c r="K2736" s="468"/>
      <c r="L2736" s="464">
        <f t="shared" ca="1" si="42"/>
        <v>10643.5</v>
      </c>
      <c r="M2736" s="462" t="s">
        <v>112</v>
      </c>
    </row>
    <row r="2737" spans="1:13" x14ac:dyDescent="0.35">
      <c r="A2737" s="465" t="s">
        <v>6969</v>
      </c>
      <c r="B2737" s="465" t="s">
        <v>3476</v>
      </c>
      <c r="C2737" s="465" t="s">
        <v>6969</v>
      </c>
      <c r="D2737" s="465" t="s">
        <v>172</v>
      </c>
      <c r="E2737" s="465" t="s">
        <v>238</v>
      </c>
      <c r="F2737" s="466">
        <v>2008</v>
      </c>
      <c r="G2737" s="465" t="s">
        <v>5710</v>
      </c>
      <c r="H2737" s="465" t="s">
        <v>368</v>
      </c>
      <c r="I2737" s="465" t="s">
        <v>6970</v>
      </c>
      <c r="J2737" s="466">
        <v>172389</v>
      </c>
      <c r="K2737" s="469"/>
      <c r="L2737" s="404">
        <f t="shared" ca="1" si="42"/>
        <v>10774.3125</v>
      </c>
      <c r="M2737" s="465" t="s">
        <v>112</v>
      </c>
    </row>
    <row r="2738" spans="1:13" x14ac:dyDescent="0.35">
      <c r="A2738" s="462" t="s">
        <v>6967</v>
      </c>
      <c r="B2738" s="462" t="s">
        <v>3475</v>
      </c>
      <c r="C2738" s="462" t="s">
        <v>6967</v>
      </c>
      <c r="D2738" s="462" t="s">
        <v>172</v>
      </c>
      <c r="E2738" s="462" t="s">
        <v>238</v>
      </c>
      <c r="F2738" s="463">
        <v>2008</v>
      </c>
      <c r="G2738" s="462" t="s">
        <v>5710</v>
      </c>
      <c r="H2738" s="462" t="s">
        <v>368</v>
      </c>
      <c r="I2738" s="462" t="s">
        <v>6968</v>
      </c>
      <c r="J2738" s="463">
        <v>139146</v>
      </c>
      <c r="K2738" s="468"/>
      <c r="L2738" s="464">
        <f t="shared" ca="1" si="42"/>
        <v>8696.625</v>
      </c>
      <c r="M2738" s="462" t="s">
        <v>112</v>
      </c>
    </row>
    <row r="2739" spans="1:13" x14ac:dyDescent="0.35">
      <c r="A2739" s="465" t="s">
        <v>6965</v>
      </c>
      <c r="B2739" s="465" t="s">
        <v>3474</v>
      </c>
      <c r="C2739" s="465" t="s">
        <v>6965</v>
      </c>
      <c r="D2739" s="465" t="s">
        <v>172</v>
      </c>
      <c r="E2739" s="465" t="s">
        <v>238</v>
      </c>
      <c r="F2739" s="466">
        <v>2008</v>
      </c>
      <c r="G2739" s="465" t="s">
        <v>5710</v>
      </c>
      <c r="H2739" s="465" t="s">
        <v>368</v>
      </c>
      <c r="I2739" s="465" t="s">
        <v>6966</v>
      </c>
      <c r="J2739" s="466">
        <v>137158</v>
      </c>
      <c r="K2739" s="469"/>
      <c r="L2739" s="404">
        <f t="shared" ca="1" si="42"/>
        <v>8572.375</v>
      </c>
      <c r="M2739" s="465" t="s">
        <v>112</v>
      </c>
    </row>
    <row r="2740" spans="1:13" x14ac:dyDescent="0.35">
      <c r="A2740" s="462" t="s">
        <v>7210</v>
      </c>
      <c r="B2740" s="462" t="s">
        <v>3493</v>
      </c>
      <c r="C2740" s="462" t="s">
        <v>7210</v>
      </c>
      <c r="D2740" s="462" t="s">
        <v>172</v>
      </c>
      <c r="E2740" s="462" t="s">
        <v>238</v>
      </c>
      <c r="F2740" s="463">
        <v>2008</v>
      </c>
      <c r="G2740" s="462" t="s">
        <v>5710</v>
      </c>
      <c r="H2740" s="462" t="s">
        <v>6004</v>
      </c>
      <c r="I2740" s="462" t="s">
        <v>7211</v>
      </c>
      <c r="J2740" s="463">
        <v>98521</v>
      </c>
      <c r="K2740" s="468"/>
      <c r="L2740" s="464">
        <f t="shared" ca="1" si="42"/>
        <v>6157.5625</v>
      </c>
      <c r="M2740" s="462" t="s">
        <v>112</v>
      </c>
    </row>
    <row r="2741" spans="1:13" x14ac:dyDescent="0.35">
      <c r="A2741" s="465" t="s">
        <v>7112</v>
      </c>
      <c r="B2741" s="465" t="s">
        <v>3479</v>
      </c>
      <c r="C2741" s="465" t="s">
        <v>7112</v>
      </c>
      <c r="D2741" s="465" t="s">
        <v>172</v>
      </c>
      <c r="E2741" s="465" t="s">
        <v>238</v>
      </c>
      <c r="F2741" s="466">
        <v>2008</v>
      </c>
      <c r="G2741" s="465" t="s">
        <v>5710</v>
      </c>
      <c r="H2741" s="465" t="s">
        <v>898</v>
      </c>
      <c r="I2741" s="465" t="s">
        <v>7113</v>
      </c>
      <c r="J2741" s="466">
        <v>88485</v>
      </c>
      <c r="K2741" s="469">
        <v>45205</v>
      </c>
      <c r="L2741" s="404">
        <f t="shared" ca="1" si="42"/>
        <v>5530.3125</v>
      </c>
      <c r="M2741" s="465" t="s">
        <v>112</v>
      </c>
    </row>
    <row r="2742" spans="1:13" x14ac:dyDescent="0.35">
      <c r="A2742" s="462" t="s">
        <v>7098</v>
      </c>
      <c r="B2742" s="462" t="s">
        <v>3480</v>
      </c>
      <c r="C2742" s="462" t="s">
        <v>7098</v>
      </c>
      <c r="D2742" s="462" t="s">
        <v>172</v>
      </c>
      <c r="E2742" s="462" t="s">
        <v>238</v>
      </c>
      <c r="F2742" s="463">
        <v>2008</v>
      </c>
      <c r="G2742" s="462" t="s">
        <v>5710</v>
      </c>
      <c r="H2742" s="462" t="s">
        <v>898</v>
      </c>
      <c r="I2742" s="462" t="s">
        <v>7099</v>
      </c>
      <c r="J2742" s="463">
        <v>135814</v>
      </c>
      <c r="K2742" s="468"/>
      <c r="L2742" s="464">
        <f t="shared" ca="1" si="42"/>
        <v>8488.375</v>
      </c>
      <c r="M2742" s="462" t="s">
        <v>112</v>
      </c>
    </row>
    <row r="2743" spans="1:13" x14ac:dyDescent="0.35">
      <c r="A2743" s="465" t="s">
        <v>7100</v>
      </c>
      <c r="B2743" s="465" t="s">
        <v>3481</v>
      </c>
      <c r="C2743" s="465" t="s">
        <v>7100</v>
      </c>
      <c r="D2743" s="465" t="s">
        <v>172</v>
      </c>
      <c r="E2743" s="465" t="s">
        <v>238</v>
      </c>
      <c r="F2743" s="466">
        <v>2008</v>
      </c>
      <c r="G2743" s="465" t="s">
        <v>5710</v>
      </c>
      <c r="H2743" s="465" t="s">
        <v>898</v>
      </c>
      <c r="I2743" s="465" t="s">
        <v>7101</v>
      </c>
      <c r="J2743" s="466">
        <v>72888</v>
      </c>
      <c r="K2743" s="469"/>
      <c r="L2743" s="404">
        <f t="shared" ca="1" si="42"/>
        <v>4555.5</v>
      </c>
      <c r="M2743" s="465" t="s">
        <v>112</v>
      </c>
    </row>
    <row r="2744" spans="1:13" x14ac:dyDescent="0.35">
      <c r="A2744" s="462" t="s">
        <v>7102</v>
      </c>
      <c r="B2744" s="462" t="s">
        <v>3482</v>
      </c>
      <c r="C2744" s="462" t="s">
        <v>7102</v>
      </c>
      <c r="D2744" s="462" t="s">
        <v>172</v>
      </c>
      <c r="E2744" s="462" t="s">
        <v>238</v>
      </c>
      <c r="F2744" s="463">
        <v>2008</v>
      </c>
      <c r="G2744" s="462" t="s">
        <v>5710</v>
      </c>
      <c r="H2744" s="462" t="s">
        <v>898</v>
      </c>
      <c r="I2744" s="462" t="s">
        <v>7103</v>
      </c>
      <c r="J2744" s="463">
        <v>130216</v>
      </c>
      <c r="K2744" s="468"/>
      <c r="L2744" s="464">
        <f t="shared" ca="1" si="42"/>
        <v>8138.5</v>
      </c>
      <c r="M2744" s="462" t="s">
        <v>112</v>
      </c>
    </row>
    <row r="2745" spans="1:13" x14ac:dyDescent="0.35">
      <c r="A2745" s="465" t="s">
        <v>7104</v>
      </c>
      <c r="B2745" s="465" t="s">
        <v>3483</v>
      </c>
      <c r="C2745" s="465" t="s">
        <v>7104</v>
      </c>
      <c r="D2745" s="465" t="s">
        <v>172</v>
      </c>
      <c r="E2745" s="465" t="s">
        <v>238</v>
      </c>
      <c r="F2745" s="466">
        <v>2008</v>
      </c>
      <c r="G2745" s="465" t="s">
        <v>5710</v>
      </c>
      <c r="H2745" s="465" t="s">
        <v>898</v>
      </c>
      <c r="I2745" s="465" t="s">
        <v>7105</v>
      </c>
      <c r="J2745" s="466">
        <v>127825</v>
      </c>
      <c r="K2745" s="469">
        <v>45201</v>
      </c>
      <c r="L2745" s="404">
        <f t="shared" ca="1" si="42"/>
        <v>7989.0625</v>
      </c>
      <c r="M2745" s="465" t="s">
        <v>112</v>
      </c>
    </row>
    <row r="2746" spans="1:13" x14ac:dyDescent="0.35">
      <c r="A2746" s="462" t="s">
        <v>7106</v>
      </c>
      <c r="B2746" s="462" t="s">
        <v>3484</v>
      </c>
      <c r="C2746" s="462" t="s">
        <v>7106</v>
      </c>
      <c r="D2746" s="462" t="s">
        <v>172</v>
      </c>
      <c r="E2746" s="462" t="s">
        <v>238</v>
      </c>
      <c r="F2746" s="463">
        <v>2008</v>
      </c>
      <c r="G2746" s="462" t="s">
        <v>5710</v>
      </c>
      <c r="H2746" s="462" t="s">
        <v>898</v>
      </c>
      <c r="I2746" s="462" t="s">
        <v>7107</v>
      </c>
      <c r="J2746" s="463">
        <v>115400</v>
      </c>
      <c r="K2746" s="468"/>
      <c r="L2746" s="464">
        <f t="shared" ca="1" si="42"/>
        <v>7212.5</v>
      </c>
      <c r="M2746" s="462" t="s">
        <v>112</v>
      </c>
    </row>
    <row r="2747" spans="1:13" x14ac:dyDescent="0.35">
      <c r="A2747" s="465" t="s">
        <v>7108</v>
      </c>
      <c r="B2747" s="465" t="s">
        <v>3485</v>
      </c>
      <c r="C2747" s="465" t="s">
        <v>7108</v>
      </c>
      <c r="D2747" s="465" t="s">
        <v>172</v>
      </c>
      <c r="E2747" s="465" t="s">
        <v>238</v>
      </c>
      <c r="F2747" s="466">
        <v>2008</v>
      </c>
      <c r="G2747" s="465" t="s">
        <v>5710</v>
      </c>
      <c r="H2747" s="465" t="s">
        <v>898</v>
      </c>
      <c r="I2747" s="465" t="s">
        <v>7109</v>
      </c>
      <c r="J2747" s="466">
        <v>171448</v>
      </c>
      <c r="K2747" s="469"/>
      <c r="L2747" s="404">
        <f t="shared" ca="1" si="42"/>
        <v>10715.5</v>
      </c>
      <c r="M2747" s="465" t="s">
        <v>112</v>
      </c>
    </row>
    <row r="2748" spans="1:13" x14ac:dyDescent="0.35">
      <c r="A2748" s="462" t="s">
        <v>7110</v>
      </c>
      <c r="B2748" s="462" t="s">
        <v>3486</v>
      </c>
      <c r="C2748" s="462" t="s">
        <v>7110</v>
      </c>
      <c r="D2748" s="462" t="s">
        <v>172</v>
      </c>
      <c r="E2748" s="462" t="s">
        <v>238</v>
      </c>
      <c r="F2748" s="463">
        <v>2008</v>
      </c>
      <c r="G2748" s="462" t="s">
        <v>5710</v>
      </c>
      <c r="H2748" s="462" t="s">
        <v>898</v>
      </c>
      <c r="I2748" s="462" t="s">
        <v>7111</v>
      </c>
      <c r="J2748" s="463">
        <v>93768</v>
      </c>
      <c r="K2748" s="468">
        <v>45198</v>
      </c>
      <c r="L2748" s="464">
        <f t="shared" ca="1" si="42"/>
        <v>5860.5</v>
      </c>
      <c r="M2748" s="462" t="s">
        <v>112</v>
      </c>
    </row>
    <row r="2749" spans="1:13" x14ac:dyDescent="0.35">
      <c r="A2749" s="465" t="s">
        <v>7204</v>
      </c>
      <c r="B2749" s="465" t="s">
        <v>3492</v>
      </c>
      <c r="C2749" s="465" t="s">
        <v>7204</v>
      </c>
      <c r="D2749" s="465" t="s">
        <v>172</v>
      </c>
      <c r="E2749" s="465" t="s">
        <v>238</v>
      </c>
      <c r="F2749" s="466">
        <v>2008</v>
      </c>
      <c r="G2749" s="465" t="s">
        <v>5710</v>
      </c>
      <c r="H2749" s="465" t="s">
        <v>6004</v>
      </c>
      <c r="I2749" s="465" t="s">
        <v>7205</v>
      </c>
      <c r="J2749" s="466">
        <v>117411</v>
      </c>
      <c r="K2749" s="469"/>
      <c r="L2749" s="404">
        <f t="shared" ca="1" si="42"/>
        <v>7338.1875</v>
      </c>
      <c r="M2749" s="465" t="s">
        <v>112</v>
      </c>
    </row>
    <row r="2750" spans="1:13" x14ac:dyDescent="0.35">
      <c r="A2750" s="462" t="s">
        <v>7206</v>
      </c>
      <c r="B2750" s="462" t="s">
        <v>3490</v>
      </c>
      <c r="C2750" s="462" t="s">
        <v>7206</v>
      </c>
      <c r="D2750" s="462" t="s">
        <v>172</v>
      </c>
      <c r="E2750" s="462" t="s">
        <v>238</v>
      </c>
      <c r="F2750" s="463">
        <v>2008</v>
      </c>
      <c r="G2750" s="462" t="s">
        <v>5710</v>
      </c>
      <c r="H2750" s="462" t="s">
        <v>6004</v>
      </c>
      <c r="I2750" s="462" t="s">
        <v>7207</v>
      </c>
      <c r="J2750" s="463">
        <v>34605</v>
      </c>
      <c r="K2750" s="468"/>
      <c r="L2750" s="464">
        <f t="shared" ca="1" si="42"/>
        <v>2162.8125</v>
      </c>
      <c r="M2750" s="462" t="s">
        <v>112</v>
      </c>
    </row>
    <row r="2751" spans="1:13" x14ac:dyDescent="0.35">
      <c r="A2751" s="465" t="s">
        <v>7208</v>
      </c>
      <c r="B2751" s="465" t="s">
        <v>3491</v>
      </c>
      <c r="C2751" s="465" t="s">
        <v>7208</v>
      </c>
      <c r="D2751" s="465" t="s">
        <v>172</v>
      </c>
      <c r="E2751" s="465" t="s">
        <v>238</v>
      </c>
      <c r="F2751" s="466">
        <v>2008</v>
      </c>
      <c r="G2751" s="465" t="s">
        <v>5710</v>
      </c>
      <c r="H2751" s="465" t="s">
        <v>6004</v>
      </c>
      <c r="I2751" s="465" t="s">
        <v>7209</v>
      </c>
      <c r="J2751" s="466">
        <v>139472</v>
      </c>
      <c r="K2751" s="469"/>
      <c r="L2751" s="404">
        <f t="shared" ca="1" si="42"/>
        <v>8717</v>
      </c>
      <c r="M2751" s="465" t="s">
        <v>112</v>
      </c>
    </row>
    <row r="2752" spans="1:13" x14ac:dyDescent="0.35">
      <c r="A2752" s="462" t="s">
        <v>6797</v>
      </c>
      <c r="B2752" s="462" t="s">
        <v>3473</v>
      </c>
      <c r="C2752" s="462" t="s">
        <v>6797</v>
      </c>
      <c r="D2752" s="462" t="s">
        <v>172</v>
      </c>
      <c r="E2752" s="462" t="s">
        <v>238</v>
      </c>
      <c r="F2752" s="463">
        <v>2007</v>
      </c>
      <c r="G2752" s="462" t="s">
        <v>5813</v>
      </c>
      <c r="H2752" s="462" t="s">
        <v>5734</v>
      </c>
      <c r="I2752" s="462" t="s">
        <v>6798</v>
      </c>
      <c r="J2752" s="463">
        <v>70465</v>
      </c>
      <c r="K2752" s="468"/>
      <c r="L2752" s="464">
        <f t="shared" ca="1" si="42"/>
        <v>4145</v>
      </c>
      <c r="M2752" s="462" t="s">
        <v>112</v>
      </c>
    </row>
    <row r="2753" spans="1:13" x14ac:dyDescent="0.35">
      <c r="A2753" s="465" t="s">
        <v>6250</v>
      </c>
      <c r="B2753" s="465" t="s">
        <v>3468</v>
      </c>
      <c r="C2753" s="465" t="s">
        <v>6250</v>
      </c>
      <c r="D2753" s="465" t="s">
        <v>172</v>
      </c>
      <c r="E2753" s="465" t="s">
        <v>238</v>
      </c>
      <c r="F2753" s="466">
        <v>2005</v>
      </c>
      <c r="G2753" s="465" t="s">
        <v>5767</v>
      </c>
      <c r="H2753" s="465" t="s">
        <v>5847</v>
      </c>
      <c r="I2753" s="465" t="s">
        <v>6251</v>
      </c>
      <c r="J2753" s="466">
        <v>88557</v>
      </c>
      <c r="K2753" s="469"/>
      <c r="L2753" s="404">
        <f t="shared" ca="1" si="42"/>
        <v>4660.894736842105</v>
      </c>
      <c r="M2753" s="465" t="s">
        <v>112</v>
      </c>
    </row>
    <row r="2754" spans="1:13" x14ac:dyDescent="0.35">
      <c r="A2754" s="462" t="s">
        <v>5906</v>
      </c>
      <c r="B2754" s="462" t="s">
        <v>3465</v>
      </c>
      <c r="C2754" s="462" t="s">
        <v>5906</v>
      </c>
      <c r="D2754" s="462" t="s">
        <v>172</v>
      </c>
      <c r="E2754" s="462" t="s">
        <v>238</v>
      </c>
      <c r="F2754" s="463">
        <v>1996</v>
      </c>
      <c r="G2754" s="462" t="s">
        <v>5767</v>
      </c>
      <c r="H2754" s="462" t="s">
        <v>5847</v>
      </c>
      <c r="I2754" s="462" t="s">
        <v>5907</v>
      </c>
      <c r="J2754" s="463">
        <v>189636</v>
      </c>
      <c r="K2754" s="468"/>
      <c r="L2754" s="464">
        <f t="shared" ref="L2754:L2817" ca="1" si="43">IFERROR(J2754/(YEAR(NOW())-F2754),"--")</f>
        <v>6772.7142857142853</v>
      </c>
      <c r="M2754" s="462" t="s">
        <v>112</v>
      </c>
    </row>
    <row r="2755" spans="1:13" x14ac:dyDescent="0.35">
      <c r="A2755" s="465" t="s">
        <v>5808</v>
      </c>
      <c r="B2755" s="465" t="s">
        <v>3464</v>
      </c>
      <c r="C2755" s="465" t="s">
        <v>5808</v>
      </c>
      <c r="D2755" s="465" t="s">
        <v>172</v>
      </c>
      <c r="E2755" s="465" t="s">
        <v>238</v>
      </c>
      <c r="F2755" s="466">
        <v>1987</v>
      </c>
      <c r="G2755" s="465" t="s">
        <v>5767</v>
      </c>
      <c r="H2755" s="465" t="s">
        <v>5734</v>
      </c>
      <c r="I2755" s="465" t="s">
        <v>5809</v>
      </c>
      <c r="J2755" s="466">
        <v>31815</v>
      </c>
      <c r="K2755" s="469">
        <v>44687</v>
      </c>
      <c r="L2755" s="404">
        <f t="shared" ca="1" si="43"/>
        <v>859.8648648648649</v>
      </c>
      <c r="M2755" s="465" t="s">
        <v>112</v>
      </c>
    </row>
    <row r="2756" spans="1:13" x14ac:dyDescent="0.35">
      <c r="A2756" s="462" t="s">
        <v>6278</v>
      </c>
      <c r="B2756" s="462" t="s">
        <v>3469</v>
      </c>
      <c r="C2756" s="462" t="s">
        <v>6278</v>
      </c>
      <c r="D2756" s="462" t="s">
        <v>172</v>
      </c>
      <c r="E2756" s="462" t="s">
        <v>238</v>
      </c>
      <c r="F2756" s="463">
        <v>2005</v>
      </c>
      <c r="G2756" s="462" t="s">
        <v>5767</v>
      </c>
      <c r="H2756" s="462" t="s">
        <v>5927</v>
      </c>
      <c r="I2756" s="462" t="s">
        <v>6279</v>
      </c>
      <c r="J2756" s="463">
        <v>115395</v>
      </c>
      <c r="K2756" s="468"/>
      <c r="L2756" s="464">
        <f t="shared" ca="1" si="43"/>
        <v>6073.4210526315792</v>
      </c>
      <c r="M2756" s="462" t="s">
        <v>112</v>
      </c>
    </row>
    <row r="2757" spans="1:13" x14ac:dyDescent="0.35">
      <c r="A2757" s="465" t="s">
        <v>5926</v>
      </c>
      <c r="B2757" s="465" t="s">
        <v>3466</v>
      </c>
      <c r="C2757" s="465" t="s">
        <v>5926</v>
      </c>
      <c r="D2757" s="465" t="s">
        <v>172</v>
      </c>
      <c r="E2757" s="465" t="s">
        <v>238</v>
      </c>
      <c r="F2757" s="466">
        <v>1997</v>
      </c>
      <c r="G2757" s="465" t="s">
        <v>5767</v>
      </c>
      <c r="H2757" s="465" t="s">
        <v>5927</v>
      </c>
      <c r="I2757" s="465" t="s">
        <v>5928</v>
      </c>
      <c r="J2757" s="466">
        <v>131254</v>
      </c>
      <c r="K2757" s="469"/>
      <c r="L2757" s="404">
        <f t="shared" ca="1" si="43"/>
        <v>4861.2592592592591</v>
      </c>
      <c r="M2757" s="465" t="s">
        <v>112</v>
      </c>
    </row>
    <row r="2758" spans="1:13" x14ac:dyDescent="0.35">
      <c r="A2758" s="462" t="s">
        <v>8324</v>
      </c>
      <c r="B2758" s="462" t="s">
        <v>3514</v>
      </c>
      <c r="C2758" s="462" t="s">
        <v>8324</v>
      </c>
      <c r="D2758" s="462" t="s">
        <v>172</v>
      </c>
      <c r="E2758" s="462" t="s">
        <v>238</v>
      </c>
      <c r="F2758" s="463">
        <v>2012</v>
      </c>
      <c r="G2758" s="462" t="s">
        <v>5710</v>
      </c>
      <c r="H2758" s="462" t="s">
        <v>5711</v>
      </c>
      <c r="I2758" s="462" t="s">
        <v>8325</v>
      </c>
      <c r="J2758" s="463">
        <v>62120</v>
      </c>
      <c r="K2758" s="468"/>
      <c r="L2758" s="464">
        <f t="shared" ca="1" si="43"/>
        <v>5176.666666666667</v>
      </c>
      <c r="M2758" s="462" t="s">
        <v>112</v>
      </c>
    </row>
    <row r="2759" spans="1:13" x14ac:dyDescent="0.35">
      <c r="A2759" s="465" t="s">
        <v>8326</v>
      </c>
      <c r="B2759" s="465" t="s">
        <v>3515</v>
      </c>
      <c r="C2759" s="465" t="s">
        <v>8326</v>
      </c>
      <c r="D2759" s="465" t="s">
        <v>172</v>
      </c>
      <c r="E2759" s="465" t="s">
        <v>238</v>
      </c>
      <c r="F2759" s="466">
        <v>2012</v>
      </c>
      <c r="G2759" s="465" t="s">
        <v>5710</v>
      </c>
      <c r="H2759" s="465" t="s">
        <v>5711</v>
      </c>
      <c r="I2759" s="465" t="s">
        <v>8327</v>
      </c>
      <c r="J2759" s="466">
        <v>123671</v>
      </c>
      <c r="K2759" s="469"/>
      <c r="L2759" s="404">
        <f t="shared" ca="1" si="43"/>
        <v>10305.916666666666</v>
      </c>
      <c r="M2759" s="465" t="s">
        <v>112</v>
      </c>
    </row>
    <row r="2760" spans="1:13" x14ac:dyDescent="0.35">
      <c r="A2760" s="462" t="s">
        <v>8274</v>
      </c>
      <c r="B2760" s="462" t="s">
        <v>3510</v>
      </c>
      <c r="C2760" s="462" t="s">
        <v>8274</v>
      </c>
      <c r="D2760" s="462" t="s">
        <v>172</v>
      </c>
      <c r="E2760" s="462" t="s">
        <v>238</v>
      </c>
      <c r="F2760" s="463">
        <v>2012</v>
      </c>
      <c r="G2760" s="462" t="s">
        <v>5710</v>
      </c>
      <c r="H2760" s="462" t="s">
        <v>898</v>
      </c>
      <c r="I2760" s="462" t="s">
        <v>8275</v>
      </c>
      <c r="J2760" s="463">
        <v>75809</v>
      </c>
      <c r="K2760" s="468"/>
      <c r="L2760" s="464">
        <f t="shared" ca="1" si="43"/>
        <v>6317.416666666667</v>
      </c>
      <c r="M2760" s="462" t="s">
        <v>112</v>
      </c>
    </row>
    <row r="2761" spans="1:13" x14ac:dyDescent="0.35">
      <c r="A2761" s="465" t="s">
        <v>8276</v>
      </c>
      <c r="B2761" s="465" t="s">
        <v>3511</v>
      </c>
      <c r="C2761" s="465" t="s">
        <v>8276</v>
      </c>
      <c r="D2761" s="465" t="s">
        <v>172</v>
      </c>
      <c r="E2761" s="465" t="s">
        <v>238</v>
      </c>
      <c r="F2761" s="466">
        <v>2012</v>
      </c>
      <c r="G2761" s="465" t="s">
        <v>5710</v>
      </c>
      <c r="H2761" s="465" t="s">
        <v>898</v>
      </c>
      <c r="I2761" s="465" t="s">
        <v>8277</v>
      </c>
      <c r="J2761" s="466">
        <v>103442</v>
      </c>
      <c r="K2761" s="469"/>
      <c r="L2761" s="404">
        <f t="shared" ca="1" si="43"/>
        <v>8620.1666666666661</v>
      </c>
      <c r="M2761" s="465" t="s">
        <v>112</v>
      </c>
    </row>
    <row r="2762" spans="1:13" x14ac:dyDescent="0.35">
      <c r="A2762" s="462" t="s">
        <v>8412</v>
      </c>
      <c r="B2762" s="462" t="s">
        <v>3517</v>
      </c>
      <c r="C2762" s="462" t="s">
        <v>8412</v>
      </c>
      <c r="D2762" s="462" t="s">
        <v>172</v>
      </c>
      <c r="E2762" s="462" t="s">
        <v>238</v>
      </c>
      <c r="F2762" s="463">
        <v>2012</v>
      </c>
      <c r="G2762" s="462" t="s">
        <v>6165</v>
      </c>
      <c r="H2762" s="462" t="s">
        <v>8009</v>
      </c>
      <c r="I2762" s="462" t="s">
        <v>8413</v>
      </c>
      <c r="J2762" s="463">
        <v>101265</v>
      </c>
      <c r="K2762" s="468"/>
      <c r="L2762" s="464">
        <f t="shared" ca="1" si="43"/>
        <v>8438.75</v>
      </c>
      <c r="M2762" s="462" t="s">
        <v>112</v>
      </c>
    </row>
    <row r="2763" spans="1:13" x14ac:dyDescent="0.35">
      <c r="A2763" s="465" t="s">
        <v>8239</v>
      </c>
      <c r="B2763" s="465" t="s">
        <v>3507</v>
      </c>
      <c r="C2763" s="465" t="s">
        <v>8239</v>
      </c>
      <c r="D2763" s="465" t="s">
        <v>172</v>
      </c>
      <c r="E2763" s="465" t="s">
        <v>238</v>
      </c>
      <c r="F2763" s="466">
        <v>2012</v>
      </c>
      <c r="G2763" s="465" t="s">
        <v>5710</v>
      </c>
      <c r="H2763" s="465" t="s">
        <v>368</v>
      </c>
      <c r="I2763" s="465" t="s">
        <v>8240</v>
      </c>
      <c r="J2763" s="466">
        <v>132353</v>
      </c>
      <c r="K2763" s="469"/>
      <c r="L2763" s="404">
        <f t="shared" ca="1" si="43"/>
        <v>11029.416666666666</v>
      </c>
      <c r="M2763" s="465" t="s">
        <v>112</v>
      </c>
    </row>
    <row r="2764" spans="1:13" x14ac:dyDescent="0.35">
      <c r="A2764" s="462" t="s">
        <v>8241</v>
      </c>
      <c r="B2764" s="462" t="s">
        <v>3508</v>
      </c>
      <c r="C2764" s="462" t="s">
        <v>8241</v>
      </c>
      <c r="D2764" s="462" t="s">
        <v>172</v>
      </c>
      <c r="E2764" s="462" t="s">
        <v>238</v>
      </c>
      <c r="F2764" s="463">
        <v>2012</v>
      </c>
      <c r="G2764" s="462" t="s">
        <v>5710</v>
      </c>
      <c r="H2764" s="462" t="s">
        <v>368</v>
      </c>
      <c r="I2764" s="462" t="s">
        <v>8242</v>
      </c>
      <c r="J2764" s="463">
        <v>62253</v>
      </c>
      <c r="K2764" s="468"/>
      <c r="L2764" s="464">
        <f t="shared" ca="1" si="43"/>
        <v>5187.75</v>
      </c>
      <c r="M2764" s="462" t="s">
        <v>112</v>
      </c>
    </row>
    <row r="2765" spans="1:13" x14ac:dyDescent="0.35">
      <c r="A2765" s="465" t="s">
        <v>8243</v>
      </c>
      <c r="B2765" s="465" t="s">
        <v>3509</v>
      </c>
      <c r="C2765" s="465" t="s">
        <v>8243</v>
      </c>
      <c r="D2765" s="465" t="s">
        <v>172</v>
      </c>
      <c r="E2765" s="465" t="s">
        <v>238</v>
      </c>
      <c r="F2765" s="466">
        <v>2012</v>
      </c>
      <c r="G2765" s="465" t="s">
        <v>5710</v>
      </c>
      <c r="H2765" s="465" t="s">
        <v>368</v>
      </c>
      <c r="I2765" s="465" t="s">
        <v>8244</v>
      </c>
      <c r="J2765" s="466">
        <v>169339</v>
      </c>
      <c r="K2765" s="469"/>
      <c r="L2765" s="404">
        <f t="shared" ca="1" si="43"/>
        <v>14111.583333333334</v>
      </c>
      <c r="M2765" s="465" t="s">
        <v>112</v>
      </c>
    </row>
    <row r="2766" spans="1:13" x14ac:dyDescent="0.35">
      <c r="A2766" s="462" t="s">
        <v>8414</v>
      </c>
      <c r="B2766" s="462" t="s">
        <v>3516</v>
      </c>
      <c r="C2766" s="462" t="s">
        <v>8414</v>
      </c>
      <c r="D2766" s="462" t="s">
        <v>172</v>
      </c>
      <c r="E2766" s="462" t="s">
        <v>238</v>
      </c>
      <c r="F2766" s="463">
        <v>2012</v>
      </c>
      <c r="G2766" s="462" t="s">
        <v>6165</v>
      </c>
      <c r="H2766" s="462" t="s">
        <v>8009</v>
      </c>
      <c r="I2766" s="462" t="s">
        <v>8415</v>
      </c>
      <c r="J2766" s="463">
        <v>71637</v>
      </c>
      <c r="K2766" s="468"/>
      <c r="L2766" s="464">
        <f t="shared" ca="1" si="43"/>
        <v>5969.75</v>
      </c>
      <c r="M2766" s="462" t="s">
        <v>112</v>
      </c>
    </row>
    <row r="2767" spans="1:13" x14ac:dyDescent="0.35">
      <c r="A2767" s="465" t="s">
        <v>8119</v>
      </c>
      <c r="B2767" s="465" t="s">
        <v>3502</v>
      </c>
      <c r="C2767" s="465" t="s">
        <v>8119</v>
      </c>
      <c r="D2767" s="465" t="s">
        <v>172</v>
      </c>
      <c r="E2767" s="465" t="s">
        <v>238</v>
      </c>
      <c r="F2767" s="466">
        <v>2012</v>
      </c>
      <c r="G2767" s="465" t="s">
        <v>5710</v>
      </c>
      <c r="H2767" s="465" t="s">
        <v>6496</v>
      </c>
      <c r="I2767" s="465" t="s">
        <v>8120</v>
      </c>
      <c r="J2767" s="466">
        <v>106145</v>
      </c>
      <c r="K2767" s="469"/>
      <c r="L2767" s="404">
        <f t="shared" ca="1" si="43"/>
        <v>8845.4166666666661</v>
      </c>
      <c r="M2767" s="465" t="s">
        <v>112</v>
      </c>
    </row>
    <row r="2768" spans="1:13" x14ac:dyDescent="0.35">
      <c r="A2768" s="462" t="s">
        <v>8121</v>
      </c>
      <c r="B2768" s="462" t="s">
        <v>3503</v>
      </c>
      <c r="C2768" s="462" t="s">
        <v>8121</v>
      </c>
      <c r="D2768" s="462" t="s">
        <v>172</v>
      </c>
      <c r="E2768" s="462" t="s">
        <v>238</v>
      </c>
      <c r="F2768" s="463">
        <v>2012</v>
      </c>
      <c r="G2768" s="462" t="s">
        <v>5710</v>
      </c>
      <c r="H2768" s="462" t="s">
        <v>6496</v>
      </c>
      <c r="I2768" s="462" t="s">
        <v>8122</v>
      </c>
      <c r="J2768" s="463">
        <v>70774</v>
      </c>
      <c r="K2768" s="468"/>
      <c r="L2768" s="464">
        <f t="shared" ca="1" si="43"/>
        <v>5897.833333333333</v>
      </c>
      <c r="M2768" s="462" t="s">
        <v>112</v>
      </c>
    </row>
    <row r="2769" spans="1:13" x14ac:dyDescent="0.35">
      <c r="A2769" s="465" t="s">
        <v>8123</v>
      </c>
      <c r="B2769" s="465" t="s">
        <v>3504</v>
      </c>
      <c r="C2769" s="465" t="s">
        <v>8123</v>
      </c>
      <c r="D2769" s="465" t="s">
        <v>172</v>
      </c>
      <c r="E2769" s="465" t="s">
        <v>238</v>
      </c>
      <c r="F2769" s="466">
        <v>2012</v>
      </c>
      <c r="G2769" s="465" t="s">
        <v>5710</v>
      </c>
      <c r="H2769" s="465" t="s">
        <v>6496</v>
      </c>
      <c r="I2769" s="465" t="s">
        <v>8124</v>
      </c>
      <c r="J2769" s="466">
        <v>140693</v>
      </c>
      <c r="K2769" s="469"/>
      <c r="L2769" s="404">
        <f t="shared" ca="1" si="43"/>
        <v>11724.416666666666</v>
      </c>
      <c r="M2769" s="465" t="s">
        <v>112</v>
      </c>
    </row>
    <row r="2770" spans="1:13" x14ac:dyDescent="0.35">
      <c r="A2770" s="462" t="s">
        <v>8416</v>
      </c>
      <c r="B2770" s="462" t="s">
        <v>3518</v>
      </c>
      <c r="C2770" s="462" t="s">
        <v>8416</v>
      </c>
      <c r="D2770" s="462" t="s">
        <v>172</v>
      </c>
      <c r="E2770" s="462" t="s">
        <v>238</v>
      </c>
      <c r="F2770" s="463">
        <v>2012</v>
      </c>
      <c r="G2770" s="462" t="s">
        <v>6165</v>
      </c>
      <c r="H2770" s="462" t="s">
        <v>8417</v>
      </c>
      <c r="I2770" s="462" t="s">
        <v>8418</v>
      </c>
      <c r="J2770" s="463">
        <v>58218</v>
      </c>
      <c r="K2770" s="468"/>
      <c r="L2770" s="464">
        <f t="shared" ca="1" si="43"/>
        <v>4851.5</v>
      </c>
      <c r="M2770" s="462" t="s">
        <v>112</v>
      </c>
    </row>
    <row r="2771" spans="1:13" x14ac:dyDescent="0.35">
      <c r="A2771" s="465" t="s">
        <v>9276</v>
      </c>
      <c r="B2771" s="465" t="s">
        <v>3522</v>
      </c>
      <c r="C2771" s="465" t="s">
        <v>9276</v>
      </c>
      <c r="D2771" s="465" t="s">
        <v>172</v>
      </c>
      <c r="E2771" s="465" t="s">
        <v>238</v>
      </c>
      <c r="F2771" s="466">
        <v>2014</v>
      </c>
      <c r="G2771" s="465" t="s">
        <v>5710</v>
      </c>
      <c r="H2771" s="465" t="s">
        <v>368</v>
      </c>
      <c r="I2771" s="465" t="s">
        <v>9277</v>
      </c>
      <c r="J2771" s="466">
        <v>104345</v>
      </c>
      <c r="K2771" s="469"/>
      <c r="L2771" s="404">
        <f t="shared" ca="1" si="43"/>
        <v>10434.5</v>
      </c>
      <c r="M2771" s="465" t="s">
        <v>112</v>
      </c>
    </row>
    <row r="2772" spans="1:13" x14ac:dyDescent="0.35">
      <c r="A2772" s="462" t="s">
        <v>9278</v>
      </c>
      <c r="B2772" s="462" t="s">
        <v>3523</v>
      </c>
      <c r="C2772" s="462" t="s">
        <v>9278</v>
      </c>
      <c r="D2772" s="462" t="s">
        <v>172</v>
      </c>
      <c r="E2772" s="462" t="s">
        <v>238</v>
      </c>
      <c r="F2772" s="463">
        <v>2014</v>
      </c>
      <c r="G2772" s="462" t="s">
        <v>5710</v>
      </c>
      <c r="H2772" s="462" t="s">
        <v>368</v>
      </c>
      <c r="I2772" s="462" t="s">
        <v>9279</v>
      </c>
      <c r="J2772" s="463">
        <v>116882</v>
      </c>
      <c r="K2772" s="468"/>
      <c r="L2772" s="464">
        <f t="shared" ca="1" si="43"/>
        <v>11688.2</v>
      </c>
      <c r="M2772" s="462" t="s">
        <v>112</v>
      </c>
    </row>
    <row r="2773" spans="1:13" x14ac:dyDescent="0.35">
      <c r="A2773" s="465" t="s">
        <v>9066</v>
      </c>
      <c r="B2773" s="465" t="s">
        <v>3521</v>
      </c>
      <c r="C2773" s="465" t="s">
        <v>9066</v>
      </c>
      <c r="D2773" s="465" t="s">
        <v>172</v>
      </c>
      <c r="E2773" s="465" t="s">
        <v>238</v>
      </c>
      <c r="F2773" s="466">
        <v>2014</v>
      </c>
      <c r="G2773" s="465" t="s">
        <v>5710</v>
      </c>
      <c r="H2773" s="465" t="s">
        <v>6496</v>
      </c>
      <c r="I2773" s="465" t="s">
        <v>9067</v>
      </c>
      <c r="J2773" s="466">
        <v>92970</v>
      </c>
      <c r="K2773" s="469"/>
      <c r="L2773" s="404">
        <f t="shared" ca="1" si="43"/>
        <v>9297</v>
      </c>
      <c r="M2773" s="465" t="s">
        <v>112</v>
      </c>
    </row>
    <row r="2774" spans="1:13" x14ac:dyDescent="0.35">
      <c r="A2774" s="462" t="s">
        <v>8751</v>
      </c>
      <c r="B2774" s="462" t="s">
        <v>3520</v>
      </c>
      <c r="C2774" s="462" t="s">
        <v>8751</v>
      </c>
      <c r="D2774" s="462" t="s">
        <v>172</v>
      </c>
      <c r="E2774" s="462" t="s">
        <v>238</v>
      </c>
      <c r="F2774" s="463">
        <v>2013</v>
      </c>
      <c r="G2774" s="462" t="s">
        <v>5710</v>
      </c>
      <c r="H2774" s="462" t="s">
        <v>6006</v>
      </c>
      <c r="I2774" s="462" t="s">
        <v>8752</v>
      </c>
      <c r="J2774" s="463">
        <v>27840</v>
      </c>
      <c r="K2774" s="468"/>
      <c r="L2774" s="464">
        <f t="shared" ca="1" si="43"/>
        <v>2530.909090909091</v>
      </c>
      <c r="M2774" s="462" t="s">
        <v>112</v>
      </c>
    </row>
    <row r="2775" spans="1:13" x14ac:dyDescent="0.35">
      <c r="A2775" s="465" t="s">
        <v>8718</v>
      </c>
      <c r="B2775" s="465" t="s">
        <v>3519</v>
      </c>
      <c r="C2775" s="465" t="s">
        <v>8718</v>
      </c>
      <c r="D2775" s="465" t="s">
        <v>172</v>
      </c>
      <c r="E2775" s="465" t="s">
        <v>238</v>
      </c>
      <c r="F2775" s="466">
        <v>2013</v>
      </c>
      <c r="G2775" s="465" t="s">
        <v>5710</v>
      </c>
      <c r="H2775" s="465" t="s">
        <v>6004</v>
      </c>
      <c r="I2775" s="465" t="s">
        <v>8719</v>
      </c>
      <c r="J2775" s="466">
        <v>32388</v>
      </c>
      <c r="K2775" s="469"/>
      <c r="L2775" s="404">
        <f t="shared" ca="1" si="43"/>
        <v>2944.3636363636365</v>
      </c>
      <c r="M2775" s="465" t="s">
        <v>112</v>
      </c>
    </row>
    <row r="2776" spans="1:13" x14ac:dyDescent="0.35">
      <c r="A2776" s="462" t="s">
        <v>9316</v>
      </c>
      <c r="B2776" s="462" t="s">
        <v>3531</v>
      </c>
      <c r="C2776" s="462" t="s">
        <v>9316</v>
      </c>
      <c r="D2776" s="462" t="s">
        <v>172</v>
      </c>
      <c r="E2776" s="462" t="s">
        <v>238</v>
      </c>
      <c r="F2776" s="463">
        <v>2014</v>
      </c>
      <c r="G2776" s="462" t="s">
        <v>5710</v>
      </c>
      <c r="H2776" s="462" t="s">
        <v>898</v>
      </c>
      <c r="I2776" s="462" t="s">
        <v>9317</v>
      </c>
      <c r="J2776" s="463">
        <v>55730</v>
      </c>
      <c r="K2776" s="468"/>
      <c r="L2776" s="464">
        <f t="shared" ca="1" si="43"/>
        <v>5573</v>
      </c>
      <c r="M2776" s="462" t="s">
        <v>112</v>
      </c>
    </row>
    <row r="2777" spans="1:13" x14ac:dyDescent="0.35">
      <c r="A2777" s="465" t="s">
        <v>9280</v>
      </c>
      <c r="B2777" s="465" t="s">
        <v>3524</v>
      </c>
      <c r="C2777" s="465" t="s">
        <v>9280</v>
      </c>
      <c r="D2777" s="465" t="s">
        <v>172</v>
      </c>
      <c r="E2777" s="465" t="s">
        <v>238</v>
      </c>
      <c r="F2777" s="466">
        <v>2014</v>
      </c>
      <c r="G2777" s="465" t="s">
        <v>5710</v>
      </c>
      <c r="H2777" s="465" t="s">
        <v>368</v>
      </c>
      <c r="I2777" s="465" t="s">
        <v>9281</v>
      </c>
      <c r="J2777" s="466">
        <v>57855</v>
      </c>
      <c r="K2777" s="469"/>
      <c r="L2777" s="404">
        <f t="shared" ca="1" si="43"/>
        <v>5785.5</v>
      </c>
      <c r="M2777" s="465" t="s">
        <v>112</v>
      </c>
    </row>
    <row r="2778" spans="1:13" x14ac:dyDescent="0.35">
      <c r="A2778" s="462" t="s">
        <v>9282</v>
      </c>
      <c r="B2778" s="462" t="s">
        <v>3525</v>
      </c>
      <c r="C2778" s="462" t="s">
        <v>9282</v>
      </c>
      <c r="D2778" s="462" t="s">
        <v>172</v>
      </c>
      <c r="E2778" s="462" t="s">
        <v>238</v>
      </c>
      <c r="F2778" s="463">
        <v>2014</v>
      </c>
      <c r="G2778" s="462" t="s">
        <v>5710</v>
      </c>
      <c r="H2778" s="462" t="s">
        <v>368</v>
      </c>
      <c r="I2778" s="462" t="s">
        <v>9283</v>
      </c>
      <c r="J2778" s="463">
        <v>116400</v>
      </c>
      <c r="K2778" s="468"/>
      <c r="L2778" s="464">
        <f t="shared" ca="1" si="43"/>
        <v>11640</v>
      </c>
      <c r="M2778" s="462" t="s">
        <v>112</v>
      </c>
    </row>
    <row r="2779" spans="1:13" x14ac:dyDescent="0.35">
      <c r="A2779" s="465" t="s">
        <v>9284</v>
      </c>
      <c r="B2779" s="465" t="s">
        <v>3526</v>
      </c>
      <c r="C2779" s="465" t="s">
        <v>9284</v>
      </c>
      <c r="D2779" s="465" t="s">
        <v>172</v>
      </c>
      <c r="E2779" s="465" t="s">
        <v>238</v>
      </c>
      <c r="F2779" s="466">
        <v>2014</v>
      </c>
      <c r="G2779" s="465" t="s">
        <v>5710</v>
      </c>
      <c r="H2779" s="465" t="s">
        <v>368</v>
      </c>
      <c r="I2779" s="465" t="s">
        <v>9285</v>
      </c>
      <c r="J2779" s="466">
        <v>94224</v>
      </c>
      <c r="K2779" s="469"/>
      <c r="L2779" s="404">
        <f t="shared" ca="1" si="43"/>
        <v>9422.4</v>
      </c>
      <c r="M2779" s="465" t="s">
        <v>112</v>
      </c>
    </row>
    <row r="2780" spans="1:13" x14ac:dyDescent="0.35">
      <c r="A2780" s="462" t="s">
        <v>9286</v>
      </c>
      <c r="B2780" s="462" t="s">
        <v>3527</v>
      </c>
      <c r="C2780" s="462" t="s">
        <v>9286</v>
      </c>
      <c r="D2780" s="462" t="s">
        <v>172</v>
      </c>
      <c r="E2780" s="462" t="s">
        <v>238</v>
      </c>
      <c r="F2780" s="463">
        <v>2014</v>
      </c>
      <c r="G2780" s="462" t="s">
        <v>5710</v>
      </c>
      <c r="H2780" s="462" t="s">
        <v>368</v>
      </c>
      <c r="I2780" s="462" t="s">
        <v>9287</v>
      </c>
      <c r="J2780" s="463">
        <v>111455</v>
      </c>
      <c r="K2780" s="468"/>
      <c r="L2780" s="464">
        <f t="shared" ca="1" si="43"/>
        <v>11145.5</v>
      </c>
      <c r="M2780" s="462" t="s">
        <v>112</v>
      </c>
    </row>
    <row r="2781" spans="1:13" x14ac:dyDescent="0.35">
      <c r="A2781" s="465" t="s">
        <v>9288</v>
      </c>
      <c r="B2781" s="465" t="s">
        <v>3528</v>
      </c>
      <c r="C2781" s="465" t="s">
        <v>9288</v>
      </c>
      <c r="D2781" s="465" t="s">
        <v>172</v>
      </c>
      <c r="E2781" s="465" t="s">
        <v>238</v>
      </c>
      <c r="F2781" s="466">
        <v>2014</v>
      </c>
      <c r="G2781" s="465" t="s">
        <v>5710</v>
      </c>
      <c r="H2781" s="465" t="s">
        <v>368</v>
      </c>
      <c r="I2781" s="465" t="s">
        <v>9289</v>
      </c>
      <c r="J2781" s="466">
        <v>89527</v>
      </c>
      <c r="K2781" s="469"/>
      <c r="L2781" s="404">
        <f t="shared" ca="1" si="43"/>
        <v>8952.7000000000007</v>
      </c>
      <c r="M2781" s="465" t="s">
        <v>112</v>
      </c>
    </row>
    <row r="2782" spans="1:13" x14ac:dyDescent="0.35">
      <c r="A2782" s="462" t="s">
        <v>9290</v>
      </c>
      <c r="B2782" s="462" t="s">
        <v>3529</v>
      </c>
      <c r="C2782" s="462" t="s">
        <v>9290</v>
      </c>
      <c r="D2782" s="462" t="s">
        <v>172</v>
      </c>
      <c r="E2782" s="462" t="s">
        <v>238</v>
      </c>
      <c r="F2782" s="463">
        <v>2014</v>
      </c>
      <c r="G2782" s="462" t="s">
        <v>5710</v>
      </c>
      <c r="H2782" s="462" t="s">
        <v>368</v>
      </c>
      <c r="I2782" s="462" t="s">
        <v>9291</v>
      </c>
      <c r="J2782" s="463">
        <v>132969</v>
      </c>
      <c r="K2782" s="468"/>
      <c r="L2782" s="464">
        <f t="shared" ca="1" si="43"/>
        <v>13296.9</v>
      </c>
      <c r="M2782" s="462" t="s">
        <v>112</v>
      </c>
    </row>
    <row r="2783" spans="1:13" x14ac:dyDescent="0.35">
      <c r="A2783" s="465" t="s">
        <v>9292</v>
      </c>
      <c r="B2783" s="465" t="s">
        <v>3530</v>
      </c>
      <c r="C2783" s="465" t="s">
        <v>9292</v>
      </c>
      <c r="D2783" s="465" t="s">
        <v>172</v>
      </c>
      <c r="E2783" s="465" t="s">
        <v>238</v>
      </c>
      <c r="F2783" s="466">
        <v>2014</v>
      </c>
      <c r="G2783" s="465" t="s">
        <v>5710</v>
      </c>
      <c r="H2783" s="465" t="s">
        <v>368</v>
      </c>
      <c r="I2783" s="465" t="s">
        <v>9293</v>
      </c>
      <c r="J2783" s="466">
        <v>88094</v>
      </c>
      <c r="K2783" s="469"/>
      <c r="L2783" s="404">
        <f t="shared" ca="1" si="43"/>
        <v>8809.4</v>
      </c>
      <c r="M2783" s="465" t="s">
        <v>112</v>
      </c>
    </row>
    <row r="2784" spans="1:13" x14ac:dyDescent="0.35">
      <c r="A2784" s="462" t="s">
        <v>9742</v>
      </c>
      <c r="B2784" s="462" t="s">
        <v>3537</v>
      </c>
      <c r="C2784" s="462" t="s">
        <v>9742</v>
      </c>
      <c r="D2784" s="462" t="s">
        <v>172</v>
      </c>
      <c r="E2784" s="462" t="s">
        <v>238</v>
      </c>
      <c r="F2784" s="463">
        <v>2015</v>
      </c>
      <c r="G2784" s="462" t="s">
        <v>5710</v>
      </c>
      <c r="H2784" s="462" t="s">
        <v>898</v>
      </c>
      <c r="I2784" s="462" t="s">
        <v>9743</v>
      </c>
      <c r="J2784" s="463">
        <v>95457</v>
      </c>
      <c r="K2784" s="468"/>
      <c r="L2784" s="464">
        <f t="shared" ca="1" si="43"/>
        <v>10606.333333333334</v>
      </c>
      <c r="M2784" s="462" t="s">
        <v>112</v>
      </c>
    </row>
    <row r="2785" spans="1:13" x14ac:dyDescent="0.35">
      <c r="A2785" s="465" t="s">
        <v>9869</v>
      </c>
      <c r="B2785" s="465" t="s">
        <v>3540</v>
      </c>
      <c r="C2785" s="465" t="s">
        <v>9869</v>
      </c>
      <c r="D2785" s="465" t="s">
        <v>172</v>
      </c>
      <c r="E2785" s="465" t="s">
        <v>238</v>
      </c>
      <c r="F2785" s="466">
        <v>2015</v>
      </c>
      <c r="G2785" s="465" t="s">
        <v>5710</v>
      </c>
      <c r="H2785" s="465" t="s">
        <v>9438</v>
      </c>
      <c r="I2785" s="465" t="s">
        <v>9870</v>
      </c>
      <c r="J2785" s="466">
        <v>20173</v>
      </c>
      <c r="K2785" s="469"/>
      <c r="L2785" s="404">
        <f t="shared" ca="1" si="43"/>
        <v>2241.4444444444443</v>
      </c>
      <c r="M2785" s="465" t="s">
        <v>112</v>
      </c>
    </row>
    <row r="2786" spans="1:13" x14ac:dyDescent="0.35">
      <c r="A2786" s="462" t="s">
        <v>9871</v>
      </c>
      <c r="B2786" s="462" t="s">
        <v>3541</v>
      </c>
      <c r="C2786" s="462" t="s">
        <v>9871</v>
      </c>
      <c r="D2786" s="462" t="s">
        <v>172</v>
      </c>
      <c r="E2786" s="462" t="s">
        <v>238</v>
      </c>
      <c r="F2786" s="463">
        <v>2015</v>
      </c>
      <c r="G2786" s="462" t="s">
        <v>5710</v>
      </c>
      <c r="H2786" s="462" t="s">
        <v>9438</v>
      </c>
      <c r="I2786" s="462" t="s">
        <v>9872</v>
      </c>
      <c r="J2786" s="463">
        <v>27404</v>
      </c>
      <c r="K2786" s="468"/>
      <c r="L2786" s="464">
        <f t="shared" ca="1" si="43"/>
        <v>3044.8888888888887</v>
      </c>
      <c r="M2786" s="462" t="s">
        <v>112</v>
      </c>
    </row>
    <row r="2787" spans="1:13" x14ac:dyDescent="0.35">
      <c r="A2787" s="465" t="s">
        <v>9744</v>
      </c>
      <c r="B2787" s="465" t="s">
        <v>3538</v>
      </c>
      <c r="C2787" s="465" t="s">
        <v>9744</v>
      </c>
      <c r="D2787" s="465" t="s">
        <v>172</v>
      </c>
      <c r="E2787" s="465" t="s">
        <v>238</v>
      </c>
      <c r="F2787" s="466">
        <v>2015</v>
      </c>
      <c r="G2787" s="465" t="s">
        <v>5710</v>
      </c>
      <c r="H2787" s="465" t="s">
        <v>898</v>
      </c>
      <c r="I2787" s="465" t="s">
        <v>9745</v>
      </c>
      <c r="J2787" s="466">
        <v>45639</v>
      </c>
      <c r="K2787" s="469"/>
      <c r="L2787" s="404">
        <f t="shared" ca="1" si="43"/>
        <v>5071</v>
      </c>
      <c r="M2787" s="465" t="s">
        <v>112</v>
      </c>
    </row>
    <row r="2788" spans="1:13" x14ac:dyDescent="0.35">
      <c r="A2788" s="462" t="s">
        <v>9883</v>
      </c>
      <c r="B2788" s="462" t="s">
        <v>3542</v>
      </c>
      <c r="C2788" s="462" t="s">
        <v>9883</v>
      </c>
      <c r="D2788" s="462" t="s">
        <v>172</v>
      </c>
      <c r="E2788" s="462" t="s">
        <v>238</v>
      </c>
      <c r="F2788" s="463">
        <v>2015</v>
      </c>
      <c r="G2788" s="462" t="s">
        <v>5710</v>
      </c>
      <c r="H2788" s="462" t="s">
        <v>9884</v>
      </c>
      <c r="I2788" s="462" t="s">
        <v>9885</v>
      </c>
      <c r="J2788" s="463">
        <v>102787</v>
      </c>
      <c r="K2788" s="468"/>
      <c r="L2788" s="464">
        <f t="shared" ca="1" si="43"/>
        <v>11420.777777777777</v>
      </c>
      <c r="M2788" s="462" t="s">
        <v>112</v>
      </c>
    </row>
    <row r="2789" spans="1:13" x14ac:dyDescent="0.35">
      <c r="A2789" s="465" t="s">
        <v>10679</v>
      </c>
      <c r="B2789" s="465" t="s">
        <v>3563</v>
      </c>
      <c r="C2789" s="465" t="s">
        <v>10679</v>
      </c>
      <c r="D2789" s="465" t="s">
        <v>172</v>
      </c>
      <c r="E2789" s="465" t="s">
        <v>238</v>
      </c>
      <c r="F2789" s="466">
        <v>2016</v>
      </c>
      <c r="G2789" s="465" t="s">
        <v>5710</v>
      </c>
      <c r="H2789" s="465" t="s">
        <v>897</v>
      </c>
      <c r="I2789" s="465" t="s">
        <v>10680</v>
      </c>
      <c r="J2789" s="466">
        <v>6210</v>
      </c>
      <c r="K2789" s="469"/>
      <c r="L2789" s="404">
        <f t="shared" ca="1" si="43"/>
        <v>776.25</v>
      </c>
      <c r="M2789" s="465" t="s">
        <v>112</v>
      </c>
    </row>
    <row r="2790" spans="1:13" x14ac:dyDescent="0.35">
      <c r="A2790" s="462" t="s">
        <v>9734</v>
      </c>
      <c r="B2790" s="462" t="s">
        <v>3533</v>
      </c>
      <c r="C2790" s="462" t="s">
        <v>9734</v>
      </c>
      <c r="D2790" s="462" t="s">
        <v>172</v>
      </c>
      <c r="E2790" s="462" t="s">
        <v>238</v>
      </c>
      <c r="F2790" s="463">
        <v>2015</v>
      </c>
      <c r="G2790" s="462" t="s">
        <v>5710</v>
      </c>
      <c r="H2790" s="462" t="s">
        <v>898</v>
      </c>
      <c r="I2790" s="462" t="s">
        <v>9735</v>
      </c>
      <c r="J2790" s="463">
        <v>49908</v>
      </c>
      <c r="K2790" s="468"/>
      <c r="L2790" s="464">
        <f t="shared" ca="1" si="43"/>
        <v>5545.333333333333</v>
      </c>
      <c r="M2790" s="462" t="s">
        <v>112</v>
      </c>
    </row>
    <row r="2791" spans="1:13" x14ac:dyDescent="0.35">
      <c r="A2791" s="465" t="s">
        <v>9736</v>
      </c>
      <c r="B2791" s="465" t="s">
        <v>3534</v>
      </c>
      <c r="C2791" s="465" t="s">
        <v>9736</v>
      </c>
      <c r="D2791" s="465" t="s">
        <v>172</v>
      </c>
      <c r="E2791" s="465" t="s">
        <v>238</v>
      </c>
      <c r="F2791" s="466">
        <v>2015</v>
      </c>
      <c r="G2791" s="465" t="s">
        <v>5710</v>
      </c>
      <c r="H2791" s="465" t="s">
        <v>898</v>
      </c>
      <c r="I2791" s="465" t="s">
        <v>9737</v>
      </c>
      <c r="J2791" s="466">
        <v>27428</v>
      </c>
      <c r="K2791" s="469"/>
      <c r="L2791" s="404">
        <f t="shared" ca="1" si="43"/>
        <v>3047.5555555555557</v>
      </c>
      <c r="M2791" s="465" t="s">
        <v>112</v>
      </c>
    </row>
    <row r="2792" spans="1:13" x14ac:dyDescent="0.35">
      <c r="A2792" s="462" t="s">
        <v>9738</v>
      </c>
      <c r="B2792" s="462" t="s">
        <v>3535</v>
      </c>
      <c r="C2792" s="462" t="s">
        <v>9738</v>
      </c>
      <c r="D2792" s="462" t="s">
        <v>172</v>
      </c>
      <c r="E2792" s="462" t="s">
        <v>238</v>
      </c>
      <c r="F2792" s="463">
        <v>2015</v>
      </c>
      <c r="G2792" s="462" t="s">
        <v>5710</v>
      </c>
      <c r="H2792" s="462" t="s">
        <v>898</v>
      </c>
      <c r="I2792" s="462" t="s">
        <v>9739</v>
      </c>
      <c r="J2792" s="463">
        <v>23184</v>
      </c>
      <c r="K2792" s="468"/>
      <c r="L2792" s="464">
        <f t="shared" ca="1" si="43"/>
        <v>2576</v>
      </c>
      <c r="M2792" s="462" t="s">
        <v>112</v>
      </c>
    </row>
    <row r="2793" spans="1:13" x14ac:dyDescent="0.35">
      <c r="A2793" s="465" t="s">
        <v>9740</v>
      </c>
      <c r="B2793" s="465" t="s">
        <v>3536</v>
      </c>
      <c r="C2793" s="465" t="s">
        <v>9740</v>
      </c>
      <c r="D2793" s="465" t="s">
        <v>172</v>
      </c>
      <c r="E2793" s="465" t="s">
        <v>238</v>
      </c>
      <c r="F2793" s="466">
        <v>2015</v>
      </c>
      <c r="G2793" s="465" t="s">
        <v>5710</v>
      </c>
      <c r="H2793" s="465" t="s">
        <v>898</v>
      </c>
      <c r="I2793" s="465" t="s">
        <v>9741</v>
      </c>
      <c r="J2793" s="466">
        <v>34324</v>
      </c>
      <c r="K2793" s="469"/>
      <c r="L2793" s="404">
        <f t="shared" ca="1" si="43"/>
        <v>3813.7777777777778</v>
      </c>
      <c r="M2793" s="465" t="s">
        <v>112</v>
      </c>
    </row>
    <row r="2794" spans="1:13" x14ac:dyDescent="0.35">
      <c r="A2794" s="462" t="s">
        <v>9559</v>
      </c>
      <c r="B2794" s="462" t="s">
        <v>3532</v>
      </c>
      <c r="C2794" s="462" t="s">
        <v>9559</v>
      </c>
      <c r="D2794" s="462" t="s">
        <v>172</v>
      </c>
      <c r="E2794" s="462" t="s">
        <v>238</v>
      </c>
      <c r="F2794" s="463">
        <v>2015</v>
      </c>
      <c r="G2794" s="462" t="s">
        <v>5710</v>
      </c>
      <c r="H2794" s="462" t="s">
        <v>6496</v>
      </c>
      <c r="I2794" s="462" t="s">
        <v>9560</v>
      </c>
      <c r="J2794" s="463">
        <v>111073</v>
      </c>
      <c r="K2794" s="468"/>
      <c r="L2794" s="464">
        <f t="shared" ca="1" si="43"/>
        <v>12341.444444444445</v>
      </c>
      <c r="M2794" s="462" t="s">
        <v>112</v>
      </c>
    </row>
    <row r="2795" spans="1:13" x14ac:dyDescent="0.35">
      <c r="A2795" s="465" t="s">
        <v>10705</v>
      </c>
      <c r="B2795" s="465" t="s">
        <v>3567</v>
      </c>
      <c r="C2795" s="465" t="s">
        <v>10705</v>
      </c>
      <c r="D2795" s="465" t="s">
        <v>172</v>
      </c>
      <c r="E2795" s="465" t="s">
        <v>238</v>
      </c>
      <c r="F2795" s="466">
        <v>2016</v>
      </c>
      <c r="G2795" s="465" t="s">
        <v>5710</v>
      </c>
      <c r="H2795" s="465" t="s">
        <v>6004</v>
      </c>
      <c r="I2795" s="465" t="s">
        <v>10706</v>
      </c>
      <c r="J2795" s="466">
        <v>16860</v>
      </c>
      <c r="K2795" s="469"/>
      <c r="L2795" s="404">
        <f t="shared" ca="1" si="43"/>
        <v>2107.5</v>
      </c>
      <c r="M2795" s="465" t="s">
        <v>112</v>
      </c>
    </row>
    <row r="2796" spans="1:13" x14ac:dyDescent="0.35">
      <c r="A2796" s="462" t="s">
        <v>10707</v>
      </c>
      <c r="B2796" s="462" t="s">
        <v>3568</v>
      </c>
      <c r="C2796" s="462" t="s">
        <v>10707</v>
      </c>
      <c r="D2796" s="462" t="s">
        <v>172</v>
      </c>
      <c r="E2796" s="462" t="s">
        <v>238</v>
      </c>
      <c r="F2796" s="463">
        <v>2016</v>
      </c>
      <c r="G2796" s="462" t="s">
        <v>5710</v>
      </c>
      <c r="H2796" s="462" t="s">
        <v>6004</v>
      </c>
      <c r="I2796" s="462" t="s">
        <v>10708</v>
      </c>
      <c r="J2796" s="463">
        <v>14682</v>
      </c>
      <c r="K2796" s="468"/>
      <c r="L2796" s="464">
        <f t="shared" ca="1" si="43"/>
        <v>1835.25</v>
      </c>
      <c r="M2796" s="462" t="s">
        <v>112</v>
      </c>
    </row>
    <row r="2797" spans="1:13" x14ac:dyDescent="0.35">
      <c r="A2797" s="465" t="s">
        <v>10347</v>
      </c>
      <c r="B2797" s="465" t="s">
        <v>3557</v>
      </c>
      <c r="C2797" s="465" t="s">
        <v>10347</v>
      </c>
      <c r="D2797" s="465" t="s">
        <v>172</v>
      </c>
      <c r="E2797" s="465" t="s">
        <v>238</v>
      </c>
      <c r="F2797" s="466">
        <v>2016</v>
      </c>
      <c r="G2797" s="465" t="s">
        <v>5710</v>
      </c>
      <c r="H2797" s="465" t="s">
        <v>6496</v>
      </c>
      <c r="I2797" s="465" t="s">
        <v>10348</v>
      </c>
      <c r="J2797" s="466">
        <v>85659</v>
      </c>
      <c r="K2797" s="469"/>
      <c r="L2797" s="404">
        <f t="shared" ca="1" si="43"/>
        <v>10707.375</v>
      </c>
      <c r="M2797" s="465" t="s">
        <v>112</v>
      </c>
    </row>
    <row r="2798" spans="1:13" x14ac:dyDescent="0.35">
      <c r="A2798" s="462" t="s">
        <v>10699</v>
      </c>
      <c r="B2798" s="462" t="s">
        <v>3564</v>
      </c>
      <c r="C2798" s="462" t="s">
        <v>10699</v>
      </c>
      <c r="D2798" s="462" t="s">
        <v>172</v>
      </c>
      <c r="E2798" s="462" t="s">
        <v>238</v>
      </c>
      <c r="F2798" s="463">
        <v>2016</v>
      </c>
      <c r="G2798" s="462" t="s">
        <v>5710</v>
      </c>
      <c r="H2798" s="462" t="s">
        <v>6004</v>
      </c>
      <c r="I2798" s="462" t="s">
        <v>10700</v>
      </c>
      <c r="J2798" s="463">
        <v>52795</v>
      </c>
      <c r="K2798" s="468"/>
      <c r="L2798" s="464">
        <f t="shared" ca="1" si="43"/>
        <v>6599.375</v>
      </c>
      <c r="M2798" s="462" t="s">
        <v>112</v>
      </c>
    </row>
    <row r="2799" spans="1:13" x14ac:dyDescent="0.35">
      <c r="A2799" s="465" t="s">
        <v>10701</v>
      </c>
      <c r="B2799" s="465" t="s">
        <v>3565</v>
      </c>
      <c r="C2799" s="465" t="s">
        <v>10701</v>
      </c>
      <c r="D2799" s="465" t="s">
        <v>172</v>
      </c>
      <c r="E2799" s="465" t="s">
        <v>238</v>
      </c>
      <c r="F2799" s="466">
        <v>2016</v>
      </c>
      <c r="G2799" s="465" t="s">
        <v>5710</v>
      </c>
      <c r="H2799" s="465" t="s">
        <v>6004</v>
      </c>
      <c r="I2799" s="465" t="s">
        <v>10702</v>
      </c>
      <c r="J2799" s="466">
        <v>66997</v>
      </c>
      <c r="K2799" s="469"/>
      <c r="L2799" s="404">
        <f t="shared" ca="1" si="43"/>
        <v>8374.625</v>
      </c>
      <c r="M2799" s="465" t="s">
        <v>112</v>
      </c>
    </row>
    <row r="2800" spans="1:13" x14ac:dyDescent="0.35">
      <c r="A2800" s="462" t="s">
        <v>10703</v>
      </c>
      <c r="B2800" s="462" t="s">
        <v>3566</v>
      </c>
      <c r="C2800" s="462" t="s">
        <v>10703</v>
      </c>
      <c r="D2800" s="462" t="s">
        <v>172</v>
      </c>
      <c r="E2800" s="462" t="s">
        <v>238</v>
      </c>
      <c r="F2800" s="463">
        <v>2016</v>
      </c>
      <c r="G2800" s="462" t="s">
        <v>5710</v>
      </c>
      <c r="H2800" s="462" t="s">
        <v>6004</v>
      </c>
      <c r="I2800" s="462" t="s">
        <v>10704</v>
      </c>
      <c r="J2800" s="463">
        <v>25081</v>
      </c>
      <c r="K2800" s="468"/>
      <c r="L2800" s="464">
        <f t="shared" ca="1" si="43"/>
        <v>3135.125</v>
      </c>
      <c r="M2800" s="462" t="s">
        <v>112</v>
      </c>
    </row>
    <row r="2801" spans="1:13" x14ac:dyDescent="0.35">
      <c r="A2801" s="465" t="s">
        <v>10527</v>
      </c>
      <c r="B2801" s="465" t="s">
        <v>3559</v>
      </c>
      <c r="C2801" s="465" t="s">
        <v>10527</v>
      </c>
      <c r="D2801" s="465" t="s">
        <v>172</v>
      </c>
      <c r="E2801" s="465" t="s">
        <v>238</v>
      </c>
      <c r="F2801" s="466">
        <v>2016</v>
      </c>
      <c r="G2801" s="465" t="s">
        <v>5710</v>
      </c>
      <c r="H2801" s="465" t="s">
        <v>368</v>
      </c>
      <c r="I2801" s="465" t="s">
        <v>10528</v>
      </c>
      <c r="J2801" s="466">
        <v>61898</v>
      </c>
      <c r="K2801" s="469"/>
      <c r="L2801" s="404">
        <f t="shared" ca="1" si="43"/>
        <v>7737.25</v>
      </c>
      <c r="M2801" s="465" t="s">
        <v>112</v>
      </c>
    </row>
    <row r="2802" spans="1:13" x14ac:dyDescent="0.35">
      <c r="A2802" s="462" t="s">
        <v>10529</v>
      </c>
      <c r="B2802" s="462" t="s">
        <v>3560</v>
      </c>
      <c r="C2802" s="462" t="s">
        <v>10529</v>
      </c>
      <c r="D2802" s="462" t="s">
        <v>172</v>
      </c>
      <c r="E2802" s="462" t="s">
        <v>238</v>
      </c>
      <c r="F2802" s="463">
        <v>2016</v>
      </c>
      <c r="G2802" s="462" t="s">
        <v>5710</v>
      </c>
      <c r="H2802" s="462" t="s">
        <v>368</v>
      </c>
      <c r="I2802" s="462" t="s">
        <v>10530</v>
      </c>
      <c r="J2802" s="463">
        <v>64604</v>
      </c>
      <c r="K2802" s="468"/>
      <c r="L2802" s="464">
        <f t="shared" ca="1" si="43"/>
        <v>8075.5</v>
      </c>
      <c r="M2802" s="462" t="s">
        <v>112</v>
      </c>
    </row>
    <row r="2803" spans="1:13" x14ac:dyDescent="0.35">
      <c r="A2803" s="465" t="s">
        <v>11540</v>
      </c>
      <c r="B2803" s="465" t="s">
        <v>3580</v>
      </c>
      <c r="C2803" s="465" t="s">
        <v>11540</v>
      </c>
      <c r="D2803" s="465" t="s">
        <v>172</v>
      </c>
      <c r="E2803" s="465" t="s">
        <v>238</v>
      </c>
      <c r="F2803" s="466">
        <v>2017</v>
      </c>
      <c r="G2803" s="465" t="s">
        <v>5710</v>
      </c>
      <c r="H2803" s="465" t="s">
        <v>898</v>
      </c>
      <c r="I2803" s="465" t="s">
        <v>11541</v>
      </c>
      <c r="J2803" s="466">
        <v>79297</v>
      </c>
      <c r="K2803" s="469"/>
      <c r="L2803" s="404">
        <f t="shared" ca="1" si="43"/>
        <v>11328.142857142857</v>
      </c>
      <c r="M2803" s="465" t="s">
        <v>112</v>
      </c>
    </row>
    <row r="2804" spans="1:13" x14ac:dyDescent="0.35">
      <c r="A2804" s="462" t="s">
        <v>11450</v>
      </c>
      <c r="B2804" s="462" t="s">
        <v>3577</v>
      </c>
      <c r="C2804" s="462" t="s">
        <v>11450</v>
      </c>
      <c r="D2804" s="462" t="s">
        <v>172</v>
      </c>
      <c r="E2804" s="462" t="s">
        <v>238</v>
      </c>
      <c r="F2804" s="463">
        <v>2017</v>
      </c>
      <c r="G2804" s="462" t="s">
        <v>5710</v>
      </c>
      <c r="H2804" s="462" t="s">
        <v>368</v>
      </c>
      <c r="I2804" s="462" t="s">
        <v>11451</v>
      </c>
      <c r="J2804" s="463">
        <v>46102</v>
      </c>
      <c r="K2804" s="468"/>
      <c r="L2804" s="464">
        <f t="shared" ca="1" si="43"/>
        <v>6586</v>
      </c>
      <c r="M2804" s="462" t="s">
        <v>112</v>
      </c>
    </row>
    <row r="2805" spans="1:13" x14ac:dyDescent="0.35">
      <c r="A2805" s="465" t="s">
        <v>11452</v>
      </c>
      <c r="B2805" s="465" t="s">
        <v>3578</v>
      </c>
      <c r="C2805" s="465" t="s">
        <v>11452</v>
      </c>
      <c r="D2805" s="465" t="s">
        <v>172</v>
      </c>
      <c r="E2805" s="465" t="s">
        <v>238</v>
      </c>
      <c r="F2805" s="466">
        <v>2017</v>
      </c>
      <c r="G2805" s="465" t="s">
        <v>5710</v>
      </c>
      <c r="H2805" s="465" t="s">
        <v>368</v>
      </c>
      <c r="I2805" s="465" t="s">
        <v>11453</v>
      </c>
      <c r="J2805" s="466">
        <v>75489</v>
      </c>
      <c r="K2805" s="469"/>
      <c r="L2805" s="404">
        <f t="shared" ca="1" si="43"/>
        <v>10784.142857142857</v>
      </c>
      <c r="M2805" s="465" t="s">
        <v>112</v>
      </c>
    </row>
    <row r="2806" spans="1:13" x14ac:dyDescent="0.35">
      <c r="A2806" s="462" t="s">
        <v>11454</v>
      </c>
      <c r="B2806" s="462" t="s">
        <v>3579</v>
      </c>
      <c r="C2806" s="462" t="s">
        <v>11454</v>
      </c>
      <c r="D2806" s="462" t="s">
        <v>172</v>
      </c>
      <c r="E2806" s="462" t="s">
        <v>238</v>
      </c>
      <c r="F2806" s="463">
        <v>2017</v>
      </c>
      <c r="G2806" s="462" t="s">
        <v>5710</v>
      </c>
      <c r="H2806" s="462" t="s">
        <v>368</v>
      </c>
      <c r="I2806" s="462" t="s">
        <v>11455</v>
      </c>
      <c r="J2806" s="463">
        <v>55679</v>
      </c>
      <c r="K2806" s="468"/>
      <c r="L2806" s="464">
        <f t="shared" ca="1" si="43"/>
        <v>7954.1428571428569</v>
      </c>
      <c r="M2806" s="462" t="s">
        <v>112</v>
      </c>
    </row>
    <row r="2807" spans="1:13" x14ac:dyDescent="0.35">
      <c r="A2807" s="465" t="s">
        <v>11606</v>
      </c>
      <c r="B2807" s="465" t="s">
        <v>3583</v>
      </c>
      <c r="C2807" s="465" t="s">
        <v>11606</v>
      </c>
      <c r="D2807" s="465" t="s">
        <v>172</v>
      </c>
      <c r="E2807" s="465" t="s">
        <v>238</v>
      </c>
      <c r="F2807" s="466">
        <v>2017</v>
      </c>
      <c r="G2807" s="465" t="s">
        <v>5710</v>
      </c>
      <c r="H2807" s="465" t="s">
        <v>6004</v>
      </c>
      <c r="I2807" s="465" t="s">
        <v>11607</v>
      </c>
      <c r="J2807" s="466">
        <v>36113</v>
      </c>
      <c r="K2807" s="469"/>
      <c r="L2807" s="404">
        <f t="shared" ca="1" si="43"/>
        <v>5159</v>
      </c>
      <c r="M2807" s="465" t="s">
        <v>112</v>
      </c>
    </row>
    <row r="2808" spans="1:13" x14ac:dyDescent="0.35">
      <c r="A2808" s="462" t="s">
        <v>11608</v>
      </c>
      <c r="B2808" s="462" t="s">
        <v>3584</v>
      </c>
      <c r="C2808" s="462" t="s">
        <v>11608</v>
      </c>
      <c r="D2808" s="462" t="s">
        <v>172</v>
      </c>
      <c r="E2808" s="462" t="s">
        <v>238</v>
      </c>
      <c r="F2808" s="463">
        <v>2017</v>
      </c>
      <c r="G2808" s="462" t="s">
        <v>5710</v>
      </c>
      <c r="H2808" s="462" t="s">
        <v>6004</v>
      </c>
      <c r="I2808" s="462" t="s">
        <v>11609</v>
      </c>
      <c r="J2808" s="463">
        <v>46335</v>
      </c>
      <c r="K2808" s="468"/>
      <c r="L2808" s="464">
        <f t="shared" ca="1" si="43"/>
        <v>6619.2857142857147</v>
      </c>
      <c r="M2808" s="462" t="s">
        <v>112</v>
      </c>
    </row>
    <row r="2809" spans="1:13" x14ac:dyDescent="0.35">
      <c r="A2809" s="465" t="s">
        <v>10677</v>
      </c>
      <c r="B2809" s="465" t="s">
        <v>3562</v>
      </c>
      <c r="C2809" s="465" t="s">
        <v>10677</v>
      </c>
      <c r="D2809" s="465" t="s">
        <v>172</v>
      </c>
      <c r="E2809" s="465" t="s">
        <v>238</v>
      </c>
      <c r="F2809" s="466">
        <v>2016</v>
      </c>
      <c r="G2809" s="465" t="s">
        <v>5710</v>
      </c>
      <c r="H2809" s="465" t="s">
        <v>897</v>
      </c>
      <c r="I2809" s="465" t="s">
        <v>10678</v>
      </c>
      <c r="J2809" s="466">
        <v>60709</v>
      </c>
      <c r="K2809" s="469"/>
      <c r="L2809" s="404">
        <f t="shared" ca="1" si="43"/>
        <v>7588.625</v>
      </c>
      <c r="M2809" s="465" t="s">
        <v>112</v>
      </c>
    </row>
    <row r="2810" spans="1:13" x14ac:dyDescent="0.35">
      <c r="A2810" s="462" t="s">
        <v>11257</v>
      </c>
      <c r="B2810" s="462" t="s">
        <v>3570</v>
      </c>
      <c r="C2810" s="462" t="s">
        <v>11257</v>
      </c>
      <c r="D2810" s="462" t="s">
        <v>172</v>
      </c>
      <c r="E2810" s="462" t="s">
        <v>238</v>
      </c>
      <c r="F2810" s="463">
        <v>2016</v>
      </c>
      <c r="G2810" s="462" t="s">
        <v>6165</v>
      </c>
      <c r="H2810" s="462" t="s">
        <v>8009</v>
      </c>
      <c r="I2810" s="462" t="s">
        <v>11258</v>
      </c>
      <c r="J2810" s="463">
        <v>55539</v>
      </c>
      <c r="K2810" s="468"/>
      <c r="L2810" s="464">
        <f t="shared" ca="1" si="43"/>
        <v>6942.375</v>
      </c>
      <c r="M2810" s="462" t="s">
        <v>112</v>
      </c>
    </row>
    <row r="2811" spans="1:13" x14ac:dyDescent="0.35">
      <c r="A2811" s="465" t="s">
        <v>11259</v>
      </c>
      <c r="B2811" s="465" t="s">
        <v>3571</v>
      </c>
      <c r="C2811" s="465" t="s">
        <v>11259</v>
      </c>
      <c r="D2811" s="465" t="s">
        <v>172</v>
      </c>
      <c r="E2811" s="465" t="s">
        <v>238</v>
      </c>
      <c r="F2811" s="466">
        <v>2016</v>
      </c>
      <c r="G2811" s="465" t="s">
        <v>6165</v>
      </c>
      <c r="H2811" s="465" t="s">
        <v>8009</v>
      </c>
      <c r="I2811" s="465" t="s">
        <v>11260</v>
      </c>
      <c r="J2811" s="466">
        <v>44703</v>
      </c>
      <c r="K2811" s="469"/>
      <c r="L2811" s="404">
        <f t="shared" ca="1" si="43"/>
        <v>5587.875</v>
      </c>
      <c r="M2811" s="465" t="s">
        <v>112</v>
      </c>
    </row>
    <row r="2812" spans="1:13" x14ac:dyDescent="0.35">
      <c r="A2812" s="462" t="s">
        <v>11261</v>
      </c>
      <c r="B2812" s="462" t="s">
        <v>3572</v>
      </c>
      <c r="C2812" s="462" t="s">
        <v>11261</v>
      </c>
      <c r="D2812" s="462" t="s">
        <v>172</v>
      </c>
      <c r="E2812" s="462" t="s">
        <v>238</v>
      </c>
      <c r="F2812" s="463">
        <v>2016</v>
      </c>
      <c r="G2812" s="462" t="s">
        <v>6165</v>
      </c>
      <c r="H2812" s="462" t="s">
        <v>8009</v>
      </c>
      <c r="I2812" s="462" t="s">
        <v>11262</v>
      </c>
      <c r="J2812" s="463">
        <v>50431</v>
      </c>
      <c r="K2812" s="468"/>
      <c r="L2812" s="464">
        <f t="shared" ca="1" si="43"/>
        <v>6303.875</v>
      </c>
      <c r="M2812" s="462" t="s">
        <v>112</v>
      </c>
    </row>
    <row r="2813" spans="1:13" x14ac:dyDescent="0.35">
      <c r="A2813" s="465" t="s">
        <v>11263</v>
      </c>
      <c r="B2813" s="465" t="s">
        <v>3573</v>
      </c>
      <c r="C2813" s="465" t="s">
        <v>11263</v>
      </c>
      <c r="D2813" s="465" t="s">
        <v>172</v>
      </c>
      <c r="E2813" s="465" t="s">
        <v>238</v>
      </c>
      <c r="F2813" s="466">
        <v>2016</v>
      </c>
      <c r="G2813" s="465" t="s">
        <v>6165</v>
      </c>
      <c r="H2813" s="465" t="s">
        <v>8009</v>
      </c>
      <c r="I2813" s="465" t="s">
        <v>11264</v>
      </c>
      <c r="J2813" s="466">
        <v>46573</v>
      </c>
      <c r="K2813" s="469"/>
      <c r="L2813" s="404">
        <f t="shared" ca="1" si="43"/>
        <v>5821.625</v>
      </c>
      <c r="M2813" s="465" t="s">
        <v>112</v>
      </c>
    </row>
    <row r="2814" spans="1:13" x14ac:dyDescent="0.35">
      <c r="A2814" s="462" t="s">
        <v>11265</v>
      </c>
      <c r="B2814" s="462" t="s">
        <v>3574</v>
      </c>
      <c r="C2814" s="462" t="s">
        <v>11265</v>
      </c>
      <c r="D2814" s="462" t="s">
        <v>172</v>
      </c>
      <c r="E2814" s="462" t="s">
        <v>238</v>
      </c>
      <c r="F2814" s="463">
        <v>2016</v>
      </c>
      <c r="G2814" s="462" t="s">
        <v>6165</v>
      </c>
      <c r="H2814" s="462" t="s">
        <v>8009</v>
      </c>
      <c r="I2814" s="462" t="s">
        <v>11266</v>
      </c>
      <c r="J2814" s="463">
        <v>42816</v>
      </c>
      <c r="K2814" s="468"/>
      <c r="L2814" s="464">
        <f t="shared" ca="1" si="43"/>
        <v>5352</v>
      </c>
      <c r="M2814" s="462" t="s">
        <v>112</v>
      </c>
    </row>
    <row r="2815" spans="1:13" x14ac:dyDescent="0.35">
      <c r="A2815" s="465" t="s">
        <v>10746</v>
      </c>
      <c r="B2815" s="465" t="s">
        <v>3569</v>
      </c>
      <c r="C2815" s="465" t="s">
        <v>10746</v>
      </c>
      <c r="D2815" s="465" t="s">
        <v>172</v>
      </c>
      <c r="E2815" s="465" t="s">
        <v>238</v>
      </c>
      <c r="F2815" s="466">
        <v>2016</v>
      </c>
      <c r="G2815" s="465" t="s">
        <v>5710</v>
      </c>
      <c r="H2815" s="465" t="s">
        <v>6735</v>
      </c>
      <c r="I2815" s="465" t="s">
        <v>10747</v>
      </c>
      <c r="J2815" s="466">
        <v>47798</v>
      </c>
      <c r="K2815" s="469"/>
      <c r="L2815" s="404">
        <f t="shared" ca="1" si="43"/>
        <v>5974.75</v>
      </c>
      <c r="M2815" s="465" t="s">
        <v>112</v>
      </c>
    </row>
    <row r="2816" spans="1:13" x14ac:dyDescent="0.35">
      <c r="A2816" s="462" t="s">
        <v>10525</v>
      </c>
      <c r="B2816" s="462" t="s">
        <v>3558</v>
      </c>
      <c r="C2816" s="462" t="s">
        <v>10525</v>
      </c>
      <c r="D2816" s="462" t="s">
        <v>172</v>
      </c>
      <c r="E2816" s="462" t="s">
        <v>238</v>
      </c>
      <c r="F2816" s="463">
        <v>2016</v>
      </c>
      <c r="G2816" s="462" t="s">
        <v>5710</v>
      </c>
      <c r="H2816" s="462" t="s">
        <v>368</v>
      </c>
      <c r="I2816" s="462" t="s">
        <v>10526</v>
      </c>
      <c r="J2816" s="463">
        <v>14542</v>
      </c>
      <c r="K2816" s="468"/>
      <c r="L2816" s="464">
        <f t="shared" ca="1" si="43"/>
        <v>1817.75</v>
      </c>
      <c r="M2816" s="462" t="s">
        <v>112</v>
      </c>
    </row>
    <row r="2817" spans="1:13" x14ac:dyDescent="0.35">
      <c r="A2817" s="465" t="s">
        <v>10669</v>
      </c>
      <c r="B2817" s="465" t="s">
        <v>3561</v>
      </c>
      <c r="C2817" s="465" t="s">
        <v>10669</v>
      </c>
      <c r="D2817" s="465" t="s">
        <v>172</v>
      </c>
      <c r="E2817" s="465" t="s">
        <v>238</v>
      </c>
      <c r="F2817" s="466">
        <v>2016</v>
      </c>
      <c r="G2817" s="465" t="s">
        <v>5710</v>
      </c>
      <c r="H2817" s="465" t="s">
        <v>913</v>
      </c>
      <c r="I2817" s="465" t="s">
        <v>10670</v>
      </c>
      <c r="J2817" s="466">
        <v>27910</v>
      </c>
      <c r="K2817" s="469"/>
      <c r="L2817" s="404">
        <f t="shared" ca="1" si="43"/>
        <v>3488.75</v>
      </c>
      <c r="M2817" s="465" t="s">
        <v>112</v>
      </c>
    </row>
    <row r="2818" spans="1:13" x14ac:dyDescent="0.35">
      <c r="A2818" s="462" t="s">
        <v>11542</v>
      </c>
      <c r="B2818" s="462" t="s">
        <v>3581</v>
      </c>
      <c r="C2818" s="462" t="s">
        <v>11542</v>
      </c>
      <c r="D2818" s="462" t="s">
        <v>172</v>
      </c>
      <c r="E2818" s="462" t="s">
        <v>238</v>
      </c>
      <c r="F2818" s="463">
        <v>2017</v>
      </c>
      <c r="G2818" s="462" t="s">
        <v>5710</v>
      </c>
      <c r="H2818" s="462" t="s">
        <v>898</v>
      </c>
      <c r="I2818" s="462" t="s">
        <v>11543</v>
      </c>
      <c r="J2818" s="463">
        <v>67051</v>
      </c>
      <c r="K2818" s="468"/>
      <c r="L2818" s="464">
        <f t="shared" ref="L2818:L2881" ca="1" si="44">IFERROR(J2818/(YEAR(NOW())-F2818),"--")</f>
        <v>9578.7142857142862</v>
      </c>
      <c r="M2818" s="462" t="s">
        <v>112</v>
      </c>
    </row>
    <row r="2819" spans="1:13" x14ac:dyDescent="0.35">
      <c r="A2819" s="465" t="s">
        <v>11544</v>
      </c>
      <c r="B2819" s="465" t="s">
        <v>3582</v>
      </c>
      <c r="C2819" s="465" t="s">
        <v>11544</v>
      </c>
      <c r="D2819" s="465" t="s">
        <v>172</v>
      </c>
      <c r="E2819" s="465" t="s">
        <v>238</v>
      </c>
      <c r="F2819" s="466">
        <v>2017</v>
      </c>
      <c r="G2819" s="465" t="s">
        <v>5710</v>
      </c>
      <c r="H2819" s="465" t="s">
        <v>898</v>
      </c>
      <c r="I2819" s="465" t="s">
        <v>11545</v>
      </c>
      <c r="J2819" s="466">
        <v>76992</v>
      </c>
      <c r="K2819" s="469"/>
      <c r="L2819" s="404">
        <f t="shared" ca="1" si="44"/>
        <v>10998.857142857143</v>
      </c>
      <c r="M2819" s="465" t="s">
        <v>112</v>
      </c>
    </row>
    <row r="2820" spans="1:13" x14ac:dyDescent="0.35">
      <c r="A2820" s="462" t="s">
        <v>13007</v>
      </c>
      <c r="B2820" s="462" t="s">
        <v>3589</v>
      </c>
      <c r="C2820" s="462" t="s">
        <v>13007</v>
      </c>
      <c r="D2820" s="462" t="s">
        <v>172</v>
      </c>
      <c r="E2820" s="462" t="s">
        <v>238</v>
      </c>
      <c r="F2820" s="463">
        <v>2019</v>
      </c>
      <c r="G2820" s="462" t="s">
        <v>5710</v>
      </c>
      <c r="H2820" s="462" t="s">
        <v>6004</v>
      </c>
      <c r="I2820" s="462" t="s">
        <v>13008</v>
      </c>
      <c r="J2820" s="463">
        <v>30931</v>
      </c>
      <c r="K2820" s="468"/>
      <c r="L2820" s="464">
        <f t="shared" ca="1" si="44"/>
        <v>6186.2</v>
      </c>
      <c r="M2820" s="462" t="s">
        <v>112</v>
      </c>
    </row>
    <row r="2821" spans="1:13" x14ac:dyDescent="0.35">
      <c r="A2821" s="465" t="s">
        <v>6241</v>
      </c>
      <c r="B2821" s="465" t="s">
        <v>3467</v>
      </c>
      <c r="C2821" s="465" t="s">
        <v>6241</v>
      </c>
      <c r="D2821" s="465" t="s">
        <v>172</v>
      </c>
      <c r="E2821" s="465" t="s">
        <v>238</v>
      </c>
      <c r="F2821" s="466">
        <v>2005</v>
      </c>
      <c r="G2821" s="465" t="s">
        <v>5767</v>
      </c>
      <c r="H2821" s="465" t="s">
        <v>6242</v>
      </c>
      <c r="I2821" s="465" t="s">
        <v>6243</v>
      </c>
      <c r="J2821" s="466">
        <v>102384</v>
      </c>
      <c r="K2821" s="469"/>
      <c r="L2821" s="404">
        <f t="shared" ca="1" si="44"/>
        <v>5388.6315789473683</v>
      </c>
      <c r="M2821" s="465" t="s">
        <v>112</v>
      </c>
    </row>
    <row r="2822" spans="1:13" x14ac:dyDescent="0.35">
      <c r="A2822" s="462" t="s">
        <v>13942</v>
      </c>
      <c r="B2822" s="462" t="s">
        <v>3590</v>
      </c>
      <c r="C2822" s="462" t="s">
        <v>13942</v>
      </c>
      <c r="D2822" s="462" t="s">
        <v>172</v>
      </c>
      <c r="E2822" s="462" t="s">
        <v>238</v>
      </c>
      <c r="F2822" s="463">
        <v>2020</v>
      </c>
      <c r="G2822" s="462" t="s">
        <v>5710</v>
      </c>
      <c r="H2822" s="462" t="s">
        <v>6004</v>
      </c>
      <c r="I2822" s="462" t="s">
        <v>13943</v>
      </c>
      <c r="J2822" s="463">
        <v>17828</v>
      </c>
      <c r="K2822" s="468"/>
      <c r="L2822" s="464">
        <f t="shared" ca="1" si="44"/>
        <v>4457</v>
      </c>
      <c r="M2822" s="462" t="s">
        <v>112</v>
      </c>
    </row>
    <row r="2823" spans="1:13" x14ac:dyDescent="0.35">
      <c r="A2823" s="465" t="s">
        <v>17589</v>
      </c>
      <c r="B2823" s="465" t="s">
        <v>17590</v>
      </c>
      <c r="C2823" s="465" t="s">
        <v>17589</v>
      </c>
      <c r="D2823" s="465" t="s">
        <v>172</v>
      </c>
      <c r="E2823" s="465" t="s">
        <v>238</v>
      </c>
      <c r="F2823" s="466">
        <v>2023</v>
      </c>
      <c r="G2823" s="465" t="s">
        <v>5710</v>
      </c>
      <c r="H2823" s="465" t="s">
        <v>898</v>
      </c>
      <c r="I2823" s="465" t="s">
        <v>17591</v>
      </c>
      <c r="J2823" s="466">
        <v>0</v>
      </c>
      <c r="K2823" s="469"/>
      <c r="L2823" s="404">
        <f t="shared" ca="1" si="44"/>
        <v>0</v>
      </c>
      <c r="M2823" s="465" t="s">
        <v>112</v>
      </c>
    </row>
    <row r="2824" spans="1:13" x14ac:dyDescent="0.35">
      <c r="A2824" s="462" t="s">
        <v>17592</v>
      </c>
      <c r="B2824" s="462" t="s">
        <v>17593</v>
      </c>
      <c r="C2824" s="462" t="s">
        <v>17592</v>
      </c>
      <c r="D2824" s="462" t="s">
        <v>172</v>
      </c>
      <c r="E2824" s="462" t="s">
        <v>238</v>
      </c>
      <c r="F2824" s="463">
        <v>2023</v>
      </c>
      <c r="G2824" s="462" t="s">
        <v>5710</v>
      </c>
      <c r="H2824" s="462" t="s">
        <v>898</v>
      </c>
      <c r="I2824" s="462" t="s">
        <v>17594</v>
      </c>
      <c r="J2824" s="463">
        <v>461</v>
      </c>
      <c r="K2824" s="468"/>
      <c r="L2824" s="464">
        <f t="shared" ca="1" si="44"/>
        <v>461</v>
      </c>
      <c r="M2824" s="462" t="s">
        <v>112</v>
      </c>
    </row>
    <row r="2825" spans="1:13" x14ac:dyDescent="0.35">
      <c r="A2825" s="465" t="s">
        <v>14780</v>
      </c>
      <c r="B2825" s="465" t="s">
        <v>14781</v>
      </c>
      <c r="C2825" s="465" t="s">
        <v>14780</v>
      </c>
      <c r="D2825" s="465" t="s">
        <v>172</v>
      </c>
      <c r="E2825" s="465" t="s">
        <v>238</v>
      </c>
      <c r="F2825" s="466">
        <v>2021</v>
      </c>
      <c r="G2825" s="465" t="s">
        <v>5710</v>
      </c>
      <c r="H2825" s="465" t="s">
        <v>6004</v>
      </c>
      <c r="I2825" s="465" t="s">
        <v>14782</v>
      </c>
      <c r="J2825" s="466">
        <v>10162</v>
      </c>
      <c r="K2825" s="469"/>
      <c r="L2825" s="404">
        <f t="shared" ca="1" si="44"/>
        <v>3387.3333333333335</v>
      </c>
      <c r="M2825" s="465" t="s">
        <v>112</v>
      </c>
    </row>
    <row r="2826" spans="1:13" x14ac:dyDescent="0.35">
      <c r="A2826" s="462" t="s">
        <v>17710</v>
      </c>
      <c r="B2826" s="462" t="s">
        <v>17711</v>
      </c>
      <c r="C2826" s="462" t="s">
        <v>17710</v>
      </c>
      <c r="D2826" s="462" t="s">
        <v>172</v>
      </c>
      <c r="E2826" s="462" t="s">
        <v>238</v>
      </c>
      <c r="F2826" s="463">
        <v>2023</v>
      </c>
      <c r="G2826" s="462" t="s">
        <v>6165</v>
      </c>
      <c r="H2826" s="462" t="s">
        <v>17712</v>
      </c>
      <c r="I2826" s="462" t="s">
        <v>17713</v>
      </c>
      <c r="J2826" s="463">
        <v>0</v>
      </c>
      <c r="K2826" s="468"/>
      <c r="L2826" s="464">
        <f t="shared" ca="1" si="44"/>
        <v>0</v>
      </c>
      <c r="M2826" s="462" t="s">
        <v>112</v>
      </c>
    </row>
    <row r="2827" spans="1:13" x14ac:dyDescent="0.35">
      <c r="A2827" s="465" t="s">
        <v>17649</v>
      </c>
      <c r="B2827" s="465" t="s">
        <v>17650</v>
      </c>
      <c r="C2827" s="465" t="s">
        <v>17649</v>
      </c>
      <c r="D2827" s="465" t="s">
        <v>172</v>
      </c>
      <c r="E2827" s="465" t="s">
        <v>238</v>
      </c>
      <c r="F2827" s="466">
        <v>2023</v>
      </c>
      <c r="G2827" s="465" t="s">
        <v>5710</v>
      </c>
      <c r="H2827" s="465" t="s">
        <v>898</v>
      </c>
      <c r="I2827" s="465" t="s">
        <v>17651</v>
      </c>
      <c r="J2827" s="466">
        <v>1143</v>
      </c>
      <c r="K2827" s="469"/>
      <c r="L2827" s="404">
        <f t="shared" ca="1" si="44"/>
        <v>1143</v>
      </c>
      <c r="M2827" s="465" t="s">
        <v>112</v>
      </c>
    </row>
    <row r="2828" spans="1:13" x14ac:dyDescent="0.35">
      <c r="A2828" s="462" t="s">
        <v>17652</v>
      </c>
      <c r="B2828" s="462" t="s">
        <v>17653</v>
      </c>
      <c r="C2828" s="462" t="s">
        <v>17652</v>
      </c>
      <c r="D2828" s="462" t="s">
        <v>172</v>
      </c>
      <c r="E2828" s="462" t="s">
        <v>238</v>
      </c>
      <c r="F2828" s="463">
        <v>2023</v>
      </c>
      <c r="G2828" s="462" t="s">
        <v>5710</v>
      </c>
      <c r="H2828" s="462" t="s">
        <v>913</v>
      </c>
      <c r="I2828" s="462" t="s">
        <v>17654</v>
      </c>
      <c r="J2828" s="463">
        <v>142</v>
      </c>
      <c r="K2828" s="468"/>
      <c r="L2828" s="464">
        <f t="shared" ca="1" si="44"/>
        <v>142</v>
      </c>
      <c r="M2828" s="462" t="s">
        <v>112</v>
      </c>
    </row>
    <row r="2829" spans="1:13" x14ac:dyDescent="0.35">
      <c r="A2829" s="465" t="s">
        <v>17595</v>
      </c>
      <c r="B2829" s="465" t="s">
        <v>17596</v>
      </c>
      <c r="C2829" s="465" t="s">
        <v>17595</v>
      </c>
      <c r="D2829" s="465" t="s">
        <v>172</v>
      </c>
      <c r="E2829" s="465" t="s">
        <v>238</v>
      </c>
      <c r="F2829" s="466">
        <v>2023</v>
      </c>
      <c r="G2829" s="465" t="s">
        <v>5710</v>
      </c>
      <c r="H2829" s="465" t="s">
        <v>898</v>
      </c>
      <c r="I2829" s="465" t="s">
        <v>17597</v>
      </c>
      <c r="J2829" s="466">
        <v>0</v>
      </c>
      <c r="K2829" s="469"/>
      <c r="L2829" s="404">
        <f t="shared" ca="1" si="44"/>
        <v>0</v>
      </c>
      <c r="M2829" s="465" t="s">
        <v>112</v>
      </c>
    </row>
    <row r="2830" spans="1:13" x14ac:dyDescent="0.35">
      <c r="A2830" s="462" t="s">
        <v>6771</v>
      </c>
      <c r="B2830" s="462" t="s">
        <v>3472</v>
      </c>
      <c r="C2830" s="462" t="s">
        <v>6771</v>
      </c>
      <c r="D2830" s="462" t="s">
        <v>172</v>
      </c>
      <c r="E2830" s="462" t="s">
        <v>246</v>
      </c>
      <c r="F2830" s="463">
        <v>2007</v>
      </c>
      <c r="G2830" s="462" t="s">
        <v>5710</v>
      </c>
      <c r="H2830" s="462" t="s">
        <v>5917</v>
      </c>
      <c r="I2830" s="462" t="s">
        <v>6772</v>
      </c>
      <c r="J2830" s="463">
        <v>120205</v>
      </c>
      <c r="K2830" s="468">
        <v>45132</v>
      </c>
      <c r="L2830" s="464">
        <f t="shared" ca="1" si="44"/>
        <v>7070.8823529411766</v>
      </c>
      <c r="M2830" s="462" t="s">
        <v>112</v>
      </c>
    </row>
    <row r="2831" spans="1:13" x14ac:dyDescent="0.35">
      <c r="A2831" s="465" t="s">
        <v>7096</v>
      </c>
      <c r="B2831" s="465" t="s">
        <v>3478</v>
      </c>
      <c r="C2831" s="465" t="s">
        <v>7096</v>
      </c>
      <c r="D2831" s="465" t="s">
        <v>172</v>
      </c>
      <c r="E2831" s="465" t="s">
        <v>246</v>
      </c>
      <c r="F2831" s="466">
        <v>2008</v>
      </c>
      <c r="G2831" s="465" t="s">
        <v>5710</v>
      </c>
      <c r="H2831" s="465" t="s">
        <v>898</v>
      </c>
      <c r="I2831" s="465" t="s">
        <v>7097</v>
      </c>
      <c r="J2831" s="466">
        <v>196564</v>
      </c>
      <c r="K2831" s="469"/>
      <c r="L2831" s="404">
        <f t="shared" ca="1" si="44"/>
        <v>12285.25</v>
      </c>
      <c r="M2831" s="465" t="s">
        <v>112</v>
      </c>
    </row>
    <row r="2832" spans="1:13" x14ac:dyDescent="0.35">
      <c r="A2832" s="462" t="s">
        <v>6716</v>
      </c>
      <c r="B2832" s="462" t="s">
        <v>3471</v>
      </c>
      <c r="C2832" s="462" t="s">
        <v>6716</v>
      </c>
      <c r="D2832" s="462" t="s">
        <v>172</v>
      </c>
      <c r="E2832" s="462" t="s">
        <v>246</v>
      </c>
      <c r="F2832" s="463">
        <v>2007</v>
      </c>
      <c r="G2832" s="462" t="s">
        <v>5710</v>
      </c>
      <c r="H2832" s="462" t="s">
        <v>913</v>
      </c>
      <c r="I2832" s="462" t="s">
        <v>6717</v>
      </c>
      <c r="J2832" s="463">
        <v>169449</v>
      </c>
      <c r="K2832" s="468"/>
      <c r="L2832" s="464">
        <f t="shared" ca="1" si="44"/>
        <v>9967.5882352941171</v>
      </c>
      <c r="M2832" s="462" t="s">
        <v>112</v>
      </c>
    </row>
    <row r="2833" spans="1:13" x14ac:dyDescent="0.35">
      <c r="A2833" s="465" t="s">
        <v>9796</v>
      </c>
      <c r="B2833" s="465" t="s">
        <v>3539</v>
      </c>
      <c r="C2833" s="465" t="s">
        <v>9796</v>
      </c>
      <c r="D2833" s="465" t="s">
        <v>172</v>
      </c>
      <c r="E2833" s="465" t="s">
        <v>246</v>
      </c>
      <c r="F2833" s="466">
        <v>2015</v>
      </c>
      <c r="G2833" s="465" t="s">
        <v>5710</v>
      </c>
      <c r="H2833" s="465" t="s">
        <v>897</v>
      </c>
      <c r="I2833" s="465" t="s">
        <v>9797</v>
      </c>
      <c r="J2833" s="466">
        <v>63084</v>
      </c>
      <c r="K2833" s="469"/>
      <c r="L2833" s="404">
        <f t="shared" ca="1" si="44"/>
        <v>7009.333333333333</v>
      </c>
      <c r="M2833" s="465" t="s">
        <v>112</v>
      </c>
    </row>
    <row r="2834" spans="1:13" x14ac:dyDescent="0.35">
      <c r="A2834" s="462" t="s">
        <v>12302</v>
      </c>
      <c r="B2834" s="462" t="s">
        <v>3586</v>
      </c>
      <c r="C2834" s="462" t="s">
        <v>12302</v>
      </c>
      <c r="D2834" s="462" t="s">
        <v>172</v>
      </c>
      <c r="E2834" s="462" t="s">
        <v>246</v>
      </c>
      <c r="F2834" s="463">
        <v>2018</v>
      </c>
      <c r="G2834" s="462" t="s">
        <v>5710</v>
      </c>
      <c r="H2834" s="462" t="s">
        <v>913</v>
      </c>
      <c r="I2834" s="462" t="s">
        <v>12303</v>
      </c>
      <c r="J2834" s="463">
        <v>30930</v>
      </c>
      <c r="K2834" s="468"/>
      <c r="L2834" s="464">
        <f t="shared" ca="1" si="44"/>
        <v>5155</v>
      </c>
      <c r="M2834" s="462" t="s">
        <v>112</v>
      </c>
    </row>
    <row r="2835" spans="1:13" x14ac:dyDescent="0.35">
      <c r="A2835" s="465" t="s">
        <v>7369</v>
      </c>
      <c r="B2835" s="465" t="s">
        <v>2569</v>
      </c>
      <c r="C2835" s="465" t="s">
        <v>7369</v>
      </c>
      <c r="D2835" s="465" t="s">
        <v>173</v>
      </c>
      <c r="E2835" s="465" t="s">
        <v>6613</v>
      </c>
      <c r="F2835" s="466">
        <v>2009</v>
      </c>
      <c r="G2835" s="465" t="s">
        <v>5710</v>
      </c>
      <c r="H2835" s="465" t="s">
        <v>5820</v>
      </c>
      <c r="I2835" s="465" t="s">
        <v>7370</v>
      </c>
      <c r="J2835" s="466">
        <v>32992</v>
      </c>
      <c r="K2835" s="469"/>
      <c r="L2835" s="404">
        <f t="shared" ca="1" si="44"/>
        <v>2199.4666666666667</v>
      </c>
      <c r="M2835" s="465" t="s">
        <v>191</v>
      </c>
    </row>
    <row r="2836" spans="1:13" x14ac:dyDescent="0.35">
      <c r="A2836" s="462" t="s">
        <v>7565</v>
      </c>
      <c r="B2836" s="462" t="s">
        <v>2570</v>
      </c>
      <c r="C2836" s="462" t="s">
        <v>7565</v>
      </c>
      <c r="D2836" s="462" t="s">
        <v>173</v>
      </c>
      <c r="E2836" s="462" t="s">
        <v>6613</v>
      </c>
      <c r="F2836" s="463">
        <v>2010</v>
      </c>
      <c r="G2836" s="462" t="s">
        <v>5710</v>
      </c>
      <c r="H2836" s="462" t="s">
        <v>6496</v>
      </c>
      <c r="I2836" s="462" t="s">
        <v>7566</v>
      </c>
      <c r="J2836" s="463">
        <v>72162</v>
      </c>
      <c r="K2836" s="468"/>
      <c r="L2836" s="464">
        <f t="shared" ca="1" si="44"/>
        <v>5154.4285714285716</v>
      </c>
      <c r="M2836" s="462" t="s">
        <v>191</v>
      </c>
    </row>
    <row r="2837" spans="1:13" x14ac:dyDescent="0.35">
      <c r="A2837" s="465" t="s">
        <v>9768</v>
      </c>
      <c r="B2837" s="465" t="s">
        <v>2571</v>
      </c>
      <c r="C2837" s="465" t="s">
        <v>9768</v>
      </c>
      <c r="D2837" s="465" t="s">
        <v>173</v>
      </c>
      <c r="E2837" s="465" t="s">
        <v>6613</v>
      </c>
      <c r="F2837" s="466">
        <v>2015</v>
      </c>
      <c r="G2837" s="465" t="s">
        <v>5710</v>
      </c>
      <c r="H2837" s="465" t="s">
        <v>913</v>
      </c>
      <c r="I2837" s="465" t="s">
        <v>9769</v>
      </c>
      <c r="J2837" s="466">
        <v>13577</v>
      </c>
      <c r="K2837" s="469"/>
      <c r="L2837" s="404">
        <f t="shared" ca="1" si="44"/>
        <v>1508.5555555555557</v>
      </c>
      <c r="M2837" s="465" t="s">
        <v>191</v>
      </c>
    </row>
    <row r="2838" spans="1:13" x14ac:dyDescent="0.35">
      <c r="A2838" s="462" t="s">
        <v>6612</v>
      </c>
      <c r="B2838" s="462" t="s">
        <v>2568</v>
      </c>
      <c r="C2838" s="462" t="s">
        <v>6612</v>
      </c>
      <c r="D2838" s="462" t="s">
        <v>173</v>
      </c>
      <c r="E2838" s="462" t="s">
        <v>6613</v>
      </c>
      <c r="F2838" s="463">
        <v>2007</v>
      </c>
      <c r="G2838" s="462" t="s">
        <v>5735</v>
      </c>
      <c r="H2838" s="462" t="s">
        <v>6614</v>
      </c>
      <c r="I2838" s="462" t="s">
        <v>6615</v>
      </c>
      <c r="J2838" s="463">
        <v>28458</v>
      </c>
      <c r="K2838" s="468"/>
      <c r="L2838" s="464">
        <f t="shared" ca="1" si="44"/>
        <v>1674</v>
      </c>
      <c r="M2838" s="462" t="s">
        <v>191</v>
      </c>
    </row>
    <row r="2839" spans="1:13" x14ac:dyDescent="0.35">
      <c r="A2839" s="465" t="s">
        <v>9322</v>
      </c>
      <c r="B2839" s="465" t="s">
        <v>9323</v>
      </c>
      <c r="C2839" s="465" t="s">
        <v>9322</v>
      </c>
      <c r="D2839" s="465" t="s">
        <v>173</v>
      </c>
      <c r="E2839" s="465" t="s">
        <v>6613</v>
      </c>
      <c r="F2839" s="466">
        <v>2014</v>
      </c>
      <c r="G2839" s="465" t="s">
        <v>5710</v>
      </c>
      <c r="H2839" s="465" t="s">
        <v>913</v>
      </c>
      <c r="I2839" s="465" t="s">
        <v>9324</v>
      </c>
      <c r="J2839" s="466">
        <v>11048</v>
      </c>
      <c r="K2839" s="469"/>
      <c r="L2839" s="404">
        <f t="shared" ca="1" si="44"/>
        <v>1104.8</v>
      </c>
      <c r="M2839" s="465" t="s">
        <v>191</v>
      </c>
    </row>
    <row r="2840" spans="1:13" x14ac:dyDescent="0.35">
      <c r="A2840" s="462" t="s">
        <v>11927</v>
      </c>
      <c r="B2840" s="462" t="s">
        <v>2572</v>
      </c>
      <c r="C2840" s="462" t="s">
        <v>11927</v>
      </c>
      <c r="D2840" s="462" t="s">
        <v>173</v>
      </c>
      <c r="E2840" s="462" t="s">
        <v>6613</v>
      </c>
      <c r="F2840" s="463">
        <v>2017</v>
      </c>
      <c r="G2840" s="462" t="s">
        <v>1283</v>
      </c>
      <c r="H2840" s="462" t="s">
        <v>11170</v>
      </c>
      <c r="I2840" s="462" t="s">
        <v>11928</v>
      </c>
      <c r="J2840" s="463">
        <v>16944</v>
      </c>
      <c r="K2840" s="468"/>
      <c r="L2840" s="464">
        <f t="shared" ca="1" si="44"/>
        <v>2420.5714285714284</v>
      </c>
      <c r="M2840" s="462" t="s">
        <v>191</v>
      </c>
    </row>
    <row r="2841" spans="1:13" x14ac:dyDescent="0.35">
      <c r="A2841" s="465" t="s">
        <v>10404</v>
      </c>
      <c r="B2841" s="465" t="s">
        <v>4792</v>
      </c>
      <c r="C2841" s="465" t="s">
        <v>10404</v>
      </c>
      <c r="D2841" s="465" t="s">
        <v>193</v>
      </c>
      <c r="E2841" s="465" t="s">
        <v>7266</v>
      </c>
      <c r="F2841" s="466">
        <v>2016</v>
      </c>
      <c r="G2841" s="465" t="s">
        <v>5710</v>
      </c>
      <c r="H2841" s="465" t="s">
        <v>6139</v>
      </c>
      <c r="I2841" s="465" t="s">
        <v>10405</v>
      </c>
      <c r="J2841" s="466">
        <v>0</v>
      </c>
      <c r="K2841" s="469"/>
      <c r="L2841" s="404">
        <f t="shared" ca="1" si="44"/>
        <v>0</v>
      </c>
      <c r="M2841" s="465" t="s">
        <v>143</v>
      </c>
    </row>
    <row r="2842" spans="1:13" x14ac:dyDescent="0.35">
      <c r="A2842" s="462" t="s">
        <v>12733</v>
      </c>
      <c r="B2842" s="462" t="s">
        <v>4799</v>
      </c>
      <c r="C2842" s="462" t="s">
        <v>12733</v>
      </c>
      <c r="D2842" s="462" t="s">
        <v>193</v>
      </c>
      <c r="E2842" s="462" t="s">
        <v>7266</v>
      </c>
      <c r="F2842" s="463">
        <v>2019</v>
      </c>
      <c r="G2842" s="462" t="s">
        <v>5710</v>
      </c>
      <c r="H2842" s="462" t="s">
        <v>6139</v>
      </c>
      <c r="I2842" s="462" t="s">
        <v>12734</v>
      </c>
      <c r="J2842" s="463">
        <v>0</v>
      </c>
      <c r="K2842" s="468"/>
      <c r="L2842" s="464">
        <f t="shared" ca="1" si="44"/>
        <v>0</v>
      </c>
      <c r="M2842" s="462" t="s">
        <v>143</v>
      </c>
    </row>
    <row r="2843" spans="1:13" x14ac:dyDescent="0.35">
      <c r="A2843" s="465" t="s">
        <v>13831</v>
      </c>
      <c r="B2843" s="465" t="s">
        <v>4801</v>
      </c>
      <c r="C2843" s="465" t="s">
        <v>13831</v>
      </c>
      <c r="D2843" s="465" t="s">
        <v>193</v>
      </c>
      <c r="E2843" s="465" t="s">
        <v>7266</v>
      </c>
      <c r="F2843" s="466">
        <v>2020</v>
      </c>
      <c r="G2843" s="465" t="s">
        <v>5710</v>
      </c>
      <c r="H2843" s="465" t="s">
        <v>6139</v>
      </c>
      <c r="I2843" s="465" t="s">
        <v>13832</v>
      </c>
      <c r="J2843" s="466">
        <v>0</v>
      </c>
      <c r="K2843" s="469"/>
      <c r="L2843" s="404">
        <f t="shared" ca="1" si="44"/>
        <v>0</v>
      </c>
      <c r="M2843" s="465" t="s">
        <v>143</v>
      </c>
    </row>
    <row r="2844" spans="1:13" x14ac:dyDescent="0.35">
      <c r="A2844" s="462" t="s">
        <v>8753</v>
      </c>
      <c r="B2844" s="462" t="s">
        <v>14870</v>
      </c>
      <c r="C2844" s="462" t="s">
        <v>8753</v>
      </c>
      <c r="D2844" s="462" t="s">
        <v>193</v>
      </c>
      <c r="E2844" s="462" t="s">
        <v>7266</v>
      </c>
      <c r="F2844" s="463">
        <v>2013</v>
      </c>
      <c r="G2844" s="462" t="s">
        <v>5710</v>
      </c>
      <c r="H2844" s="462" t="s">
        <v>6006</v>
      </c>
      <c r="I2844" s="462" t="s">
        <v>8754</v>
      </c>
      <c r="J2844" s="463">
        <v>0</v>
      </c>
      <c r="K2844" s="468"/>
      <c r="L2844" s="464">
        <f t="shared" ca="1" si="44"/>
        <v>0</v>
      </c>
      <c r="M2844" s="462" t="s">
        <v>143</v>
      </c>
    </row>
    <row r="2845" spans="1:13" x14ac:dyDescent="0.35">
      <c r="A2845" s="465" t="s">
        <v>8059</v>
      </c>
      <c r="B2845" s="465" t="s">
        <v>4787</v>
      </c>
      <c r="C2845" s="465" t="s">
        <v>8059</v>
      </c>
      <c r="D2845" s="465" t="s">
        <v>193</v>
      </c>
      <c r="E2845" s="465" t="s">
        <v>7266</v>
      </c>
      <c r="F2845" s="466">
        <v>2012</v>
      </c>
      <c r="G2845" s="465" t="s">
        <v>5710</v>
      </c>
      <c r="H2845" s="465" t="s">
        <v>5820</v>
      </c>
      <c r="I2845" s="465" t="s">
        <v>8060</v>
      </c>
      <c r="J2845" s="466">
        <v>0</v>
      </c>
      <c r="K2845" s="469"/>
      <c r="L2845" s="404">
        <f t="shared" ca="1" si="44"/>
        <v>0</v>
      </c>
      <c r="M2845" s="465" t="s">
        <v>143</v>
      </c>
    </row>
    <row r="2846" spans="1:13" x14ac:dyDescent="0.35">
      <c r="A2846" s="462" t="s">
        <v>11364</v>
      </c>
      <c r="B2846" s="462" t="s">
        <v>4794</v>
      </c>
      <c r="C2846" s="462" t="s">
        <v>11364</v>
      </c>
      <c r="D2846" s="462" t="s">
        <v>193</v>
      </c>
      <c r="E2846" s="462" t="s">
        <v>7266</v>
      </c>
      <c r="F2846" s="463">
        <v>2017</v>
      </c>
      <c r="G2846" s="462" t="s">
        <v>5710</v>
      </c>
      <c r="H2846" s="462" t="s">
        <v>6496</v>
      </c>
      <c r="I2846" s="462" t="s">
        <v>11365</v>
      </c>
      <c r="J2846" s="463">
        <v>0</v>
      </c>
      <c r="K2846" s="468"/>
      <c r="L2846" s="464">
        <f t="shared" ca="1" si="44"/>
        <v>0</v>
      </c>
      <c r="M2846" s="462" t="s">
        <v>143</v>
      </c>
    </row>
    <row r="2847" spans="1:13" x14ac:dyDescent="0.35">
      <c r="A2847" s="465" t="s">
        <v>12376</v>
      </c>
      <c r="B2847" s="465" t="s">
        <v>4797</v>
      </c>
      <c r="C2847" s="465" t="s">
        <v>12376</v>
      </c>
      <c r="D2847" s="465" t="s">
        <v>193</v>
      </c>
      <c r="E2847" s="465" t="s">
        <v>7266</v>
      </c>
      <c r="F2847" s="466">
        <v>2018</v>
      </c>
      <c r="G2847" s="465" t="s">
        <v>5710</v>
      </c>
      <c r="H2847" s="465" t="s">
        <v>9438</v>
      </c>
      <c r="I2847" s="465" t="s">
        <v>12377</v>
      </c>
      <c r="J2847" s="466">
        <v>0</v>
      </c>
      <c r="K2847" s="469"/>
      <c r="L2847" s="404">
        <f t="shared" ca="1" si="44"/>
        <v>0</v>
      </c>
      <c r="M2847" s="465" t="s">
        <v>143</v>
      </c>
    </row>
    <row r="2848" spans="1:13" x14ac:dyDescent="0.35">
      <c r="A2848" s="462" t="s">
        <v>12284</v>
      </c>
      <c r="B2848" s="462" t="s">
        <v>4796</v>
      </c>
      <c r="C2848" s="462" t="s">
        <v>12284</v>
      </c>
      <c r="D2848" s="462" t="s">
        <v>193</v>
      </c>
      <c r="E2848" s="462" t="s">
        <v>7266</v>
      </c>
      <c r="F2848" s="463">
        <v>2018</v>
      </c>
      <c r="G2848" s="462" t="s">
        <v>5710</v>
      </c>
      <c r="H2848" s="462" t="s">
        <v>898</v>
      </c>
      <c r="I2848" s="462" t="s">
        <v>12285</v>
      </c>
      <c r="J2848" s="463">
        <v>0</v>
      </c>
      <c r="K2848" s="468"/>
      <c r="L2848" s="464">
        <f t="shared" ca="1" si="44"/>
        <v>0</v>
      </c>
      <c r="M2848" s="462" t="s">
        <v>143</v>
      </c>
    </row>
    <row r="2849" spans="1:13" x14ac:dyDescent="0.35">
      <c r="A2849" s="465" t="s">
        <v>17811</v>
      </c>
      <c r="B2849" s="465" t="s">
        <v>17812</v>
      </c>
      <c r="C2849" s="465" t="s">
        <v>17811</v>
      </c>
      <c r="D2849" s="465" t="s">
        <v>193</v>
      </c>
      <c r="E2849" s="465" t="s">
        <v>7266</v>
      </c>
      <c r="F2849" s="466">
        <v>2001</v>
      </c>
      <c r="G2849" s="465" t="s">
        <v>5710</v>
      </c>
      <c r="H2849" s="465" t="s">
        <v>913</v>
      </c>
      <c r="I2849" s="465" t="s">
        <v>17813</v>
      </c>
      <c r="J2849" s="466">
        <v>8073</v>
      </c>
      <c r="K2849" s="469">
        <v>45166</v>
      </c>
      <c r="L2849" s="404">
        <f t="shared" ca="1" si="44"/>
        <v>351</v>
      </c>
      <c r="M2849" s="465" t="s">
        <v>143</v>
      </c>
    </row>
    <row r="2850" spans="1:13" x14ac:dyDescent="0.35">
      <c r="A2850" s="462" t="s">
        <v>8453</v>
      </c>
      <c r="B2850" s="462" t="s">
        <v>4788</v>
      </c>
      <c r="C2850" s="462" t="s">
        <v>8453</v>
      </c>
      <c r="D2850" s="462" t="s">
        <v>193</v>
      </c>
      <c r="E2850" s="462" t="s">
        <v>7266</v>
      </c>
      <c r="F2850" s="463">
        <v>2013</v>
      </c>
      <c r="G2850" s="462" t="s">
        <v>5710</v>
      </c>
      <c r="H2850" s="462" t="s">
        <v>5820</v>
      </c>
      <c r="I2850" s="462" t="s">
        <v>8454</v>
      </c>
      <c r="J2850" s="463">
        <v>0</v>
      </c>
      <c r="K2850" s="468"/>
      <c r="L2850" s="464">
        <f t="shared" ca="1" si="44"/>
        <v>0</v>
      </c>
      <c r="M2850" s="462" t="s">
        <v>143</v>
      </c>
    </row>
    <row r="2851" spans="1:13" x14ac:dyDescent="0.35">
      <c r="A2851" s="465" t="s">
        <v>9906</v>
      </c>
      <c r="B2851" s="465" t="s">
        <v>4791</v>
      </c>
      <c r="C2851" s="465" t="s">
        <v>9906</v>
      </c>
      <c r="D2851" s="465" t="s">
        <v>193</v>
      </c>
      <c r="E2851" s="465" t="s">
        <v>7266</v>
      </c>
      <c r="F2851" s="466">
        <v>2015</v>
      </c>
      <c r="G2851" s="465" t="s">
        <v>5710</v>
      </c>
      <c r="H2851" s="465" t="s">
        <v>9893</v>
      </c>
      <c r="I2851" s="465" t="s">
        <v>9907</v>
      </c>
      <c r="J2851" s="466">
        <v>0</v>
      </c>
      <c r="K2851" s="469"/>
      <c r="L2851" s="404">
        <f t="shared" ca="1" si="44"/>
        <v>0</v>
      </c>
      <c r="M2851" s="465" t="s">
        <v>143</v>
      </c>
    </row>
    <row r="2852" spans="1:13" x14ac:dyDescent="0.35">
      <c r="A2852" s="462" t="s">
        <v>8591</v>
      </c>
      <c r="B2852" s="462" t="s">
        <v>4790</v>
      </c>
      <c r="C2852" s="462" t="s">
        <v>8591</v>
      </c>
      <c r="D2852" s="462" t="s">
        <v>193</v>
      </c>
      <c r="E2852" s="462" t="s">
        <v>7266</v>
      </c>
      <c r="F2852" s="463">
        <v>2013</v>
      </c>
      <c r="G2852" s="462" t="s">
        <v>5710</v>
      </c>
      <c r="H2852" s="462" t="s">
        <v>6139</v>
      </c>
      <c r="I2852" s="462" t="s">
        <v>8592</v>
      </c>
      <c r="J2852" s="463">
        <v>0</v>
      </c>
      <c r="K2852" s="468"/>
      <c r="L2852" s="464">
        <f t="shared" ca="1" si="44"/>
        <v>0</v>
      </c>
      <c r="M2852" s="462" t="s">
        <v>143</v>
      </c>
    </row>
    <row r="2853" spans="1:13" x14ac:dyDescent="0.35">
      <c r="A2853" s="465" t="s">
        <v>8057</v>
      </c>
      <c r="B2853" s="465" t="s">
        <v>4786</v>
      </c>
      <c r="C2853" s="465" t="s">
        <v>8057</v>
      </c>
      <c r="D2853" s="465" t="s">
        <v>193</v>
      </c>
      <c r="E2853" s="465" t="s">
        <v>7266</v>
      </c>
      <c r="F2853" s="466">
        <v>2012</v>
      </c>
      <c r="G2853" s="465" t="s">
        <v>5710</v>
      </c>
      <c r="H2853" s="465" t="s">
        <v>5820</v>
      </c>
      <c r="I2853" s="465" t="s">
        <v>8058</v>
      </c>
      <c r="J2853" s="466">
        <v>0</v>
      </c>
      <c r="K2853" s="469"/>
      <c r="L2853" s="404">
        <f t="shared" ca="1" si="44"/>
        <v>0</v>
      </c>
      <c r="M2853" s="465" t="s">
        <v>143</v>
      </c>
    </row>
    <row r="2854" spans="1:13" x14ac:dyDescent="0.35">
      <c r="A2854" s="462" t="s">
        <v>10406</v>
      </c>
      <c r="B2854" s="462" t="s">
        <v>4793</v>
      </c>
      <c r="C2854" s="462" t="s">
        <v>10406</v>
      </c>
      <c r="D2854" s="462" t="s">
        <v>193</v>
      </c>
      <c r="E2854" s="462" t="s">
        <v>7266</v>
      </c>
      <c r="F2854" s="463">
        <v>2016</v>
      </c>
      <c r="G2854" s="462" t="s">
        <v>5710</v>
      </c>
      <c r="H2854" s="462" t="s">
        <v>6139</v>
      </c>
      <c r="I2854" s="462" t="s">
        <v>10407</v>
      </c>
      <c r="J2854" s="463">
        <v>0</v>
      </c>
      <c r="K2854" s="468"/>
      <c r="L2854" s="464">
        <f t="shared" ca="1" si="44"/>
        <v>0</v>
      </c>
      <c r="M2854" s="462" t="s">
        <v>143</v>
      </c>
    </row>
    <row r="2855" spans="1:13" x14ac:dyDescent="0.35">
      <c r="A2855" s="465" t="s">
        <v>17808</v>
      </c>
      <c r="B2855" s="465" t="s">
        <v>17809</v>
      </c>
      <c r="C2855" s="465" t="s">
        <v>17808</v>
      </c>
      <c r="D2855" s="465" t="s">
        <v>193</v>
      </c>
      <c r="E2855" s="465" t="s">
        <v>7266</v>
      </c>
      <c r="F2855" s="466">
        <v>2001</v>
      </c>
      <c r="G2855" s="465" t="s">
        <v>5710</v>
      </c>
      <c r="H2855" s="465" t="s">
        <v>6289</v>
      </c>
      <c r="I2855" s="465" t="s">
        <v>17810</v>
      </c>
      <c r="J2855" s="466">
        <v>59246</v>
      </c>
      <c r="K2855" s="469">
        <v>45166</v>
      </c>
      <c r="L2855" s="404">
        <f t="shared" ca="1" si="44"/>
        <v>2575.913043478261</v>
      </c>
      <c r="M2855" s="465" t="s">
        <v>143</v>
      </c>
    </row>
    <row r="2856" spans="1:13" x14ac:dyDescent="0.35">
      <c r="A2856" s="462" t="s">
        <v>12423</v>
      </c>
      <c r="B2856" s="462" t="s">
        <v>4798</v>
      </c>
      <c r="C2856" s="462" t="s">
        <v>12423</v>
      </c>
      <c r="D2856" s="462" t="s">
        <v>193</v>
      </c>
      <c r="E2856" s="462" t="s">
        <v>7266</v>
      </c>
      <c r="F2856" s="463">
        <v>2018</v>
      </c>
      <c r="G2856" s="462" t="s">
        <v>5710</v>
      </c>
      <c r="H2856" s="462" t="s">
        <v>9893</v>
      </c>
      <c r="I2856" s="462" t="s">
        <v>12424</v>
      </c>
      <c r="J2856" s="463">
        <v>0</v>
      </c>
      <c r="K2856" s="468"/>
      <c r="L2856" s="464">
        <f t="shared" ca="1" si="44"/>
        <v>0</v>
      </c>
      <c r="M2856" s="462" t="s">
        <v>143</v>
      </c>
    </row>
    <row r="2857" spans="1:13" x14ac:dyDescent="0.35">
      <c r="A2857" s="465" t="s">
        <v>7481</v>
      </c>
      <c r="B2857" s="465" t="s">
        <v>4785</v>
      </c>
      <c r="C2857" s="465" t="s">
        <v>7481</v>
      </c>
      <c r="D2857" s="465" t="s">
        <v>193</v>
      </c>
      <c r="E2857" s="465" t="s">
        <v>7266</v>
      </c>
      <c r="F2857" s="466">
        <v>2010</v>
      </c>
      <c r="G2857" s="465" t="s">
        <v>5735</v>
      </c>
      <c r="H2857" s="465" t="s">
        <v>6616</v>
      </c>
      <c r="I2857" s="465" t="s">
        <v>7482</v>
      </c>
      <c r="J2857" s="466">
        <v>125529</v>
      </c>
      <c r="K2857" s="469">
        <v>45160</v>
      </c>
      <c r="L2857" s="404">
        <f t="shared" ca="1" si="44"/>
        <v>8966.3571428571431</v>
      </c>
      <c r="M2857" s="465" t="s">
        <v>143</v>
      </c>
    </row>
    <row r="2858" spans="1:13" x14ac:dyDescent="0.35">
      <c r="A2858" s="462" t="s">
        <v>13340</v>
      </c>
      <c r="B2858" s="462" t="s">
        <v>4800</v>
      </c>
      <c r="C2858" s="462" t="s">
        <v>13340</v>
      </c>
      <c r="D2858" s="462" t="s">
        <v>193</v>
      </c>
      <c r="E2858" s="462" t="s">
        <v>7266</v>
      </c>
      <c r="F2858" s="463">
        <v>2019</v>
      </c>
      <c r="G2858" s="462" t="s">
        <v>5710</v>
      </c>
      <c r="H2858" s="462" t="s">
        <v>9893</v>
      </c>
      <c r="I2858" s="462" t="s">
        <v>13341</v>
      </c>
      <c r="J2858" s="463">
        <v>0</v>
      </c>
      <c r="K2858" s="468"/>
      <c r="L2858" s="464">
        <f t="shared" ca="1" si="44"/>
        <v>0</v>
      </c>
      <c r="M2858" s="462" t="s">
        <v>143</v>
      </c>
    </row>
    <row r="2859" spans="1:13" x14ac:dyDescent="0.35">
      <c r="A2859" s="465" t="s">
        <v>14011</v>
      </c>
      <c r="B2859" s="465" t="s">
        <v>4802</v>
      </c>
      <c r="C2859" s="465" t="s">
        <v>14011</v>
      </c>
      <c r="D2859" s="465" t="s">
        <v>193</v>
      </c>
      <c r="E2859" s="465" t="s">
        <v>7266</v>
      </c>
      <c r="F2859" s="466">
        <v>2020</v>
      </c>
      <c r="G2859" s="465" t="s">
        <v>5710</v>
      </c>
      <c r="H2859" s="465" t="s">
        <v>9893</v>
      </c>
      <c r="I2859" s="465" t="s">
        <v>14012</v>
      </c>
      <c r="J2859" s="466">
        <v>0</v>
      </c>
      <c r="K2859" s="469"/>
      <c r="L2859" s="404">
        <f t="shared" ca="1" si="44"/>
        <v>0</v>
      </c>
      <c r="M2859" s="465" t="s">
        <v>143</v>
      </c>
    </row>
    <row r="2860" spans="1:13" x14ac:dyDescent="0.35">
      <c r="A2860" s="462" t="s">
        <v>13833</v>
      </c>
      <c r="B2860" s="462" t="s">
        <v>13834</v>
      </c>
      <c r="C2860" s="462" t="s">
        <v>13833</v>
      </c>
      <c r="D2860" s="462" t="s">
        <v>193</v>
      </c>
      <c r="E2860" s="462" t="s">
        <v>7266</v>
      </c>
      <c r="F2860" s="463">
        <v>2020</v>
      </c>
      <c r="G2860" s="462" t="s">
        <v>5710</v>
      </c>
      <c r="H2860" s="462" t="s">
        <v>6139</v>
      </c>
      <c r="I2860" s="462" t="s">
        <v>13835</v>
      </c>
      <c r="J2860" s="463">
        <v>0</v>
      </c>
      <c r="K2860" s="468"/>
      <c r="L2860" s="464">
        <f t="shared" ca="1" si="44"/>
        <v>0</v>
      </c>
      <c r="M2860" s="462" t="s">
        <v>143</v>
      </c>
    </row>
    <row r="2861" spans="1:13" x14ac:dyDescent="0.35">
      <c r="A2861" s="465" t="s">
        <v>11374</v>
      </c>
      <c r="B2861" s="465" t="s">
        <v>4795</v>
      </c>
      <c r="C2861" s="465" t="s">
        <v>11374</v>
      </c>
      <c r="D2861" s="465" t="s">
        <v>193</v>
      </c>
      <c r="E2861" s="465" t="s">
        <v>7266</v>
      </c>
      <c r="F2861" s="466">
        <v>2017</v>
      </c>
      <c r="G2861" s="465" t="s">
        <v>5710</v>
      </c>
      <c r="H2861" s="465" t="s">
        <v>6498</v>
      </c>
      <c r="I2861" s="465" t="s">
        <v>11375</v>
      </c>
      <c r="J2861" s="466">
        <v>0</v>
      </c>
      <c r="K2861" s="469"/>
      <c r="L2861" s="404">
        <f t="shared" ca="1" si="44"/>
        <v>0</v>
      </c>
      <c r="M2861" s="465" t="s">
        <v>143</v>
      </c>
    </row>
    <row r="2862" spans="1:13" x14ac:dyDescent="0.35">
      <c r="A2862" s="462" t="s">
        <v>8589</v>
      </c>
      <c r="B2862" s="462" t="s">
        <v>4789</v>
      </c>
      <c r="C2862" s="462" t="s">
        <v>8589</v>
      </c>
      <c r="D2862" s="462" t="s">
        <v>193</v>
      </c>
      <c r="E2862" s="462" t="s">
        <v>7266</v>
      </c>
      <c r="F2862" s="463">
        <v>2013</v>
      </c>
      <c r="G2862" s="462" t="s">
        <v>5710</v>
      </c>
      <c r="H2862" s="462" t="s">
        <v>6139</v>
      </c>
      <c r="I2862" s="462" t="s">
        <v>8590</v>
      </c>
      <c r="J2862" s="463">
        <v>0</v>
      </c>
      <c r="K2862" s="468"/>
      <c r="L2862" s="464">
        <f t="shared" ca="1" si="44"/>
        <v>0</v>
      </c>
      <c r="M2862" s="462" t="s">
        <v>143</v>
      </c>
    </row>
    <row r="2863" spans="1:13" x14ac:dyDescent="0.35">
      <c r="A2863" s="465" t="s">
        <v>7978</v>
      </c>
      <c r="B2863" s="465" t="s">
        <v>14871</v>
      </c>
      <c r="C2863" s="465" t="s">
        <v>7978</v>
      </c>
      <c r="D2863" s="465" t="s">
        <v>193</v>
      </c>
      <c r="E2863" s="465" t="s">
        <v>7266</v>
      </c>
      <c r="F2863" s="466">
        <v>2011</v>
      </c>
      <c r="G2863" s="465" t="s">
        <v>5710</v>
      </c>
      <c r="H2863" s="465" t="s">
        <v>6006</v>
      </c>
      <c r="I2863" s="465" t="s">
        <v>7979</v>
      </c>
      <c r="J2863" s="466">
        <v>0</v>
      </c>
      <c r="K2863" s="469"/>
      <c r="L2863" s="404">
        <f t="shared" ca="1" si="44"/>
        <v>0</v>
      </c>
      <c r="M2863" s="465" t="s">
        <v>143</v>
      </c>
    </row>
    <row r="2864" spans="1:13" x14ac:dyDescent="0.35">
      <c r="A2864" s="462" t="s">
        <v>6177</v>
      </c>
      <c r="B2864" s="462" t="s">
        <v>4521</v>
      </c>
      <c r="C2864" s="462" t="s">
        <v>6177</v>
      </c>
      <c r="D2864" s="462" t="s">
        <v>123</v>
      </c>
      <c r="E2864" s="462" t="s">
        <v>6178</v>
      </c>
      <c r="F2864" s="463">
        <v>2004</v>
      </c>
      <c r="G2864" s="462" t="s">
        <v>5767</v>
      </c>
      <c r="H2864" s="462" t="s">
        <v>6179</v>
      </c>
      <c r="I2864" s="462" t="s">
        <v>6180</v>
      </c>
      <c r="J2864" s="463">
        <v>98651</v>
      </c>
      <c r="K2864" s="468"/>
      <c r="L2864" s="464">
        <f t="shared" ca="1" si="44"/>
        <v>4932.55</v>
      </c>
      <c r="M2864" s="462" t="s">
        <v>123</v>
      </c>
    </row>
    <row r="2865" spans="1:13" x14ac:dyDescent="0.35">
      <c r="A2865" s="465" t="s">
        <v>6852</v>
      </c>
      <c r="B2865" s="465" t="s">
        <v>4522</v>
      </c>
      <c r="C2865" s="465" t="s">
        <v>6852</v>
      </c>
      <c r="D2865" s="465" t="s">
        <v>123</v>
      </c>
      <c r="E2865" s="465" t="s">
        <v>6178</v>
      </c>
      <c r="F2865" s="466">
        <v>2008</v>
      </c>
      <c r="G2865" s="465" t="s">
        <v>5767</v>
      </c>
      <c r="H2865" s="465" t="s">
        <v>6179</v>
      </c>
      <c r="I2865" s="465" t="s">
        <v>6853</v>
      </c>
      <c r="J2865" s="466">
        <v>10</v>
      </c>
      <c r="K2865" s="469"/>
      <c r="L2865" s="404">
        <f t="shared" ca="1" si="44"/>
        <v>0.625</v>
      </c>
      <c r="M2865" s="465" t="s">
        <v>123</v>
      </c>
    </row>
    <row r="2866" spans="1:13" x14ac:dyDescent="0.35">
      <c r="A2866" s="462" t="s">
        <v>11311</v>
      </c>
      <c r="B2866" s="462" t="s">
        <v>4526</v>
      </c>
      <c r="C2866" s="462" t="s">
        <v>11311</v>
      </c>
      <c r="D2866" s="462" t="s">
        <v>127</v>
      </c>
      <c r="E2866" s="462" t="s">
        <v>11312</v>
      </c>
      <c r="F2866" s="463">
        <v>2017</v>
      </c>
      <c r="G2866" s="462" t="s">
        <v>5735</v>
      </c>
      <c r="H2866" s="462" t="s">
        <v>7496</v>
      </c>
      <c r="I2866" s="462" t="s">
        <v>11313</v>
      </c>
      <c r="J2866" s="463">
        <v>11989</v>
      </c>
      <c r="K2866" s="468"/>
      <c r="L2866" s="464">
        <f t="shared" ca="1" si="44"/>
        <v>1712.7142857142858</v>
      </c>
      <c r="M2866" s="462" t="s">
        <v>127</v>
      </c>
    </row>
    <row r="2867" spans="1:13" x14ac:dyDescent="0.35">
      <c r="A2867" s="465" t="s">
        <v>7387</v>
      </c>
      <c r="B2867" s="465" t="s">
        <v>4523</v>
      </c>
      <c r="C2867" s="465" t="s">
        <v>7387</v>
      </c>
      <c r="D2867" s="465" t="s">
        <v>127</v>
      </c>
      <c r="E2867" s="465" t="s">
        <v>7388</v>
      </c>
      <c r="F2867" s="466">
        <v>2009</v>
      </c>
      <c r="G2867" s="465" t="s">
        <v>5710</v>
      </c>
      <c r="H2867" s="465" t="s">
        <v>6496</v>
      </c>
      <c r="I2867" s="465" t="s">
        <v>7389</v>
      </c>
      <c r="J2867" s="466">
        <v>100967</v>
      </c>
      <c r="K2867" s="469"/>
      <c r="L2867" s="404">
        <f t="shared" ca="1" si="44"/>
        <v>6731.1333333333332</v>
      </c>
      <c r="M2867" s="465" t="s">
        <v>127</v>
      </c>
    </row>
    <row r="2868" spans="1:13" x14ac:dyDescent="0.35">
      <c r="A2868" s="462" t="s">
        <v>9342</v>
      </c>
      <c r="B2868" s="462" t="s">
        <v>4525</v>
      </c>
      <c r="C2868" s="462" t="s">
        <v>9342</v>
      </c>
      <c r="D2868" s="462" t="s">
        <v>127</v>
      </c>
      <c r="E2868" s="462" t="s">
        <v>7388</v>
      </c>
      <c r="F2868" s="463">
        <v>2014</v>
      </c>
      <c r="G2868" s="462" t="s">
        <v>5710</v>
      </c>
      <c r="H2868" s="462" t="s">
        <v>5711</v>
      </c>
      <c r="I2868" s="462" t="s">
        <v>9343</v>
      </c>
      <c r="J2868" s="463">
        <v>49952</v>
      </c>
      <c r="K2868" s="468"/>
      <c r="L2868" s="464">
        <f t="shared" ca="1" si="44"/>
        <v>4995.2</v>
      </c>
      <c r="M2868" s="462" t="s">
        <v>127</v>
      </c>
    </row>
    <row r="2869" spans="1:13" x14ac:dyDescent="0.35">
      <c r="A2869" s="465" t="s">
        <v>10333</v>
      </c>
      <c r="B2869" s="465" t="s">
        <v>3415</v>
      </c>
      <c r="C2869" s="465" t="s">
        <v>10333</v>
      </c>
      <c r="D2869" s="465" t="s">
        <v>127</v>
      </c>
      <c r="E2869" s="465" t="s">
        <v>7388</v>
      </c>
      <c r="F2869" s="466">
        <v>2016</v>
      </c>
      <c r="G2869" s="465" t="s">
        <v>5710</v>
      </c>
      <c r="H2869" s="465" t="s">
        <v>6496</v>
      </c>
      <c r="I2869" s="465" t="s">
        <v>10334</v>
      </c>
      <c r="J2869" s="466">
        <v>74104</v>
      </c>
      <c r="K2869" s="469">
        <v>44978</v>
      </c>
      <c r="L2869" s="404">
        <f t="shared" ca="1" si="44"/>
        <v>9263</v>
      </c>
      <c r="M2869" s="465" t="s">
        <v>127</v>
      </c>
    </row>
    <row r="2870" spans="1:13" x14ac:dyDescent="0.35">
      <c r="A2870" s="462" t="s">
        <v>11880</v>
      </c>
      <c r="B2870" s="462" t="s">
        <v>3431</v>
      </c>
      <c r="C2870" s="462" t="s">
        <v>11880</v>
      </c>
      <c r="D2870" s="462" t="s">
        <v>127</v>
      </c>
      <c r="E2870" s="462" t="s">
        <v>7388</v>
      </c>
      <c r="F2870" s="463">
        <v>2017</v>
      </c>
      <c r="G2870" s="462" t="s">
        <v>6013</v>
      </c>
      <c r="H2870" s="462" t="s">
        <v>7459</v>
      </c>
      <c r="I2870" s="462" t="s">
        <v>11881</v>
      </c>
      <c r="J2870" s="463">
        <v>31927</v>
      </c>
      <c r="K2870" s="468">
        <v>45021</v>
      </c>
      <c r="L2870" s="464">
        <f t="shared" ca="1" si="44"/>
        <v>4561</v>
      </c>
      <c r="M2870" s="462" t="s">
        <v>127</v>
      </c>
    </row>
    <row r="2871" spans="1:13" x14ac:dyDescent="0.35">
      <c r="A2871" s="465" t="s">
        <v>14069</v>
      </c>
      <c r="B2871" s="465" t="s">
        <v>4527</v>
      </c>
      <c r="C2871" s="465" t="s">
        <v>14069</v>
      </c>
      <c r="D2871" s="465" t="s">
        <v>127</v>
      </c>
      <c r="E2871" s="465" t="s">
        <v>7388</v>
      </c>
      <c r="F2871" s="466">
        <v>2020</v>
      </c>
      <c r="G2871" s="465" t="s">
        <v>6013</v>
      </c>
      <c r="H2871" s="465" t="s">
        <v>11126</v>
      </c>
      <c r="I2871" s="465" t="s">
        <v>14070</v>
      </c>
      <c r="J2871" s="466">
        <v>50022</v>
      </c>
      <c r="K2871" s="469"/>
      <c r="L2871" s="404">
        <f t="shared" ca="1" si="44"/>
        <v>12505.5</v>
      </c>
      <c r="M2871" s="465" t="s">
        <v>127</v>
      </c>
    </row>
    <row r="2872" spans="1:13" x14ac:dyDescent="0.35">
      <c r="A2872" s="462" t="s">
        <v>14422</v>
      </c>
      <c r="B2872" s="462" t="s">
        <v>14943</v>
      </c>
      <c r="C2872" s="462" t="s">
        <v>14422</v>
      </c>
      <c r="D2872" s="462" t="s">
        <v>174</v>
      </c>
      <c r="E2872" s="462" t="s">
        <v>214</v>
      </c>
      <c r="F2872" s="463">
        <v>2021</v>
      </c>
      <c r="G2872" s="462" t="s">
        <v>6013</v>
      </c>
      <c r="H2872" s="462" t="s">
        <v>7459</v>
      </c>
      <c r="I2872" s="462" t="s">
        <v>14423</v>
      </c>
      <c r="J2872" s="463">
        <v>0</v>
      </c>
      <c r="K2872" s="468"/>
      <c r="L2872" s="464">
        <f t="shared" ca="1" si="44"/>
        <v>0</v>
      </c>
      <c r="M2872" s="462" t="s">
        <v>148</v>
      </c>
    </row>
    <row r="2873" spans="1:13" x14ac:dyDescent="0.35">
      <c r="A2873" s="465" t="s">
        <v>10353</v>
      </c>
      <c r="B2873" s="465" t="s">
        <v>5548</v>
      </c>
      <c r="C2873" s="465" t="s">
        <v>10353</v>
      </c>
      <c r="D2873" s="465" t="s">
        <v>174</v>
      </c>
      <c r="E2873" s="465" t="s">
        <v>214</v>
      </c>
      <c r="F2873" s="466">
        <v>2016</v>
      </c>
      <c r="G2873" s="465" t="s">
        <v>5710</v>
      </c>
      <c r="H2873" s="465" t="s">
        <v>6496</v>
      </c>
      <c r="I2873" s="465" t="s">
        <v>10354</v>
      </c>
      <c r="J2873" s="466">
        <v>0</v>
      </c>
      <c r="K2873" s="469"/>
      <c r="L2873" s="404">
        <f t="shared" ca="1" si="44"/>
        <v>0</v>
      </c>
      <c r="M2873" s="465" t="s">
        <v>148</v>
      </c>
    </row>
    <row r="2874" spans="1:13" x14ac:dyDescent="0.35">
      <c r="A2874" s="462" t="s">
        <v>9068</v>
      </c>
      <c r="B2874" s="462" t="s">
        <v>5513</v>
      </c>
      <c r="C2874" s="462" t="s">
        <v>9068</v>
      </c>
      <c r="D2874" s="462" t="s">
        <v>174</v>
      </c>
      <c r="E2874" s="462" t="s">
        <v>214</v>
      </c>
      <c r="F2874" s="463">
        <v>2014</v>
      </c>
      <c r="G2874" s="462" t="s">
        <v>5710</v>
      </c>
      <c r="H2874" s="462" t="s">
        <v>6496</v>
      </c>
      <c r="I2874" s="462" t="s">
        <v>9069</v>
      </c>
      <c r="J2874" s="463">
        <v>147521</v>
      </c>
      <c r="K2874" s="468">
        <v>45077</v>
      </c>
      <c r="L2874" s="464">
        <f t="shared" ca="1" si="44"/>
        <v>14752.1</v>
      </c>
      <c r="M2874" s="462" t="s">
        <v>148</v>
      </c>
    </row>
    <row r="2875" spans="1:13" x14ac:dyDescent="0.35">
      <c r="A2875" s="465" t="s">
        <v>8149</v>
      </c>
      <c r="B2875" s="465" t="s">
        <v>5493</v>
      </c>
      <c r="C2875" s="465" t="s">
        <v>8149</v>
      </c>
      <c r="D2875" s="465" t="s">
        <v>174</v>
      </c>
      <c r="E2875" s="465" t="s">
        <v>214</v>
      </c>
      <c r="F2875" s="466">
        <v>2012</v>
      </c>
      <c r="G2875" s="465" t="s">
        <v>5710</v>
      </c>
      <c r="H2875" s="465" t="s">
        <v>6496</v>
      </c>
      <c r="I2875" s="465" t="s">
        <v>8150</v>
      </c>
      <c r="J2875" s="466">
        <v>116122</v>
      </c>
      <c r="K2875" s="469">
        <v>45076</v>
      </c>
      <c r="L2875" s="404">
        <f t="shared" ca="1" si="44"/>
        <v>9676.8333333333339</v>
      </c>
      <c r="M2875" s="465" t="s">
        <v>148</v>
      </c>
    </row>
    <row r="2876" spans="1:13" x14ac:dyDescent="0.35">
      <c r="A2876" s="462" t="s">
        <v>9798</v>
      </c>
      <c r="B2876" s="462" t="s">
        <v>5529</v>
      </c>
      <c r="C2876" s="462" t="s">
        <v>9798</v>
      </c>
      <c r="D2876" s="462" t="s">
        <v>174</v>
      </c>
      <c r="E2876" s="462" t="s">
        <v>214</v>
      </c>
      <c r="F2876" s="463">
        <v>2015</v>
      </c>
      <c r="G2876" s="462" t="s">
        <v>5710</v>
      </c>
      <c r="H2876" s="462" t="s">
        <v>897</v>
      </c>
      <c r="I2876" s="462" t="s">
        <v>9799</v>
      </c>
      <c r="J2876" s="463">
        <v>0</v>
      </c>
      <c r="K2876" s="468"/>
      <c r="L2876" s="464">
        <f t="shared" ca="1" si="44"/>
        <v>0</v>
      </c>
      <c r="M2876" s="462" t="s">
        <v>148</v>
      </c>
    </row>
    <row r="2877" spans="1:13" x14ac:dyDescent="0.35">
      <c r="A2877" s="465" t="s">
        <v>9070</v>
      </c>
      <c r="B2877" s="465" t="s">
        <v>5514</v>
      </c>
      <c r="C2877" s="465" t="s">
        <v>9070</v>
      </c>
      <c r="D2877" s="465" t="s">
        <v>174</v>
      </c>
      <c r="E2877" s="465" t="s">
        <v>214</v>
      </c>
      <c r="F2877" s="466">
        <v>2014</v>
      </c>
      <c r="G2877" s="465" t="s">
        <v>5710</v>
      </c>
      <c r="H2877" s="465" t="s">
        <v>6496</v>
      </c>
      <c r="I2877" s="465" t="s">
        <v>9071</v>
      </c>
      <c r="J2877" s="466">
        <v>0</v>
      </c>
      <c r="K2877" s="469"/>
      <c r="L2877" s="404">
        <f t="shared" ca="1" si="44"/>
        <v>0</v>
      </c>
      <c r="M2877" s="465" t="s">
        <v>148</v>
      </c>
    </row>
    <row r="2878" spans="1:13" x14ac:dyDescent="0.35">
      <c r="A2878" s="462" t="s">
        <v>9873</v>
      </c>
      <c r="B2878" s="462" t="s">
        <v>5530</v>
      </c>
      <c r="C2878" s="462" t="s">
        <v>9873</v>
      </c>
      <c r="D2878" s="462" t="s">
        <v>174</v>
      </c>
      <c r="E2878" s="462" t="s">
        <v>214</v>
      </c>
      <c r="F2878" s="463">
        <v>2015</v>
      </c>
      <c r="G2878" s="462" t="s">
        <v>5710</v>
      </c>
      <c r="H2878" s="462" t="s">
        <v>9438</v>
      </c>
      <c r="I2878" s="462" t="s">
        <v>9874</v>
      </c>
      <c r="J2878" s="463">
        <v>0</v>
      </c>
      <c r="K2878" s="468"/>
      <c r="L2878" s="464">
        <f t="shared" ca="1" si="44"/>
        <v>0</v>
      </c>
      <c r="M2878" s="462" t="s">
        <v>148</v>
      </c>
    </row>
    <row r="2879" spans="1:13" x14ac:dyDescent="0.35">
      <c r="A2879" s="465" t="s">
        <v>9072</v>
      </c>
      <c r="B2879" s="465" t="s">
        <v>5515</v>
      </c>
      <c r="C2879" s="465" t="s">
        <v>9072</v>
      </c>
      <c r="D2879" s="465" t="s">
        <v>174</v>
      </c>
      <c r="E2879" s="465" t="s">
        <v>214</v>
      </c>
      <c r="F2879" s="466">
        <v>2014</v>
      </c>
      <c r="G2879" s="465" t="s">
        <v>5710</v>
      </c>
      <c r="H2879" s="465" t="s">
        <v>6496</v>
      </c>
      <c r="I2879" s="465" t="s">
        <v>9073</v>
      </c>
      <c r="J2879" s="466">
        <v>0</v>
      </c>
      <c r="K2879" s="469"/>
      <c r="L2879" s="404">
        <f t="shared" ca="1" si="44"/>
        <v>0</v>
      </c>
      <c r="M2879" s="465" t="s">
        <v>148</v>
      </c>
    </row>
    <row r="2880" spans="1:13" x14ac:dyDescent="0.35">
      <c r="A2880" s="462" t="s">
        <v>9074</v>
      </c>
      <c r="B2880" s="462" t="s">
        <v>5516</v>
      </c>
      <c r="C2880" s="462" t="s">
        <v>9074</v>
      </c>
      <c r="D2880" s="462" t="s">
        <v>174</v>
      </c>
      <c r="E2880" s="462" t="s">
        <v>214</v>
      </c>
      <c r="F2880" s="463">
        <v>2014</v>
      </c>
      <c r="G2880" s="462" t="s">
        <v>5710</v>
      </c>
      <c r="H2880" s="462" t="s">
        <v>6496</v>
      </c>
      <c r="I2880" s="462" t="s">
        <v>9075</v>
      </c>
      <c r="J2880" s="463">
        <v>111232</v>
      </c>
      <c r="K2880" s="468">
        <v>44586</v>
      </c>
      <c r="L2880" s="464">
        <f t="shared" ca="1" si="44"/>
        <v>11123.2</v>
      </c>
      <c r="M2880" s="462" t="s">
        <v>148</v>
      </c>
    </row>
    <row r="2881" spans="1:13" x14ac:dyDescent="0.35">
      <c r="A2881" s="465" t="s">
        <v>9561</v>
      </c>
      <c r="B2881" s="465" t="s">
        <v>5527</v>
      </c>
      <c r="C2881" s="465" t="s">
        <v>9561</v>
      </c>
      <c r="D2881" s="465" t="s">
        <v>174</v>
      </c>
      <c r="E2881" s="465" t="s">
        <v>214</v>
      </c>
      <c r="F2881" s="466">
        <v>2015</v>
      </c>
      <c r="G2881" s="465" t="s">
        <v>5710</v>
      </c>
      <c r="H2881" s="465" t="s">
        <v>6496</v>
      </c>
      <c r="I2881" s="465" t="s">
        <v>9562</v>
      </c>
      <c r="J2881" s="466">
        <v>0</v>
      </c>
      <c r="K2881" s="469"/>
      <c r="L2881" s="404">
        <f t="shared" ca="1" si="44"/>
        <v>0</v>
      </c>
      <c r="M2881" s="465" t="s">
        <v>148</v>
      </c>
    </row>
    <row r="2882" spans="1:13" x14ac:dyDescent="0.35">
      <c r="A2882" s="462" t="s">
        <v>10270</v>
      </c>
      <c r="B2882" s="462" t="s">
        <v>5535</v>
      </c>
      <c r="C2882" s="462" t="s">
        <v>10270</v>
      </c>
      <c r="D2882" s="462" t="s">
        <v>174</v>
      </c>
      <c r="E2882" s="462" t="s">
        <v>214</v>
      </c>
      <c r="F2882" s="463">
        <v>2016</v>
      </c>
      <c r="G2882" s="462" t="s">
        <v>5767</v>
      </c>
      <c r="H2882" s="462" t="s">
        <v>6426</v>
      </c>
      <c r="I2882" s="462" t="s">
        <v>10271</v>
      </c>
      <c r="J2882" s="463">
        <v>0</v>
      </c>
      <c r="K2882" s="468"/>
      <c r="L2882" s="464">
        <f t="shared" ref="L2882:L2945" ca="1" si="45">IFERROR(J2882/(YEAR(NOW())-F2882),"--")</f>
        <v>0</v>
      </c>
      <c r="M2882" s="462" t="s">
        <v>148</v>
      </c>
    </row>
    <row r="2883" spans="1:13" x14ac:dyDescent="0.35">
      <c r="A2883" s="465" t="s">
        <v>8030</v>
      </c>
      <c r="B2883" s="465" t="s">
        <v>5490</v>
      </c>
      <c r="C2883" s="465" t="s">
        <v>8030</v>
      </c>
      <c r="D2883" s="465" t="s">
        <v>174</v>
      </c>
      <c r="E2883" s="465" t="s">
        <v>214</v>
      </c>
      <c r="F2883" s="466">
        <v>2012</v>
      </c>
      <c r="G2883" s="465" t="s">
        <v>5767</v>
      </c>
      <c r="H2883" s="465" t="s">
        <v>6179</v>
      </c>
      <c r="I2883" s="465" t="s">
        <v>8031</v>
      </c>
      <c r="J2883" s="466">
        <v>50989</v>
      </c>
      <c r="K2883" s="469"/>
      <c r="L2883" s="404">
        <f t="shared" ca="1" si="45"/>
        <v>4249.083333333333</v>
      </c>
      <c r="M2883" s="465" t="s">
        <v>148</v>
      </c>
    </row>
    <row r="2884" spans="1:13" x14ac:dyDescent="0.35">
      <c r="A2884" s="462" t="s">
        <v>9080</v>
      </c>
      <c r="B2884" s="462" t="s">
        <v>5521</v>
      </c>
      <c r="C2884" s="462" t="s">
        <v>9080</v>
      </c>
      <c r="D2884" s="462" t="s">
        <v>174</v>
      </c>
      <c r="E2884" s="462" t="s">
        <v>214</v>
      </c>
      <c r="F2884" s="463">
        <v>2014</v>
      </c>
      <c r="G2884" s="462" t="s">
        <v>5710</v>
      </c>
      <c r="H2884" s="462" t="s">
        <v>6496</v>
      </c>
      <c r="I2884" s="462" t="s">
        <v>9081</v>
      </c>
      <c r="J2884" s="463">
        <v>116776</v>
      </c>
      <c r="K2884" s="468">
        <v>45141</v>
      </c>
      <c r="L2884" s="464">
        <f t="shared" ca="1" si="45"/>
        <v>11677.6</v>
      </c>
      <c r="M2884" s="462" t="s">
        <v>148</v>
      </c>
    </row>
    <row r="2885" spans="1:13" x14ac:dyDescent="0.35">
      <c r="A2885" s="465" t="s">
        <v>9875</v>
      </c>
      <c r="B2885" s="465" t="s">
        <v>5532</v>
      </c>
      <c r="C2885" s="465" t="s">
        <v>9875</v>
      </c>
      <c r="D2885" s="465" t="s">
        <v>174</v>
      </c>
      <c r="E2885" s="465" t="s">
        <v>214</v>
      </c>
      <c r="F2885" s="466">
        <v>2015</v>
      </c>
      <c r="G2885" s="465" t="s">
        <v>5710</v>
      </c>
      <c r="H2885" s="465" t="s">
        <v>9438</v>
      </c>
      <c r="I2885" s="465" t="s">
        <v>9876</v>
      </c>
      <c r="J2885" s="466">
        <v>0</v>
      </c>
      <c r="K2885" s="469"/>
      <c r="L2885" s="404">
        <f t="shared" ca="1" si="45"/>
        <v>0</v>
      </c>
      <c r="M2885" s="465" t="s">
        <v>148</v>
      </c>
    </row>
    <row r="2886" spans="1:13" x14ac:dyDescent="0.35">
      <c r="A2886" s="462" t="s">
        <v>9877</v>
      </c>
      <c r="B2886" s="462" t="s">
        <v>5533</v>
      </c>
      <c r="C2886" s="462" t="s">
        <v>9877</v>
      </c>
      <c r="D2886" s="462" t="s">
        <v>174</v>
      </c>
      <c r="E2886" s="462" t="s">
        <v>214</v>
      </c>
      <c r="F2886" s="463">
        <v>2015</v>
      </c>
      <c r="G2886" s="462" t="s">
        <v>5710</v>
      </c>
      <c r="H2886" s="462" t="s">
        <v>9438</v>
      </c>
      <c r="I2886" s="462" t="s">
        <v>9878</v>
      </c>
      <c r="J2886" s="463">
        <v>0</v>
      </c>
      <c r="K2886" s="468"/>
      <c r="L2886" s="464">
        <f t="shared" ca="1" si="45"/>
        <v>0</v>
      </c>
      <c r="M2886" s="462" t="s">
        <v>148</v>
      </c>
    </row>
    <row r="2887" spans="1:13" x14ac:dyDescent="0.35">
      <c r="A2887" s="465" t="s">
        <v>9879</v>
      </c>
      <c r="B2887" s="465" t="s">
        <v>5534</v>
      </c>
      <c r="C2887" s="465" t="s">
        <v>9879</v>
      </c>
      <c r="D2887" s="465" t="s">
        <v>174</v>
      </c>
      <c r="E2887" s="465" t="s">
        <v>214</v>
      </c>
      <c r="F2887" s="466">
        <v>2015</v>
      </c>
      <c r="G2887" s="465" t="s">
        <v>5710</v>
      </c>
      <c r="H2887" s="465" t="s">
        <v>9438</v>
      </c>
      <c r="I2887" s="465" t="s">
        <v>9880</v>
      </c>
      <c r="J2887" s="466">
        <v>0</v>
      </c>
      <c r="K2887" s="469"/>
      <c r="L2887" s="404">
        <f t="shared" ca="1" si="45"/>
        <v>0</v>
      </c>
      <c r="M2887" s="465" t="s">
        <v>148</v>
      </c>
    </row>
    <row r="2888" spans="1:13" x14ac:dyDescent="0.35">
      <c r="A2888" s="462" t="s">
        <v>9082</v>
      </c>
      <c r="B2888" s="462" t="s">
        <v>5522</v>
      </c>
      <c r="C2888" s="462" t="s">
        <v>9082</v>
      </c>
      <c r="D2888" s="462" t="s">
        <v>174</v>
      </c>
      <c r="E2888" s="462" t="s">
        <v>214</v>
      </c>
      <c r="F2888" s="463">
        <v>2014</v>
      </c>
      <c r="G2888" s="462" t="s">
        <v>5710</v>
      </c>
      <c r="H2888" s="462" t="s">
        <v>6496</v>
      </c>
      <c r="I2888" s="462" t="s">
        <v>9083</v>
      </c>
      <c r="J2888" s="463">
        <v>92939</v>
      </c>
      <c r="K2888" s="468">
        <v>45077</v>
      </c>
      <c r="L2888" s="464">
        <f t="shared" ca="1" si="45"/>
        <v>9293.9</v>
      </c>
      <c r="M2888" s="462" t="s">
        <v>148</v>
      </c>
    </row>
    <row r="2889" spans="1:13" x14ac:dyDescent="0.35">
      <c r="A2889" s="465" t="s">
        <v>9881</v>
      </c>
      <c r="B2889" s="465" t="s">
        <v>5531</v>
      </c>
      <c r="C2889" s="465" t="s">
        <v>9881</v>
      </c>
      <c r="D2889" s="465" t="s">
        <v>174</v>
      </c>
      <c r="E2889" s="465" t="s">
        <v>214</v>
      </c>
      <c r="F2889" s="466">
        <v>2015</v>
      </c>
      <c r="G2889" s="465" t="s">
        <v>5710</v>
      </c>
      <c r="H2889" s="465" t="s">
        <v>9438</v>
      </c>
      <c r="I2889" s="465" t="s">
        <v>9882</v>
      </c>
      <c r="J2889" s="466">
        <v>0</v>
      </c>
      <c r="K2889" s="469"/>
      <c r="L2889" s="404">
        <f t="shared" ca="1" si="45"/>
        <v>0</v>
      </c>
      <c r="M2889" s="465" t="s">
        <v>148</v>
      </c>
    </row>
    <row r="2890" spans="1:13" x14ac:dyDescent="0.35">
      <c r="A2890" s="462" t="s">
        <v>11084</v>
      </c>
      <c r="B2890" s="462" t="s">
        <v>5551</v>
      </c>
      <c r="C2890" s="462" t="s">
        <v>11084</v>
      </c>
      <c r="D2890" s="462" t="s">
        <v>174</v>
      </c>
      <c r="E2890" s="462" t="s">
        <v>214</v>
      </c>
      <c r="F2890" s="463">
        <v>2016</v>
      </c>
      <c r="G2890" s="462" t="s">
        <v>5813</v>
      </c>
      <c r="H2890" s="462" t="s">
        <v>5734</v>
      </c>
      <c r="I2890" s="462" t="s">
        <v>11085</v>
      </c>
      <c r="J2890" s="463">
        <v>0</v>
      </c>
      <c r="K2890" s="468"/>
      <c r="L2890" s="464">
        <f t="shared" ca="1" si="45"/>
        <v>0</v>
      </c>
      <c r="M2890" s="462" t="s">
        <v>148</v>
      </c>
    </row>
    <row r="2891" spans="1:13" x14ac:dyDescent="0.35">
      <c r="A2891" s="465" t="s">
        <v>10351</v>
      </c>
      <c r="B2891" s="465" t="s">
        <v>5547</v>
      </c>
      <c r="C2891" s="465" t="s">
        <v>10351</v>
      </c>
      <c r="D2891" s="465" t="s">
        <v>174</v>
      </c>
      <c r="E2891" s="465" t="s">
        <v>214</v>
      </c>
      <c r="F2891" s="466">
        <v>2016</v>
      </c>
      <c r="G2891" s="465" t="s">
        <v>5710</v>
      </c>
      <c r="H2891" s="465" t="s">
        <v>6496</v>
      </c>
      <c r="I2891" s="465" t="s">
        <v>10352</v>
      </c>
      <c r="J2891" s="466">
        <v>0</v>
      </c>
      <c r="K2891" s="469"/>
      <c r="L2891" s="404">
        <f t="shared" ca="1" si="45"/>
        <v>0</v>
      </c>
      <c r="M2891" s="465" t="s">
        <v>148</v>
      </c>
    </row>
    <row r="2892" spans="1:13" x14ac:dyDescent="0.35">
      <c r="A2892" s="462" t="s">
        <v>10717</v>
      </c>
      <c r="B2892" s="462" t="s">
        <v>5549</v>
      </c>
      <c r="C2892" s="462" t="s">
        <v>10717</v>
      </c>
      <c r="D2892" s="462" t="s">
        <v>174</v>
      </c>
      <c r="E2892" s="462" t="s">
        <v>214</v>
      </c>
      <c r="F2892" s="463">
        <v>2016</v>
      </c>
      <c r="G2892" s="462" t="s">
        <v>5710</v>
      </c>
      <c r="H2892" s="462" t="s">
        <v>10718</v>
      </c>
      <c r="I2892" s="462" t="s">
        <v>10719</v>
      </c>
      <c r="J2892" s="463">
        <v>0</v>
      </c>
      <c r="K2892" s="468"/>
      <c r="L2892" s="464">
        <f t="shared" ca="1" si="45"/>
        <v>0</v>
      </c>
      <c r="M2892" s="462" t="s">
        <v>148</v>
      </c>
    </row>
    <row r="2893" spans="1:13" x14ac:dyDescent="0.35">
      <c r="A2893" s="465" t="s">
        <v>10349</v>
      </c>
      <c r="B2893" s="465" t="s">
        <v>5546</v>
      </c>
      <c r="C2893" s="465" t="s">
        <v>10349</v>
      </c>
      <c r="D2893" s="465" t="s">
        <v>174</v>
      </c>
      <c r="E2893" s="465" t="s">
        <v>214</v>
      </c>
      <c r="F2893" s="466">
        <v>2016</v>
      </c>
      <c r="G2893" s="465" t="s">
        <v>5710</v>
      </c>
      <c r="H2893" s="465" t="s">
        <v>6496</v>
      </c>
      <c r="I2893" s="465" t="s">
        <v>10350</v>
      </c>
      <c r="J2893" s="466">
        <v>0</v>
      </c>
      <c r="K2893" s="469"/>
      <c r="L2893" s="404">
        <f t="shared" ca="1" si="45"/>
        <v>0</v>
      </c>
      <c r="M2893" s="465" t="s">
        <v>148</v>
      </c>
    </row>
    <row r="2894" spans="1:13" x14ac:dyDescent="0.35">
      <c r="A2894" s="462" t="s">
        <v>8133</v>
      </c>
      <c r="B2894" s="462" t="s">
        <v>5494</v>
      </c>
      <c r="C2894" s="462" t="s">
        <v>8133</v>
      </c>
      <c r="D2894" s="462" t="s">
        <v>174</v>
      </c>
      <c r="E2894" s="462" t="s">
        <v>214</v>
      </c>
      <c r="F2894" s="463">
        <v>2012</v>
      </c>
      <c r="G2894" s="462" t="s">
        <v>5710</v>
      </c>
      <c r="H2894" s="462" t="s">
        <v>6496</v>
      </c>
      <c r="I2894" s="462" t="s">
        <v>8134</v>
      </c>
      <c r="J2894" s="463">
        <v>144944</v>
      </c>
      <c r="K2894" s="468">
        <v>45076</v>
      </c>
      <c r="L2894" s="464">
        <f t="shared" ca="1" si="45"/>
        <v>12078.666666666666</v>
      </c>
      <c r="M2894" s="462" t="s">
        <v>148</v>
      </c>
    </row>
    <row r="2895" spans="1:13" x14ac:dyDescent="0.35">
      <c r="A2895" s="465" t="s">
        <v>9563</v>
      </c>
      <c r="B2895" s="465" t="s">
        <v>5528</v>
      </c>
      <c r="C2895" s="465" t="s">
        <v>9563</v>
      </c>
      <c r="D2895" s="465" t="s">
        <v>174</v>
      </c>
      <c r="E2895" s="465" t="s">
        <v>214</v>
      </c>
      <c r="F2895" s="466">
        <v>2015</v>
      </c>
      <c r="G2895" s="465" t="s">
        <v>5710</v>
      </c>
      <c r="H2895" s="465" t="s">
        <v>6496</v>
      </c>
      <c r="I2895" s="465" t="s">
        <v>9564</v>
      </c>
      <c r="J2895" s="466">
        <v>0</v>
      </c>
      <c r="K2895" s="469"/>
      <c r="L2895" s="404">
        <f t="shared" ca="1" si="45"/>
        <v>0</v>
      </c>
      <c r="M2895" s="465" t="s">
        <v>148</v>
      </c>
    </row>
    <row r="2896" spans="1:13" x14ac:dyDescent="0.35">
      <c r="A2896" s="462" t="s">
        <v>8543</v>
      </c>
      <c r="B2896" s="462" t="s">
        <v>5512</v>
      </c>
      <c r="C2896" s="462" t="s">
        <v>8543</v>
      </c>
      <c r="D2896" s="462" t="s">
        <v>174</v>
      </c>
      <c r="E2896" s="462" t="s">
        <v>214</v>
      </c>
      <c r="F2896" s="463">
        <v>2013</v>
      </c>
      <c r="G2896" s="462" t="s">
        <v>5710</v>
      </c>
      <c r="H2896" s="462" t="s">
        <v>6496</v>
      </c>
      <c r="I2896" s="462" t="s">
        <v>8544</v>
      </c>
      <c r="J2896" s="463">
        <v>53960</v>
      </c>
      <c r="K2896" s="468"/>
      <c r="L2896" s="464">
        <f t="shared" ca="1" si="45"/>
        <v>4905.454545454545</v>
      </c>
      <c r="M2896" s="462" t="s">
        <v>148</v>
      </c>
    </row>
    <row r="2897" spans="1:13" x14ac:dyDescent="0.35">
      <c r="A2897" s="465" t="s">
        <v>8135</v>
      </c>
      <c r="B2897" s="465" t="s">
        <v>5495</v>
      </c>
      <c r="C2897" s="465" t="s">
        <v>8135</v>
      </c>
      <c r="D2897" s="465" t="s">
        <v>174</v>
      </c>
      <c r="E2897" s="465" t="s">
        <v>214</v>
      </c>
      <c r="F2897" s="466">
        <v>2012</v>
      </c>
      <c r="G2897" s="465" t="s">
        <v>5710</v>
      </c>
      <c r="H2897" s="465" t="s">
        <v>6496</v>
      </c>
      <c r="I2897" s="465" t="s">
        <v>8136</v>
      </c>
      <c r="J2897" s="466">
        <v>126356</v>
      </c>
      <c r="K2897" s="469">
        <v>44600</v>
      </c>
      <c r="L2897" s="404">
        <f t="shared" ca="1" si="45"/>
        <v>10529.666666666666</v>
      </c>
      <c r="M2897" s="465" t="s">
        <v>148</v>
      </c>
    </row>
    <row r="2898" spans="1:13" x14ac:dyDescent="0.35">
      <c r="A2898" s="462" t="s">
        <v>9094</v>
      </c>
      <c r="B2898" s="462" t="s">
        <v>5524</v>
      </c>
      <c r="C2898" s="462" t="s">
        <v>9094</v>
      </c>
      <c r="D2898" s="462" t="s">
        <v>174</v>
      </c>
      <c r="E2898" s="462" t="s">
        <v>214</v>
      </c>
      <c r="F2898" s="463">
        <v>2014</v>
      </c>
      <c r="G2898" s="462" t="s">
        <v>5710</v>
      </c>
      <c r="H2898" s="462" t="s">
        <v>6496</v>
      </c>
      <c r="I2898" s="462" t="s">
        <v>9095</v>
      </c>
      <c r="J2898" s="463">
        <v>0</v>
      </c>
      <c r="K2898" s="468"/>
      <c r="L2898" s="464">
        <f t="shared" ca="1" si="45"/>
        <v>0</v>
      </c>
      <c r="M2898" s="462" t="s">
        <v>148</v>
      </c>
    </row>
    <row r="2899" spans="1:13" x14ac:dyDescent="0.35">
      <c r="A2899" s="465" t="s">
        <v>8535</v>
      </c>
      <c r="B2899" s="465" t="s">
        <v>5510</v>
      </c>
      <c r="C2899" s="465" t="s">
        <v>8535</v>
      </c>
      <c r="D2899" s="465" t="s">
        <v>174</v>
      </c>
      <c r="E2899" s="465" t="s">
        <v>214</v>
      </c>
      <c r="F2899" s="466">
        <v>2013</v>
      </c>
      <c r="G2899" s="465" t="s">
        <v>5710</v>
      </c>
      <c r="H2899" s="465" t="s">
        <v>6496</v>
      </c>
      <c r="I2899" s="465" t="s">
        <v>8536</v>
      </c>
      <c r="J2899" s="466">
        <v>71616</v>
      </c>
      <c r="K2899" s="469">
        <v>45076</v>
      </c>
      <c r="L2899" s="404">
        <f t="shared" ca="1" si="45"/>
        <v>6510.545454545455</v>
      </c>
      <c r="M2899" s="465" t="s">
        <v>148</v>
      </c>
    </row>
    <row r="2900" spans="1:13" x14ac:dyDescent="0.35">
      <c r="A2900" s="462" t="s">
        <v>8537</v>
      </c>
      <c r="B2900" s="462" t="s">
        <v>5511</v>
      </c>
      <c r="C2900" s="462" t="s">
        <v>8537</v>
      </c>
      <c r="D2900" s="462" t="s">
        <v>174</v>
      </c>
      <c r="E2900" s="462" t="s">
        <v>214</v>
      </c>
      <c r="F2900" s="463">
        <v>2013</v>
      </c>
      <c r="G2900" s="462" t="s">
        <v>5710</v>
      </c>
      <c r="H2900" s="462" t="s">
        <v>6496</v>
      </c>
      <c r="I2900" s="462" t="s">
        <v>8538</v>
      </c>
      <c r="J2900" s="463">
        <v>44300</v>
      </c>
      <c r="K2900" s="468"/>
      <c r="L2900" s="464">
        <f t="shared" ca="1" si="45"/>
        <v>4027.2727272727275</v>
      </c>
      <c r="M2900" s="462" t="s">
        <v>148</v>
      </c>
    </row>
    <row r="2901" spans="1:13" x14ac:dyDescent="0.35">
      <c r="A2901" s="465" t="s">
        <v>8143</v>
      </c>
      <c r="B2901" s="465" t="s">
        <v>5498</v>
      </c>
      <c r="C2901" s="465" t="s">
        <v>8143</v>
      </c>
      <c r="D2901" s="465" t="s">
        <v>174</v>
      </c>
      <c r="E2901" s="465" t="s">
        <v>214</v>
      </c>
      <c r="F2901" s="466">
        <v>2012</v>
      </c>
      <c r="G2901" s="465" t="s">
        <v>5710</v>
      </c>
      <c r="H2901" s="465" t="s">
        <v>6496</v>
      </c>
      <c r="I2901" s="465" t="s">
        <v>8144</v>
      </c>
      <c r="J2901" s="466">
        <v>124283</v>
      </c>
      <c r="K2901" s="469">
        <v>45079</v>
      </c>
      <c r="L2901" s="404">
        <f t="shared" ca="1" si="45"/>
        <v>10356.916666666666</v>
      </c>
      <c r="M2901" s="465" t="s">
        <v>148</v>
      </c>
    </row>
    <row r="2902" spans="1:13" x14ac:dyDescent="0.35">
      <c r="A2902" s="462" t="s">
        <v>8141</v>
      </c>
      <c r="B2902" s="462" t="s">
        <v>5497</v>
      </c>
      <c r="C2902" s="462" t="s">
        <v>8141</v>
      </c>
      <c r="D2902" s="462" t="s">
        <v>174</v>
      </c>
      <c r="E2902" s="462" t="s">
        <v>214</v>
      </c>
      <c r="F2902" s="463">
        <v>2012</v>
      </c>
      <c r="G2902" s="462" t="s">
        <v>5710</v>
      </c>
      <c r="H2902" s="462" t="s">
        <v>6496</v>
      </c>
      <c r="I2902" s="462" t="s">
        <v>8142</v>
      </c>
      <c r="J2902" s="463">
        <v>0</v>
      </c>
      <c r="K2902" s="468"/>
      <c r="L2902" s="464">
        <f t="shared" ca="1" si="45"/>
        <v>0</v>
      </c>
      <c r="M2902" s="462" t="s">
        <v>148</v>
      </c>
    </row>
    <row r="2903" spans="1:13" x14ac:dyDescent="0.35">
      <c r="A2903" s="465" t="s">
        <v>9088</v>
      </c>
      <c r="B2903" s="465" t="s">
        <v>5523</v>
      </c>
      <c r="C2903" s="465" t="s">
        <v>9088</v>
      </c>
      <c r="D2903" s="465" t="s">
        <v>174</v>
      </c>
      <c r="E2903" s="465" t="s">
        <v>214</v>
      </c>
      <c r="F2903" s="466">
        <v>2014</v>
      </c>
      <c r="G2903" s="465" t="s">
        <v>5710</v>
      </c>
      <c r="H2903" s="465" t="s">
        <v>6496</v>
      </c>
      <c r="I2903" s="465" t="s">
        <v>9089</v>
      </c>
      <c r="J2903" s="466">
        <v>27189</v>
      </c>
      <c r="K2903" s="469"/>
      <c r="L2903" s="404">
        <f t="shared" ca="1" si="45"/>
        <v>2718.9</v>
      </c>
      <c r="M2903" s="465" t="s">
        <v>148</v>
      </c>
    </row>
    <row r="2904" spans="1:13" x14ac:dyDescent="0.35">
      <c r="A2904" s="462" t="s">
        <v>9090</v>
      </c>
      <c r="B2904" s="462" t="s">
        <v>5525</v>
      </c>
      <c r="C2904" s="462" t="s">
        <v>9090</v>
      </c>
      <c r="D2904" s="462" t="s">
        <v>174</v>
      </c>
      <c r="E2904" s="462" t="s">
        <v>214</v>
      </c>
      <c r="F2904" s="463">
        <v>2014</v>
      </c>
      <c r="G2904" s="462" t="s">
        <v>5710</v>
      </c>
      <c r="H2904" s="462" t="s">
        <v>6496</v>
      </c>
      <c r="I2904" s="462" t="s">
        <v>9091</v>
      </c>
      <c r="J2904" s="463">
        <v>110338</v>
      </c>
      <c r="K2904" s="468">
        <v>45069</v>
      </c>
      <c r="L2904" s="464">
        <f t="shared" ca="1" si="45"/>
        <v>11033.8</v>
      </c>
      <c r="M2904" s="462" t="s">
        <v>148</v>
      </c>
    </row>
    <row r="2905" spans="1:13" x14ac:dyDescent="0.35">
      <c r="A2905" s="465" t="s">
        <v>9092</v>
      </c>
      <c r="B2905" s="465" t="s">
        <v>5526</v>
      </c>
      <c r="C2905" s="465" t="s">
        <v>9092</v>
      </c>
      <c r="D2905" s="465" t="s">
        <v>174</v>
      </c>
      <c r="E2905" s="465" t="s">
        <v>214</v>
      </c>
      <c r="F2905" s="466">
        <v>2014</v>
      </c>
      <c r="G2905" s="465" t="s">
        <v>5710</v>
      </c>
      <c r="H2905" s="465" t="s">
        <v>6496</v>
      </c>
      <c r="I2905" s="465" t="s">
        <v>9093</v>
      </c>
      <c r="J2905" s="466">
        <v>129924</v>
      </c>
      <c r="K2905" s="469">
        <v>45084</v>
      </c>
      <c r="L2905" s="404">
        <f t="shared" ca="1" si="45"/>
        <v>12992.4</v>
      </c>
      <c r="M2905" s="465" t="s">
        <v>148</v>
      </c>
    </row>
    <row r="2906" spans="1:13" x14ac:dyDescent="0.35">
      <c r="A2906" s="462" t="s">
        <v>8533</v>
      </c>
      <c r="B2906" s="462" t="s">
        <v>5509</v>
      </c>
      <c r="C2906" s="462" t="s">
        <v>8533</v>
      </c>
      <c r="D2906" s="462" t="s">
        <v>174</v>
      </c>
      <c r="E2906" s="462" t="s">
        <v>214</v>
      </c>
      <c r="F2906" s="463">
        <v>2013</v>
      </c>
      <c r="G2906" s="462" t="s">
        <v>5710</v>
      </c>
      <c r="H2906" s="462" t="s">
        <v>6496</v>
      </c>
      <c r="I2906" s="462" t="s">
        <v>8534</v>
      </c>
      <c r="J2906" s="463">
        <v>0</v>
      </c>
      <c r="K2906" s="468"/>
      <c r="L2906" s="464">
        <f t="shared" ca="1" si="45"/>
        <v>0</v>
      </c>
      <c r="M2906" s="462" t="s">
        <v>148</v>
      </c>
    </row>
    <row r="2907" spans="1:13" x14ac:dyDescent="0.35">
      <c r="A2907" s="465" t="s">
        <v>7697</v>
      </c>
      <c r="B2907" s="465" t="s">
        <v>5488</v>
      </c>
      <c r="C2907" s="465" t="s">
        <v>7697</v>
      </c>
      <c r="D2907" s="465" t="s">
        <v>174</v>
      </c>
      <c r="E2907" s="465" t="s">
        <v>214</v>
      </c>
      <c r="F2907" s="466">
        <v>2011</v>
      </c>
      <c r="G2907" s="465" t="s">
        <v>5710</v>
      </c>
      <c r="H2907" s="465" t="s">
        <v>6449</v>
      </c>
      <c r="I2907" s="465" t="s">
        <v>7698</v>
      </c>
      <c r="J2907" s="466">
        <v>23097</v>
      </c>
      <c r="K2907" s="469"/>
      <c r="L2907" s="404">
        <f t="shared" ca="1" si="45"/>
        <v>1776.6923076923076</v>
      </c>
      <c r="M2907" s="465" t="s">
        <v>148</v>
      </c>
    </row>
    <row r="2908" spans="1:13" x14ac:dyDescent="0.35">
      <c r="A2908" s="462" t="s">
        <v>8139</v>
      </c>
      <c r="B2908" s="462" t="s">
        <v>5496</v>
      </c>
      <c r="C2908" s="462" t="s">
        <v>8139</v>
      </c>
      <c r="D2908" s="462" t="s">
        <v>174</v>
      </c>
      <c r="E2908" s="462" t="s">
        <v>214</v>
      </c>
      <c r="F2908" s="463">
        <v>2012</v>
      </c>
      <c r="G2908" s="462" t="s">
        <v>5710</v>
      </c>
      <c r="H2908" s="462" t="s">
        <v>6496</v>
      </c>
      <c r="I2908" s="462" t="s">
        <v>8140</v>
      </c>
      <c r="J2908" s="463">
        <v>115149</v>
      </c>
      <c r="K2908" s="468">
        <v>44586</v>
      </c>
      <c r="L2908" s="464">
        <f t="shared" ca="1" si="45"/>
        <v>9595.75</v>
      </c>
      <c r="M2908" s="462" t="s">
        <v>148</v>
      </c>
    </row>
    <row r="2909" spans="1:13" x14ac:dyDescent="0.35">
      <c r="A2909" s="465" t="s">
        <v>8439</v>
      </c>
      <c r="B2909" s="465" t="s">
        <v>5504</v>
      </c>
      <c r="C2909" s="465" t="s">
        <v>8439</v>
      </c>
      <c r="D2909" s="465" t="s">
        <v>174</v>
      </c>
      <c r="E2909" s="465" t="s">
        <v>214</v>
      </c>
      <c r="F2909" s="466">
        <v>2013</v>
      </c>
      <c r="G2909" s="465" t="s">
        <v>5710</v>
      </c>
      <c r="H2909" s="465" t="s">
        <v>6449</v>
      </c>
      <c r="I2909" s="465" t="s">
        <v>8440</v>
      </c>
      <c r="J2909" s="466">
        <v>44051</v>
      </c>
      <c r="K2909" s="469"/>
      <c r="L2909" s="404">
        <f t="shared" ca="1" si="45"/>
        <v>4004.6363636363635</v>
      </c>
      <c r="M2909" s="465" t="s">
        <v>148</v>
      </c>
    </row>
    <row r="2910" spans="1:13" x14ac:dyDescent="0.35">
      <c r="A2910" s="462" t="s">
        <v>8531</v>
      </c>
      <c r="B2910" s="462" t="s">
        <v>5508</v>
      </c>
      <c r="C2910" s="462" t="s">
        <v>8531</v>
      </c>
      <c r="D2910" s="462" t="s">
        <v>174</v>
      </c>
      <c r="E2910" s="462" t="s">
        <v>214</v>
      </c>
      <c r="F2910" s="463">
        <v>2013</v>
      </c>
      <c r="G2910" s="462" t="s">
        <v>5710</v>
      </c>
      <c r="H2910" s="462" t="s">
        <v>6496</v>
      </c>
      <c r="I2910" s="462" t="s">
        <v>8532</v>
      </c>
      <c r="J2910" s="463">
        <v>111621</v>
      </c>
      <c r="K2910" s="468"/>
      <c r="L2910" s="464">
        <f t="shared" ca="1" si="45"/>
        <v>10147.363636363636</v>
      </c>
      <c r="M2910" s="462" t="s">
        <v>148</v>
      </c>
    </row>
    <row r="2911" spans="1:13" x14ac:dyDescent="0.35">
      <c r="A2911" s="465" t="s">
        <v>7699</v>
      </c>
      <c r="B2911" s="465" t="s">
        <v>5489</v>
      </c>
      <c r="C2911" s="465" t="s">
        <v>7699</v>
      </c>
      <c r="D2911" s="465" t="s">
        <v>174</v>
      </c>
      <c r="E2911" s="465" t="s">
        <v>214</v>
      </c>
      <c r="F2911" s="466">
        <v>2011</v>
      </c>
      <c r="G2911" s="465" t="s">
        <v>5710</v>
      </c>
      <c r="H2911" s="465" t="s">
        <v>6449</v>
      </c>
      <c r="I2911" s="465" t="s">
        <v>7700</v>
      </c>
      <c r="J2911" s="466">
        <v>693501</v>
      </c>
      <c r="K2911" s="469"/>
      <c r="L2911" s="404">
        <f t="shared" ca="1" si="45"/>
        <v>53346.230769230766</v>
      </c>
      <c r="M2911" s="465" t="s">
        <v>148</v>
      </c>
    </row>
    <row r="2912" spans="1:13" x14ac:dyDescent="0.35">
      <c r="A2912" s="462" t="s">
        <v>8151</v>
      </c>
      <c r="B2912" s="462" t="s">
        <v>5491</v>
      </c>
      <c r="C2912" s="462" t="s">
        <v>8151</v>
      </c>
      <c r="D2912" s="462" t="s">
        <v>174</v>
      </c>
      <c r="E2912" s="462" t="s">
        <v>214</v>
      </c>
      <c r="F2912" s="463">
        <v>2012</v>
      </c>
      <c r="G2912" s="462" t="s">
        <v>5710</v>
      </c>
      <c r="H2912" s="462" t="s">
        <v>6496</v>
      </c>
      <c r="I2912" s="462" t="s">
        <v>8152</v>
      </c>
      <c r="J2912" s="463">
        <v>137502</v>
      </c>
      <c r="K2912" s="468">
        <v>44600</v>
      </c>
      <c r="L2912" s="464">
        <f t="shared" ca="1" si="45"/>
        <v>11458.5</v>
      </c>
      <c r="M2912" s="462" t="s">
        <v>148</v>
      </c>
    </row>
    <row r="2913" spans="1:13" x14ac:dyDescent="0.35">
      <c r="A2913" s="465" t="s">
        <v>9084</v>
      </c>
      <c r="B2913" s="465" t="s">
        <v>5519</v>
      </c>
      <c r="C2913" s="465" t="s">
        <v>9084</v>
      </c>
      <c r="D2913" s="465" t="s">
        <v>174</v>
      </c>
      <c r="E2913" s="465" t="s">
        <v>214</v>
      </c>
      <c r="F2913" s="466">
        <v>2014</v>
      </c>
      <c r="G2913" s="465" t="s">
        <v>5710</v>
      </c>
      <c r="H2913" s="465" t="s">
        <v>6496</v>
      </c>
      <c r="I2913" s="465" t="s">
        <v>9085</v>
      </c>
      <c r="J2913" s="466">
        <v>125248</v>
      </c>
      <c r="K2913" s="469">
        <v>45076</v>
      </c>
      <c r="L2913" s="404">
        <f t="shared" ca="1" si="45"/>
        <v>12524.8</v>
      </c>
      <c r="M2913" s="465" t="s">
        <v>148</v>
      </c>
    </row>
    <row r="2914" spans="1:13" x14ac:dyDescent="0.35">
      <c r="A2914" s="462" t="s">
        <v>8137</v>
      </c>
      <c r="B2914" s="462" t="s">
        <v>5501</v>
      </c>
      <c r="C2914" s="462" t="s">
        <v>8137</v>
      </c>
      <c r="D2914" s="462" t="s">
        <v>174</v>
      </c>
      <c r="E2914" s="462" t="s">
        <v>214</v>
      </c>
      <c r="F2914" s="463">
        <v>2012</v>
      </c>
      <c r="G2914" s="462" t="s">
        <v>5710</v>
      </c>
      <c r="H2914" s="462" t="s">
        <v>6496</v>
      </c>
      <c r="I2914" s="462" t="s">
        <v>8138</v>
      </c>
      <c r="J2914" s="463">
        <v>0</v>
      </c>
      <c r="K2914" s="468"/>
      <c r="L2914" s="464">
        <f t="shared" ca="1" si="45"/>
        <v>0</v>
      </c>
      <c r="M2914" s="462" t="s">
        <v>148</v>
      </c>
    </row>
    <row r="2915" spans="1:13" x14ac:dyDescent="0.35">
      <c r="A2915" s="465" t="s">
        <v>9086</v>
      </c>
      <c r="B2915" s="465" t="s">
        <v>5520</v>
      </c>
      <c r="C2915" s="465" t="s">
        <v>9086</v>
      </c>
      <c r="D2915" s="465" t="s">
        <v>174</v>
      </c>
      <c r="E2915" s="465" t="s">
        <v>214</v>
      </c>
      <c r="F2915" s="466">
        <v>2014</v>
      </c>
      <c r="G2915" s="465" t="s">
        <v>5710</v>
      </c>
      <c r="H2915" s="465" t="s">
        <v>6496</v>
      </c>
      <c r="I2915" s="465" t="s">
        <v>9087</v>
      </c>
      <c r="J2915" s="466">
        <v>103300</v>
      </c>
      <c r="K2915" s="469">
        <v>44586</v>
      </c>
      <c r="L2915" s="404">
        <f t="shared" ca="1" si="45"/>
        <v>10330</v>
      </c>
      <c r="M2915" s="465" t="s">
        <v>148</v>
      </c>
    </row>
    <row r="2916" spans="1:13" x14ac:dyDescent="0.35">
      <c r="A2916" s="462" t="s">
        <v>8541</v>
      </c>
      <c r="B2916" s="462" t="s">
        <v>5507</v>
      </c>
      <c r="C2916" s="462" t="s">
        <v>8541</v>
      </c>
      <c r="D2916" s="462" t="s">
        <v>174</v>
      </c>
      <c r="E2916" s="462" t="s">
        <v>214</v>
      </c>
      <c r="F2916" s="463">
        <v>2013</v>
      </c>
      <c r="G2916" s="462" t="s">
        <v>5710</v>
      </c>
      <c r="H2916" s="462" t="s">
        <v>6496</v>
      </c>
      <c r="I2916" s="462" t="s">
        <v>8542</v>
      </c>
      <c r="J2916" s="463">
        <v>62789</v>
      </c>
      <c r="K2916" s="468"/>
      <c r="L2916" s="464">
        <f t="shared" ca="1" si="45"/>
        <v>5708.090909090909</v>
      </c>
      <c r="M2916" s="462" t="s">
        <v>148</v>
      </c>
    </row>
    <row r="2917" spans="1:13" x14ac:dyDescent="0.35">
      <c r="A2917" s="465" t="s">
        <v>8539</v>
      </c>
      <c r="B2917" s="465" t="s">
        <v>5506</v>
      </c>
      <c r="C2917" s="465" t="s">
        <v>8539</v>
      </c>
      <c r="D2917" s="465" t="s">
        <v>174</v>
      </c>
      <c r="E2917" s="465" t="s">
        <v>214</v>
      </c>
      <c r="F2917" s="466">
        <v>2013</v>
      </c>
      <c r="G2917" s="465" t="s">
        <v>5710</v>
      </c>
      <c r="H2917" s="465" t="s">
        <v>6496</v>
      </c>
      <c r="I2917" s="465" t="s">
        <v>8540</v>
      </c>
      <c r="J2917" s="466">
        <v>114779</v>
      </c>
      <c r="K2917" s="469">
        <v>45083</v>
      </c>
      <c r="L2917" s="404">
        <f t="shared" ca="1" si="45"/>
        <v>10434.454545454546</v>
      </c>
      <c r="M2917" s="465" t="s">
        <v>148</v>
      </c>
    </row>
    <row r="2918" spans="1:13" x14ac:dyDescent="0.35">
      <c r="A2918" s="462" t="s">
        <v>8147</v>
      </c>
      <c r="B2918" s="462" t="s">
        <v>5502</v>
      </c>
      <c r="C2918" s="462" t="s">
        <v>8147</v>
      </c>
      <c r="D2918" s="462" t="s">
        <v>174</v>
      </c>
      <c r="E2918" s="462" t="s">
        <v>214</v>
      </c>
      <c r="F2918" s="463">
        <v>2012</v>
      </c>
      <c r="G2918" s="462" t="s">
        <v>5710</v>
      </c>
      <c r="H2918" s="462" t="s">
        <v>6496</v>
      </c>
      <c r="I2918" s="462" t="s">
        <v>8148</v>
      </c>
      <c r="J2918" s="463">
        <v>92632</v>
      </c>
      <c r="K2918" s="468">
        <v>45084</v>
      </c>
      <c r="L2918" s="464">
        <f t="shared" ca="1" si="45"/>
        <v>7719.333333333333</v>
      </c>
      <c r="M2918" s="462" t="s">
        <v>148</v>
      </c>
    </row>
    <row r="2919" spans="1:13" x14ac:dyDescent="0.35">
      <c r="A2919" s="465" t="s">
        <v>10863</v>
      </c>
      <c r="B2919" s="465" t="s">
        <v>5550</v>
      </c>
      <c r="C2919" s="465" t="s">
        <v>10863</v>
      </c>
      <c r="D2919" s="465" t="s">
        <v>174</v>
      </c>
      <c r="E2919" s="465" t="s">
        <v>214</v>
      </c>
      <c r="F2919" s="466">
        <v>2016</v>
      </c>
      <c r="G2919" s="465" t="s">
        <v>5710</v>
      </c>
      <c r="H2919" s="465" t="s">
        <v>9884</v>
      </c>
      <c r="I2919" s="465" t="s">
        <v>10864</v>
      </c>
      <c r="J2919" s="466">
        <v>3889</v>
      </c>
      <c r="K2919" s="469"/>
      <c r="L2919" s="404">
        <f t="shared" ca="1" si="45"/>
        <v>486.125</v>
      </c>
      <c r="M2919" s="465" t="s">
        <v>148</v>
      </c>
    </row>
    <row r="2920" spans="1:13" x14ac:dyDescent="0.35">
      <c r="A2920" s="462" t="s">
        <v>8145</v>
      </c>
      <c r="B2920" s="462" t="s">
        <v>5499</v>
      </c>
      <c r="C2920" s="462" t="s">
        <v>8145</v>
      </c>
      <c r="D2920" s="462" t="s">
        <v>174</v>
      </c>
      <c r="E2920" s="462" t="s">
        <v>214</v>
      </c>
      <c r="F2920" s="463">
        <v>2012</v>
      </c>
      <c r="G2920" s="462" t="s">
        <v>5710</v>
      </c>
      <c r="H2920" s="462" t="s">
        <v>6496</v>
      </c>
      <c r="I2920" s="462" t="s">
        <v>8146</v>
      </c>
      <c r="J2920" s="463">
        <v>0</v>
      </c>
      <c r="K2920" s="468">
        <v>44343</v>
      </c>
      <c r="L2920" s="464">
        <f t="shared" ca="1" si="45"/>
        <v>0</v>
      </c>
      <c r="M2920" s="462" t="s">
        <v>148</v>
      </c>
    </row>
    <row r="2921" spans="1:13" x14ac:dyDescent="0.35">
      <c r="A2921" s="465" t="s">
        <v>8129</v>
      </c>
      <c r="B2921" s="465" t="s">
        <v>5500</v>
      </c>
      <c r="C2921" s="465" t="s">
        <v>8129</v>
      </c>
      <c r="D2921" s="465" t="s">
        <v>174</v>
      </c>
      <c r="E2921" s="465" t="s">
        <v>214</v>
      </c>
      <c r="F2921" s="466">
        <v>2012</v>
      </c>
      <c r="G2921" s="465" t="s">
        <v>5710</v>
      </c>
      <c r="H2921" s="465" t="s">
        <v>6496</v>
      </c>
      <c r="I2921" s="465" t="s">
        <v>8130</v>
      </c>
      <c r="J2921" s="466">
        <v>105209</v>
      </c>
      <c r="K2921" s="469">
        <v>45083</v>
      </c>
      <c r="L2921" s="404">
        <f t="shared" ca="1" si="45"/>
        <v>8767.4166666666661</v>
      </c>
      <c r="M2921" s="465" t="s">
        <v>148</v>
      </c>
    </row>
    <row r="2922" spans="1:13" x14ac:dyDescent="0.35">
      <c r="A2922" s="462" t="s">
        <v>8131</v>
      </c>
      <c r="B2922" s="462" t="s">
        <v>5503</v>
      </c>
      <c r="C2922" s="462" t="s">
        <v>8131</v>
      </c>
      <c r="D2922" s="462" t="s">
        <v>174</v>
      </c>
      <c r="E2922" s="462" t="s">
        <v>214</v>
      </c>
      <c r="F2922" s="463">
        <v>2012</v>
      </c>
      <c r="G2922" s="462" t="s">
        <v>5710</v>
      </c>
      <c r="H2922" s="462" t="s">
        <v>6496</v>
      </c>
      <c r="I2922" s="462" t="s">
        <v>8132</v>
      </c>
      <c r="J2922" s="463">
        <v>0</v>
      </c>
      <c r="K2922" s="468"/>
      <c r="L2922" s="464">
        <f t="shared" ca="1" si="45"/>
        <v>0</v>
      </c>
      <c r="M2922" s="462" t="s">
        <v>148</v>
      </c>
    </row>
    <row r="2923" spans="1:13" x14ac:dyDescent="0.35">
      <c r="A2923" s="465" t="s">
        <v>8153</v>
      </c>
      <c r="B2923" s="465" t="s">
        <v>5492</v>
      </c>
      <c r="C2923" s="465" t="s">
        <v>8153</v>
      </c>
      <c r="D2923" s="465" t="s">
        <v>174</v>
      </c>
      <c r="E2923" s="465" t="s">
        <v>214</v>
      </c>
      <c r="F2923" s="466">
        <v>2012</v>
      </c>
      <c r="G2923" s="465" t="s">
        <v>5710</v>
      </c>
      <c r="H2923" s="465" t="s">
        <v>6496</v>
      </c>
      <c r="I2923" s="465" t="s">
        <v>8154</v>
      </c>
      <c r="J2923" s="466">
        <v>64322</v>
      </c>
      <c r="K2923" s="469">
        <v>45069</v>
      </c>
      <c r="L2923" s="404">
        <f t="shared" ca="1" si="45"/>
        <v>5360.166666666667</v>
      </c>
      <c r="M2923" s="465" t="s">
        <v>148</v>
      </c>
    </row>
    <row r="2924" spans="1:13" x14ac:dyDescent="0.35">
      <c r="A2924" s="462" t="s">
        <v>8529</v>
      </c>
      <c r="B2924" s="462" t="s">
        <v>5505</v>
      </c>
      <c r="C2924" s="462" t="s">
        <v>8529</v>
      </c>
      <c r="D2924" s="462" t="s">
        <v>174</v>
      </c>
      <c r="E2924" s="462" t="s">
        <v>214</v>
      </c>
      <c r="F2924" s="463">
        <v>2013</v>
      </c>
      <c r="G2924" s="462" t="s">
        <v>5710</v>
      </c>
      <c r="H2924" s="462" t="s">
        <v>6496</v>
      </c>
      <c r="I2924" s="462" t="s">
        <v>8530</v>
      </c>
      <c r="J2924" s="463">
        <v>44288</v>
      </c>
      <c r="K2924" s="468"/>
      <c r="L2924" s="464">
        <f t="shared" ca="1" si="45"/>
        <v>4026.181818181818</v>
      </c>
      <c r="M2924" s="462" t="s">
        <v>148</v>
      </c>
    </row>
    <row r="2925" spans="1:13" x14ac:dyDescent="0.35">
      <c r="A2925" s="465" t="s">
        <v>9078</v>
      </c>
      <c r="B2925" s="465" t="s">
        <v>5518</v>
      </c>
      <c r="C2925" s="465" t="s">
        <v>9078</v>
      </c>
      <c r="D2925" s="465" t="s">
        <v>174</v>
      </c>
      <c r="E2925" s="465" t="s">
        <v>214</v>
      </c>
      <c r="F2925" s="466">
        <v>2014</v>
      </c>
      <c r="G2925" s="465" t="s">
        <v>5710</v>
      </c>
      <c r="H2925" s="465" t="s">
        <v>6496</v>
      </c>
      <c r="I2925" s="465" t="s">
        <v>9079</v>
      </c>
      <c r="J2925" s="466">
        <v>125493</v>
      </c>
      <c r="K2925" s="469">
        <v>44600</v>
      </c>
      <c r="L2925" s="404">
        <f t="shared" ca="1" si="45"/>
        <v>12549.3</v>
      </c>
      <c r="M2925" s="465" t="s">
        <v>148</v>
      </c>
    </row>
    <row r="2926" spans="1:13" x14ac:dyDescent="0.35">
      <c r="A2926" s="462" t="s">
        <v>9076</v>
      </c>
      <c r="B2926" s="462" t="s">
        <v>5517</v>
      </c>
      <c r="C2926" s="462" t="s">
        <v>9076</v>
      </c>
      <c r="D2926" s="462" t="s">
        <v>174</v>
      </c>
      <c r="E2926" s="462" t="s">
        <v>214</v>
      </c>
      <c r="F2926" s="463">
        <v>2014</v>
      </c>
      <c r="G2926" s="462" t="s">
        <v>5710</v>
      </c>
      <c r="H2926" s="462" t="s">
        <v>6496</v>
      </c>
      <c r="I2926" s="462" t="s">
        <v>9077</v>
      </c>
      <c r="J2926" s="463">
        <v>46605</v>
      </c>
      <c r="K2926" s="468"/>
      <c r="L2926" s="464">
        <f t="shared" ca="1" si="45"/>
        <v>4660.5</v>
      </c>
      <c r="M2926" s="462" t="s">
        <v>148</v>
      </c>
    </row>
    <row r="2927" spans="1:13" x14ac:dyDescent="0.35">
      <c r="A2927" s="465" t="s">
        <v>11163</v>
      </c>
      <c r="B2927" s="465" t="s">
        <v>5567</v>
      </c>
      <c r="C2927" s="465" t="s">
        <v>11163</v>
      </c>
      <c r="D2927" s="465" t="s">
        <v>174</v>
      </c>
      <c r="E2927" s="465" t="s">
        <v>214</v>
      </c>
      <c r="F2927" s="466">
        <v>2016</v>
      </c>
      <c r="G2927" s="465" t="s">
        <v>6013</v>
      </c>
      <c r="H2927" s="465" t="s">
        <v>7459</v>
      </c>
      <c r="I2927" s="465" t="s">
        <v>11164</v>
      </c>
      <c r="J2927" s="466">
        <v>0</v>
      </c>
      <c r="K2927" s="469"/>
      <c r="L2927" s="404">
        <f t="shared" ca="1" si="45"/>
        <v>0</v>
      </c>
      <c r="M2927" s="465" t="s">
        <v>148</v>
      </c>
    </row>
    <row r="2928" spans="1:13" x14ac:dyDescent="0.35">
      <c r="A2928" s="462" t="s">
        <v>11165</v>
      </c>
      <c r="B2928" s="462" t="s">
        <v>5568</v>
      </c>
      <c r="C2928" s="462" t="s">
        <v>11165</v>
      </c>
      <c r="D2928" s="462" t="s">
        <v>174</v>
      </c>
      <c r="E2928" s="462" t="s">
        <v>214</v>
      </c>
      <c r="F2928" s="463">
        <v>2016</v>
      </c>
      <c r="G2928" s="462" t="s">
        <v>6013</v>
      </c>
      <c r="H2928" s="462" t="s">
        <v>7459</v>
      </c>
      <c r="I2928" s="462" t="s">
        <v>11166</v>
      </c>
      <c r="J2928" s="463">
        <v>0</v>
      </c>
      <c r="K2928" s="468"/>
      <c r="L2928" s="464">
        <f t="shared" ca="1" si="45"/>
        <v>0</v>
      </c>
      <c r="M2928" s="462" t="s">
        <v>148</v>
      </c>
    </row>
    <row r="2929" spans="1:13" x14ac:dyDescent="0.35">
      <c r="A2929" s="465" t="s">
        <v>11167</v>
      </c>
      <c r="B2929" s="465" t="s">
        <v>5569</v>
      </c>
      <c r="C2929" s="465" t="s">
        <v>11167</v>
      </c>
      <c r="D2929" s="465" t="s">
        <v>174</v>
      </c>
      <c r="E2929" s="465" t="s">
        <v>214</v>
      </c>
      <c r="F2929" s="466">
        <v>2016</v>
      </c>
      <c r="G2929" s="465" t="s">
        <v>6013</v>
      </c>
      <c r="H2929" s="465" t="s">
        <v>7459</v>
      </c>
      <c r="I2929" s="465" t="s">
        <v>11168</v>
      </c>
      <c r="J2929" s="466">
        <v>20580</v>
      </c>
      <c r="K2929" s="469"/>
      <c r="L2929" s="404">
        <f t="shared" ca="1" si="45"/>
        <v>2572.5</v>
      </c>
      <c r="M2929" s="465" t="s">
        <v>148</v>
      </c>
    </row>
    <row r="2930" spans="1:13" x14ac:dyDescent="0.35">
      <c r="A2930" s="462" t="s">
        <v>11586</v>
      </c>
      <c r="B2930" s="462" t="s">
        <v>5582</v>
      </c>
      <c r="C2930" s="462" t="s">
        <v>11586</v>
      </c>
      <c r="D2930" s="462" t="s">
        <v>174</v>
      </c>
      <c r="E2930" s="462" t="s">
        <v>214</v>
      </c>
      <c r="F2930" s="463">
        <v>2017</v>
      </c>
      <c r="G2930" s="462" t="s">
        <v>5710</v>
      </c>
      <c r="H2930" s="462" t="s">
        <v>897</v>
      </c>
      <c r="I2930" s="462" t="s">
        <v>11587</v>
      </c>
      <c r="J2930" s="463">
        <v>12904</v>
      </c>
      <c r="K2930" s="468"/>
      <c r="L2930" s="464">
        <f t="shared" ca="1" si="45"/>
        <v>1843.4285714285713</v>
      </c>
      <c r="M2930" s="462" t="s">
        <v>148</v>
      </c>
    </row>
    <row r="2931" spans="1:13" x14ac:dyDescent="0.35">
      <c r="A2931" s="465" t="s">
        <v>11584</v>
      </c>
      <c r="B2931" s="465" t="s">
        <v>5581</v>
      </c>
      <c r="C2931" s="465" t="s">
        <v>11584</v>
      </c>
      <c r="D2931" s="465" t="s">
        <v>174</v>
      </c>
      <c r="E2931" s="465" t="s">
        <v>214</v>
      </c>
      <c r="F2931" s="466">
        <v>2017</v>
      </c>
      <c r="G2931" s="465" t="s">
        <v>5710</v>
      </c>
      <c r="H2931" s="465" t="s">
        <v>897</v>
      </c>
      <c r="I2931" s="465" t="s">
        <v>11585</v>
      </c>
      <c r="J2931" s="466">
        <v>7770</v>
      </c>
      <c r="K2931" s="469"/>
      <c r="L2931" s="404">
        <f t="shared" ca="1" si="45"/>
        <v>1110</v>
      </c>
      <c r="M2931" s="465" t="s">
        <v>148</v>
      </c>
    </row>
    <row r="2932" spans="1:13" x14ac:dyDescent="0.35">
      <c r="A2932" s="462" t="s">
        <v>11886</v>
      </c>
      <c r="B2932" s="462" t="s">
        <v>5583</v>
      </c>
      <c r="C2932" s="462" t="s">
        <v>11886</v>
      </c>
      <c r="D2932" s="462" t="s">
        <v>174</v>
      </c>
      <c r="E2932" s="462" t="s">
        <v>214</v>
      </c>
      <c r="F2932" s="463">
        <v>2017</v>
      </c>
      <c r="G2932" s="462" t="s">
        <v>6013</v>
      </c>
      <c r="H2932" s="462" t="s">
        <v>7459</v>
      </c>
      <c r="I2932" s="462" t="s">
        <v>11887</v>
      </c>
      <c r="J2932" s="463">
        <v>12519</v>
      </c>
      <c r="K2932" s="468"/>
      <c r="L2932" s="464">
        <f t="shared" ca="1" si="45"/>
        <v>1788.4285714285713</v>
      </c>
      <c r="M2932" s="462" t="s">
        <v>148</v>
      </c>
    </row>
    <row r="2933" spans="1:13" x14ac:dyDescent="0.35">
      <c r="A2933" s="465" t="s">
        <v>11888</v>
      </c>
      <c r="B2933" s="465" t="s">
        <v>5584</v>
      </c>
      <c r="C2933" s="465" t="s">
        <v>11888</v>
      </c>
      <c r="D2933" s="465" t="s">
        <v>174</v>
      </c>
      <c r="E2933" s="465" t="s">
        <v>214</v>
      </c>
      <c r="F2933" s="466">
        <v>2017</v>
      </c>
      <c r="G2933" s="465" t="s">
        <v>6013</v>
      </c>
      <c r="H2933" s="465" t="s">
        <v>7459</v>
      </c>
      <c r="I2933" s="465" t="s">
        <v>11889</v>
      </c>
      <c r="J2933" s="466">
        <v>7863</v>
      </c>
      <c r="K2933" s="469"/>
      <c r="L2933" s="404">
        <f t="shared" ca="1" si="45"/>
        <v>1123.2857142857142</v>
      </c>
      <c r="M2933" s="465" t="s">
        <v>148</v>
      </c>
    </row>
    <row r="2934" spans="1:13" x14ac:dyDescent="0.35">
      <c r="A2934" s="462" t="s">
        <v>11890</v>
      </c>
      <c r="B2934" s="462" t="s">
        <v>5585</v>
      </c>
      <c r="C2934" s="462" t="s">
        <v>11890</v>
      </c>
      <c r="D2934" s="462" t="s">
        <v>174</v>
      </c>
      <c r="E2934" s="462" t="s">
        <v>214</v>
      </c>
      <c r="F2934" s="463">
        <v>2017</v>
      </c>
      <c r="G2934" s="462" t="s">
        <v>6013</v>
      </c>
      <c r="H2934" s="462" t="s">
        <v>7459</v>
      </c>
      <c r="I2934" s="462" t="s">
        <v>11891</v>
      </c>
      <c r="J2934" s="463">
        <v>7646</v>
      </c>
      <c r="K2934" s="468"/>
      <c r="L2934" s="464">
        <f t="shared" ca="1" si="45"/>
        <v>1092.2857142857142</v>
      </c>
      <c r="M2934" s="462" t="s">
        <v>148</v>
      </c>
    </row>
    <row r="2935" spans="1:13" x14ac:dyDescent="0.35">
      <c r="A2935" s="465" t="s">
        <v>11892</v>
      </c>
      <c r="B2935" s="465" t="s">
        <v>5586</v>
      </c>
      <c r="C2935" s="465" t="s">
        <v>11892</v>
      </c>
      <c r="D2935" s="465" t="s">
        <v>174</v>
      </c>
      <c r="E2935" s="465" t="s">
        <v>214</v>
      </c>
      <c r="F2935" s="466">
        <v>2017</v>
      </c>
      <c r="G2935" s="465" t="s">
        <v>6013</v>
      </c>
      <c r="H2935" s="465" t="s">
        <v>7459</v>
      </c>
      <c r="I2935" s="465" t="s">
        <v>11893</v>
      </c>
      <c r="J2935" s="466">
        <v>6244</v>
      </c>
      <c r="K2935" s="469"/>
      <c r="L2935" s="404">
        <f t="shared" ca="1" si="45"/>
        <v>892</v>
      </c>
      <c r="M2935" s="465" t="s">
        <v>148</v>
      </c>
    </row>
    <row r="2936" spans="1:13" x14ac:dyDescent="0.35">
      <c r="A2936" s="462" t="s">
        <v>11894</v>
      </c>
      <c r="B2936" s="462" t="s">
        <v>5587</v>
      </c>
      <c r="C2936" s="462" t="s">
        <v>11894</v>
      </c>
      <c r="D2936" s="462" t="s">
        <v>174</v>
      </c>
      <c r="E2936" s="462" t="s">
        <v>214</v>
      </c>
      <c r="F2936" s="463">
        <v>2017</v>
      </c>
      <c r="G2936" s="462" t="s">
        <v>6013</v>
      </c>
      <c r="H2936" s="462" t="s">
        <v>7459</v>
      </c>
      <c r="I2936" s="462" t="s">
        <v>11895</v>
      </c>
      <c r="J2936" s="463">
        <v>5158</v>
      </c>
      <c r="K2936" s="468"/>
      <c r="L2936" s="464">
        <f t="shared" ca="1" si="45"/>
        <v>736.85714285714289</v>
      </c>
      <c r="M2936" s="462" t="s">
        <v>148</v>
      </c>
    </row>
    <row r="2937" spans="1:13" x14ac:dyDescent="0.35">
      <c r="A2937" s="465" t="s">
        <v>11896</v>
      </c>
      <c r="B2937" s="465" t="s">
        <v>5588</v>
      </c>
      <c r="C2937" s="465" t="s">
        <v>11896</v>
      </c>
      <c r="D2937" s="465" t="s">
        <v>174</v>
      </c>
      <c r="E2937" s="465" t="s">
        <v>214</v>
      </c>
      <c r="F2937" s="466">
        <v>2017</v>
      </c>
      <c r="G2937" s="465" t="s">
        <v>6013</v>
      </c>
      <c r="H2937" s="465" t="s">
        <v>7459</v>
      </c>
      <c r="I2937" s="465" t="s">
        <v>11897</v>
      </c>
      <c r="J2937" s="466">
        <v>3648</v>
      </c>
      <c r="K2937" s="469"/>
      <c r="L2937" s="404">
        <f t="shared" ca="1" si="45"/>
        <v>521.14285714285711</v>
      </c>
      <c r="M2937" s="465" t="s">
        <v>148</v>
      </c>
    </row>
    <row r="2938" spans="1:13" x14ac:dyDescent="0.35">
      <c r="A2938" s="462" t="s">
        <v>11898</v>
      </c>
      <c r="B2938" s="462" t="s">
        <v>5589</v>
      </c>
      <c r="C2938" s="462" t="s">
        <v>11898</v>
      </c>
      <c r="D2938" s="462" t="s">
        <v>174</v>
      </c>
      <c r="E2938" s="462" t="s">
        <v>214</v>
      </c>
      <c r="F2938" s="463">
        <v>2017</v>
      </c>
      <c r="G2938" s="462" t="s">
        <v>6013</v>
      </c>
      <c r="H2938" s="462" t="s">
        <v>7459</v>
      </c>
      <c r="I2938" s="462" t="s">
        <v>11899</v>
      </c>
      <c r="J2938" s="463">
        <v>4168</v>
      </c>
      <c r="K2938" s="468"/>
      <c r="L2938" s="464">
        <f t="shared" ca="1" si="45"/>
        <v>595.42857142857144</v>
      </c>
      <c r="M2938" s="462" t="s">
        <v>148</v>
      </c>
    </row>
    <row r="2939" spans="1:13" x14ac:dyDescent="0.35">
      <c r="A2939" s="465" t="s">
        <v>11900</v>
      </c>
      <c r="B2939" s="465" t="s">
        <v>5590</v>
      </c>
      <c r="C2939" s="465" t="s">
        <v>11900</v>
      </c>
      <c r="D2939" s="465" t="s">
        <v>174</v>
      </c>
      <c r="E2939" s="465" t="s">
        <v>214</v>
      </c>
      <c r="F2939" s="466">
        <v>2017</v>
      </c>
      <c r="G2939" s="465" t="s">
        <v>6013</v>
      </c>
      <c r="H2939" s="465" t="s">
        <v>7459</v>
      </c>
      <c r="I2939" s="465" t="s">
        <v>11901</v>
      </c>
      <c r="J2939" s="466">
        <v>9315</v>
      </c>
      <c r="K2939" s="469"/>
      <c r="L2939" s="404">
        <f t="shared" ca="1" si="45"/>
        <v>1330.7142857142858</v>
      </c>
      <c r="M2939" s="465" t="s">
        <v>148</v>
      </c>
    </row>
    <row r="2940" spans="1:13" x14ac:dyDescent="0.35">
      <c r="A2940" s="462" t="s">
        <v>11902</v>
      </c>
      <c r="B2940" s="462" t="s">
        <v>5591</v>
      </c>
      <c r="C2940" s="462" t="s">
        <v>11902</v>
      </c>
      <c r="D2940" s="462" t="s">
        <v>174</v>
      </c>
      <c r="E2940" s="462" t="s">
        <v>214</v>
      </c>
      <c r="F2940" s="463">
        <v>2017</v>
      </c>
      <c r="G2940" s="462" t="s">
        <v>6013</v>
      </c>
      <c r="H2940" s="462" t="s">
        <v>7459</v>
      </c>
      <c r="I2940" s="462" t="s">
        <v>11903</v>
      </c>
      <c r="J2940" s="463">
        <v>12616</v>
      </c>
      <c r="K2940" s="468"/>
      <c r="L2940" s="464">
        <f t="shared" ca="1" si="45"/>
        <v>1802.2857142857142</v>
      </c>
      <c r="M2940" s="462" t="s">
        <v>148</v>
      </c>
    </row>
    <row r="2941" spans="1:13" x14ac:dyDescent="0.35">
      <c r="A2941" s="465" t="s">
        <v>11904</v>
      </c>
      <c r="B2941" s="465" t="s">
        <v>5592</v>
      </c>
      <c r="C2941" s="465" t="s">
        <v>11904</v>
      </c>
      <c r="D2941" s="465" t="s">
        <v>174</v>
      </c>
      <c r="E2941" s="465" t="s">
        <v>214</v>
      </c>
      <c r="F2941" s="466">
        <v>2017</v>
      </c>
      <c r="G2941" s="465" t="s">
        <v>6013</v>
      </c>
      <c r="H2941" s="465" t="s">
        <v>7459</v>
      </c>
      <c r="I2941" s="465" t="s">
        <v>11905</v>
      </c>
      <c r="J2941" s="466">
        <v>3405</v>
      </c>
      <c r="K2941" s="469"/>
      <c r="L2941" s="404">
        <f t="shared" ca="1" si="45"/>
        <v>486.42857142857144</v>
      </c>
      <c r="M2941" s="465" t="s">
        <v>148</v>
      </c>
    </row>
    <row r="2942" spans="1:13" x14ac:dyDescent="0.35">
      <c r="A2942" s="462" t="s">
        <v>11906</v>
      </c>
      <c r="B2942" s="462" t="s">
        <v>5593</v>
      </c>
      <c r="C2942" s="462" t="s">
        <v>11906</v>
      </c>
      <c r="D2942" s="462" t="s">
        <v>174</v>
      </c>
      <c r="E2942" s="462" t="s">
        <v>214</v>
      </c>
      <c r="F2942" s="463">
        <v>2017</v>
      </c>
      <c r="G2942" s="462" t="s">
        <v>6013</v>
      </c>
      <c r="H2942" s="462" t="s">
        <v>7459</v>
      </c>
      <c r="I2942" s="462" t="s">
        <v>11907</v>
      </c>
      <c r="J2942" s="463">
        <v>9188</v>
      </c>
      <c r="K2942" s="468"/>
      <c r="L2942" s="464">
        <f t="shared" ca="1" si="45"/>
        <v>1312.5714285714287</v>
      </c>
      <c r="M2942" s="462" t="s">
        <v>148</v>
      </c>
    </row>
    <row r="2943" spans="1:13" x14ac:dyDescent="0.35">
      <c r="A2943" s="465" t="s">
        <v>11908</v>
      </c>
      <c r="B2943" s="465" t="s">
        <v>5594</v>
      </c>
      <c r="C2943" s="465" t="s">
        <v>11908</v>
      </c>
      <c r="D2943" s="465" t="s">
        <v>174</v>
      </c>
      <c r="E2943" s="465" t="s">
        <v>214</v>
      </c>
      <c r="F2943" s="466">
        <v>2017</v>
      </c>
      <c r="G2943" s="465" t="s">
        <v>6013</v>
      </c>
      <c r="H2943" s="465" t="s">
        <v>7459</v>
      </c>
      <c r="I2943" s="465" t="s">
        <v>11909</v>
      </c>
      <c r="J2943" s="466">
        <v>1268</v>
      </c>
      <c r="K2943" s="469"/>
      <c r="L2943" s="404">
        <f t="shared" ca="1" si="45"/>
        <v>181.14285714285714</v>
      </c>
      <c r="M2943" s="465" t="s">
        <v>148</v>
      </c>
    </row>
    <row r="2944" spans="1:13" x14ac:dyDescent="0.35">
      <c r="A2944" s="462" t="s">
        <v>11910</v>
      </c>
      <c r="B2944" s="462" t="s">
        <v>5595</v>
      </c>
      <c r="C2944" s="462" t="s">
        <v>11910</v>
      </c>
      <c r="D2944" s="462" t="s">
        <v>174</v>
      </c>
      <c r="E2944" s="462" t="s">
        <v>214</v>
      </c>
      <c r="F2944" s="463">
        <v>2017</v>
      </c>
      <c r="G2944" s="462" t="s">
        <v>6013</v>
      </c>
      <c r="H2944" s="462" t="s">
        <v>7459</v>
      </c>
      <c r="I2944" s="462" t="s">
        <v>11911</v>
      </c>
      <c r="J2944" s="463">
        <v>3900</v>
      </c>
      <c r="K2944" s="468"/>
      <c r="L2944" s="464">
        <f t="shared" ca="1" si="45"/>
        <v>557.14285714285711</v>
      </c>
      <c r="M2944" s="462" t="s">
        <v>148</v>
      </c>
    </row>
    <row r="2945" spans="1:13" x14ac:dyDescent="0.35">
      <c r="A2945" s="465" t="s">
        <v>11912</v>
      </c>
      <c r="B2945" s="465" t="s">
        <v>5596</v>
      </c>
      <c r="C2945" s="465" t="s">
        <v>11912</v>
      </c>
      <c r="D2945" s="465" t="s">
        <v>174</v>
      </c>
      <c r="E2945" s="465" t="s">
        <v>214</v>
      </c>
      <c r="F2945" s="466">
        <v>2017</v>
      </c>
      <c r="G2945" s="465" t="s">
        <v>6013</v>
      </c>
      <c r="H2945" s="465" t="s">
        <v>7459</v>
      </c>
      <c r="I2945" s="465" t="s">
        <v>11913</v>
      </c>
      <c r="J2945" s="466">
        <v>8756</v>
      </c>
      <c r="K2945" s="469"/>
      <c r="L2945" s="404">
        <f t="shared" ca="1" si="45"/>
        <v>1250.8571428571429</v>
      </c>
      <c r="M2945" s="465" t="s">
        <v>148</v>
      </c>
    </row>
    <row r="2946" spans="1:13" x14ac:dyDescent="0.35">
      <c r="A2946" s="462" t="s">
        <v>11914</v>
      </c>
      <c r="B2946" s="462" t="s">
        <v>5597</v>
      </c>
      <c r="C2946" s="462" t="s">
        <v>11914</v>
      </c>
      <c r="D2946" s="462" t="s">
        <v>174</v>
      </c>
      <c r="E2946" s="462" t="s">
        <v>214</v>
      </c>
      <c r="F2946" s="463">
        <v>2017</v>
      </c>
      <c r="G2946" s="462" t="s">
        <v>6013</v>
      </c>
      <c r="H2946" s="462" t="s">
        <v>7459</v>
      </c>
      <c r="I2946" s="462" t="s">
        <v>11915</v>
      </c>
      <c r="J2946" s="463">
        <v>6054</v>
      </c>
      <c r="K2946" s="468"/>
      <c r="L2946" s="464">
        <f t="shared" ref="L2946:L3009" ca="1" si="46">IFERROR(J2946/(YEAR(NOW())-F2946),"--")</f>
        <v>864.85714285714289</v>
      </c>
      <c r="M2946" s="462" t="s">
        <v>148</v>
      </c>
    </row>
    <row r="2947" spans="1:13" x14ac:dyDescent="0.35">
      <c r="A2947" s="465" t="s">
        <v>11916</v>
      </c>
      <c r="B2947" s="465" t="s">
        <v>5598</v>
      </c>
      <c r="C2947" s="465" t="s">
        <v>11916</v>
      </c>
      <c r="D2947" s="465" t="s">
        <v>174</v>
      </c>
      <c r="E2947" s="465" t="s">
        <v>214</v>
      </c>
      <c r="F2947" s="466">
        <v>2017</v>
      </c>
      <c r="G2947" s="465" t="s">
        <v>6013</v>
      </c>
      <c r="H2947" s="465" t="s">
        <v>7459</v>
      </c>
      <c r="I2947" s="465" t="s">
        <v>11917</v>
      </c>
      <c r="J2947" s="466">
        <v>91657</v>
      </c>
      <c r="K2947" s="469"/>
      <c r="L2947" s="404">
        <f t="shared" ca="1" si="46"/>
        <v>13093.857142857143</v>
      </c>
      <c r="M2947" s="465" t="s">
        <v>148</v>
      </c>
    </row>
    <row r="2948" spans="1:13" x14ac:dyDescent="0.35">
      <c r="A2948" s="462" t="s">
        <v>11918</v>
      </c>
      <c r="B2948" s="462" t="s">
        <v>5599</v>
      </c>
      <c r="C2948" s="462" t="s">
        <v>11918</v>
      </c>
      <c r="D2948" s="462" t="s">
        <v>174</v>
      </c>
      <c r="E2948" s="462" t="s">
        <v>214</v>
      </c>
      <c r="F2948" s="463">
        <v>2017</v>
      </c>
      <c r="G2948" s="462" t="s">
        <v>6013</v>
      </c>
      <c r="H2948" s="462" t="s">
        <v>7459</v>
      </c>
      <c r="I2948" s="462" t="s">
        <v>11919</v>
      </c>
      <c r="J2948" s="463">
        <v>0</v>
      </c>
      <c r="K2948" s="468"/>
      <c r="L2948" s="464">
        <f t="shared" ca="1" si="46"/>
        <v>0</v>
      </c>
      <c r="M2948" s="462" t="s">
        <v>148</v>
      </c>
    </row>
    <row r="2949" spans="1:13" x14ac:dyDescent="0.35">
      <c r="A2949" s="465" t="s">
        <v>11920</v>
      </c>
      <c r="B2949" s="465" t="s">
        <v>5600</v>
      </c>
      <c r="C2949" s="465" t="s">
        <v>11920</v>
      </c>
      <c r="D2949" s="465" t="s">
        <v>174</v>
      </c>
      <c r="E2949" s="465" t="s">
        <v>214</v>
      </c>
      <c r="F2949" s="466">
        <v>2017</v>
      </c>
      <c r="G2949" s="465" t="s">
        <v>6013</v>
      </c>
      <c r="H2949" s="465" t="s">
        <v>7459</v>
      </c>
      <c r="I2949" s="465" t="s">
        <v>11921</v>
      </c>
      <c r="J2949" s="466">
        <v>41</v>
      </c>
      <c r="K2949" s="469"/>
      <c r="L2949" s="404">
        <f t="shared" ca="1" si="46"/>
        <v>5.8571428571428568</v>
      </c>
      <c r="M2949" s="465" t="s">
        <v>148</v>
      </c>
    </row>
    <row r="2950" spans="1:13" x14ac:dyDescent="0.35">
      <c r="A2950" s="462" t="s">
        <v>11295</v>
      </c>
      <c r="B2950" s="462" t="s">
        <v>5571</v>
      </c>
      <c r="C2950" s="462" t="s">
        <v>11295</v>
      </c>
      <c r="D2950" s="462" t="s">
        <v>174</v>
      </c>
      <c r="E2950" s="462" t="s">
        <v>214</v>
      </c>
      <c r="F2950" s="463">
        <v>2017</v>
      </c>
      <c r="G2950" s="462" t="s">
        <v>5735</v>
      </c>
      <c r="H2950" s="462" t="s">
        <v>10273</v>
      </c>
      <c r="I2950" s="462" t="s">
        <v>11296</v>
      </c>
      <c r="J2950" s="463">
        <v>0</v>
      </c>
      <c r="K2950" s="468"/>
      <c r="L2950" s="464">
        <f t="shared" ca="1" si="46"/>
        <v>0</v>
      </c>
      <c r="M2950" s="462" t="s">
        <v>148</v>
      </c>
    </row>
    <row r="2951" spans="1:13" x14ac:dyDescent="0.35">
      <c r="A2951" s="465" t="s">
        <v>11297</v>
      </c>
      <c r="B2951" s="465" t="s">
        <v>5572</v>
      </c>
      <c r="C2951" s="465" t="s">
        <v>11297</v>
      </c>
      <c r="D2951" s="465" t="s">
        <v>174</v>
      </c>
      <c r="E2951" s="465" t="s">
        <v>214</v>
      </c>
      <c r="F2951" s="466">
        <v>2017</v>
      </c>
      <c r="G2951" s="465" t="s">
        <v>5735</v>
      </c>
      <c r="H2951" s="465" t="s">
        <v>10273</v>
      </c>
      <c r="I2951" s="465" t="s">
        <v>11298</v>
      </c>
      <c r="J2951" s="466">
        <v>0</v>
      </c>
      <c r="K2951" s="469"/>
      <c r="L2951" s="404">
        <f t="shared" ca="1" si="46"/>
        <v>0</v>
      </c>
      <c r="M2951" s="465" t="s">
        <v>148</v>
      </c>
    </row>
    <row r="2952" spans="1:13" x14ac:dyDescent="0.35">
      <c r="A2952" s="462" t="s">
        <v>11299</v>
      </c>
      <c r="B2952" s="462" t="s">
        <v>5573</v>
      </c>
      <c r="C2952" s="462" t="s">
        <v>11299</v>
      </c>
      <c r="D2952" s="462" t="s">
        <v>174</v>
      </c>
      <c r="E2952" s="462" t="s">
        <v>214</v>
      </c>
      <c r="F2952" s="463">
        <v>2017</v>
      </c>
      <c r="G2952" s="462" t="s">
        <v>5735</v>
      </c>
      <c r="H2952" s="462" t="s">
        <v>10273</v>
      </c>
      <c r="I2952" s="462" t="s">
        <v>11300</v>
      </c>
      <c r="J2952" s="463">
        <v>0</v>
      </c>
      <c r="K2952" s="468"/>
      <c r="L2952" s="464">
        <f t="shared" ca="1" si="46"/>
        <v>0</v>
      </c>
      <c r="M2952" s="462" t="s">
        <v>148</v>
      </c>
    </row>
    <row r="2953" spans="1:13" x14ac:dyDescent="0.35">
      <c r="A2953" s="465" t="s">
        <v>11301</v>
      </c>
      <c r="B2953" s="465" t="s">
        <v>5574</v>
      </c>
      <c r="C2953" s="465" t="s">
        <v>11301</v>
      </c>
      <c r="D2953" s="465" t="s">
        <v>174</v>
      </c>
      <c r="E2953" s="465" t="s">
        <v>214</v>
      </c>
      <c r="F2953" s="466">
        <v>2017</v>
      </c>
      <c r="G2953" s="465" t="s">
        <v>5735</v>
      </c>
      <c r="H2953" s="465" t="s">
        <v>10273</v>
      </c>
      <c r="I2953" s="465" t="s">
        <v>11302</v>
      </c>
      <c r="J2953" s="466">
        <v>0</v>
      </c>
      <c r="K2953" s="469"/>
      <c r="L2953" s="404">
        <f t="shared" ca="1" si="46"/>
        <v>0</v>
      </c>
      <c r="M2953" s="465" t="s">
        <v>148</v>
      </c>
    </row>
    <row r="2954" spans="1:13" x14ac:dyDescent="0.35">
      <c r="A2954" s="462" t="s">
        <v>11303</v>
      </c>
      <c r="B2954" s="462" t="s">
        <v>5575</v>
      </c>
      <c r="C2954" s="462" t="s">
        <v>11303</v>
      </c>
      <c r="D2954" s="462" t="s">
        <v>174</v>
      </c>
      <c r="E2954" s="462" t="s">
        <v>214</v>
      </c>
      <c r="F2954" s="463">
        <v>2017</v>
      </c>
      <c r="G2954" s="462" t="s">
        <v>5735</v>
      </c>
      <c r="H2954" s="462" t="s">
        <v>10273</v>
      </c>
      <c r="I2954" s="462" t="s">
        <v>11304</v>
      </c>
      <c r="J2954" s="463">
        <v>0</v>
      </c>
      <c r="K2954" s="468"/>
      <c r="L2954" s="464">
        <f t="shared" ca="1" si="46"/>
        <v>0</v>
      </c>
      <c r="M2954" s="462" t="s">
        <v>148</v>
      </c>
    </row>
    <row r="2955" spans="1:13" x14ac:dyDescent="0.35">
      <c r="A2955" s="465" t="s">
        <v>11305</v>
      </c>
      <c r="B2955" s="465" t="s">
        <v>5576</v>
      </c>
      <c r="C2955" s="465" t="s">
        <v>11305</v>
      </c>
      <c r="D2955" s="465" t="s">
        <v>174</v>
      </c>
      <c r="E2955" s="465" t="s">
        <v>214</v>
      </c>
      <c r="F2955" s="466">
        <v>2017</v>
      </c>
      <c r="G2955" s="465" t="s">
        <v>5735</v>
      </c>
      <c r="H2955" s="465" t="s">
        <v>10273</v>
      </c>
      <c r="I2955" s="465" t="s">
        <v>11306</v>
      </c>
      <c r="J2955" s="466">
        <v>0</v>
      </c>
      <c r="K2955" s="469"/>
      <c r="L2955" s="404">
        <f t="shared" ca="1" si="46"/>
        <v>0</v>
      </c>
      <c r="M2955" s="465" t="s">
        <v>148</v>
      </c>
    </row>
    <row r="2956" spans="1:13" x14ac:dyDescent="0.35">
      <c r="A2956" s="462" t="s">
        <v>11307</v>
      </c>
      <c r="B2956" s="462" t="s">
        <v>5577</v>
      </c>
      <c r="C2956" s="462" t="s">
        <v>11307</v>
      </c>
      <c r="D2956" s="462" t="s">
        <v>174</v>
      </c>
      <c r="E2956" s="462" t="s">
        <v>214</v>
      </c>
      <c r="F2956" s="463">
        <v>2017</v>
      </c>
      <c r="G2956" s="462" t="s">
        <v>5735</v>
      </c>
      <c r="H2956" s="462" t="s">
        <v>10273</v>
      </c>
      <c r="I2956" s="462" t="s">
        <v>11308</v>
      </c>
      <c r="J2956" s="463">
        <v>0</v>
      </c>
      <c r="K2956" s="468"/>
      <c r="L2956" s="464">
        <f t="shared" ca="1" si="46"/>
        <v>0</v>
      </c>
      <c r="M2956" s="462" t="s">
        <v>148</v>
      </c>
    </row>
    <row r="2957" spans="1:13" x14ac:dyDescent="0.35">
      <c r="A2957" s="465" t="s">
        <v>11309</v>
      </c>
      <c r="B2957" s="465" t="s">
        <v>5578</v>
      </c>
      <c r="C2957" s="465" t="s">
        <v>11309</v>
      </c>
      <c r="D2957" s="465" t="s">
        <v>174</v>
      </c>
      <c r="E2957" s="465" t="s">
        <v>214</v>
      </c>
      <c r="F2957" s="466">
        <v>2017</v>
      </c>
      <c r="G2957" s="465" t="s">
        <v>5735</v>
      </c>
      <c r="H2957" s="465" t="s">
        <v>10273</v>
      </c>
      <c r="I2957" s="465" t="s">
        <v>11310</v>
      </c>
      <c r="J2957" s="466">
        <v>0</v>
      </c>
      <c r="K2957" s="469"/>
      <c r="L2957" s="404">
        <f t="shared" ca="1" si="46"/>
        <v>0</v>
      </c>
      <c r="M2957" s="465" t="s">
        <v>148</v>
      </c>
    </row>
    <row r="2958" spans="1:13" x14ac:dyDescent="0.35">
      <c r="A2958" s="462" t="s">
        <v>11316</v>
      </c>
      <c r="B2958" s="462" t="s">
        <v>5579</v>
      </c>
      <c r="C2958" s="462" t="s">
        <v>11316</v>
      </c>
      <c r="D2958" s="462" t="s">
        <v>174</v>
      </c>
      <c r="E2958" s="462" t="s">
        <v>214</v>
      </c>
      <c r="F2958" s="463">
        <v>2017</v>
      </c>
      <c r="G2958" s="462" t="s">
        <v>5735</v>
      </c>
      <c r="H2958" s="462" t="s">
        <v>7496</v>
      </c>
      <c r="I2958" s="462" t="s">
        <v>11317</v>
      </c>
      <c r="J2958" s="463">
        <v>0</v>
      </c>
      <c r="K2958" s="468"/>
      <c r="L2958" s="464">
        <f t="shared" ca="1" si="46"/>
        <v>0</v>
      </c>
      <c r="M2958" s="462" t="s">
        <v>148</v>
      </c>
    </row>
    <row r="2959" spans="1:13" x14ac:dyDescent="0.35">
      <c r="A2959" s="465" t="s">
        <v>11293</v>
      </c>
      <c r="B2959" s="465" t="s">
        <v>5570</v>
      </c>
      <c r="C2959" s="465" t="s">
        <v>11293</v>
      </c>
      <c r="D2959" s="465" t="s">
        <v>174</v>
      </c>
      <c r="E2959" s="465" t="s">
        <v>214</v>
      </c>
      <c r="F2959" s="466">
        <v>2017</v>
      </c>
      <c r="G2959" s="465" t="s">
        <v>5735</v>
      </c>
      <c r="H2959" s="465" t="s">
        <v>10273</v>
      </c>
      <c r="I2959" s="465" t="s">
        <v>11294</v>
      </c>
      <c r="J2959" s="466">
        <v>0</v>
      </c>
      <c r="K2959" s="469"/>
      <c r="L2959" s="404">
        <f t="shared" ca="1" si="46"/>
        <v>0</v>
      </c>
      <c r="M2959" s="465" t="s">
        <v>148</v>
      </c>
    </row>
    <row r="2960" spans="1:13" x14ac:dyDescent="0.35">
      <c r="A2960" s="462" t="s">
        <v>11314</v>
      </c>
      <c r="B2960" s="462" t="s">
        <v>5580</v>
      </c>
      <c r="C2960" s="462" t="s">
        <v>11314</v>
      </c>
      <c r="D2960" s="462" t="s">
        <v>174</v>
      </c>
      <c r="E2960" s="462" t="s">
        <v>214</v>
      </c>
      <c r="F2960" s="463">
        <v>2017</v>
      </c>
      <c r="G2960" s="462" t="s">
        <v>5735</v>
      </c>
      <c r="H2960" s="462" t="s">
        <v>7496</v>
      </c>
      <c r="I2960" s="462" t="s">
        <v>11315</v>
      </c>
      <c r="J2960" s="463">
        <v>0</v>
      </c>
      <c r="K2960" s="468"/>
      <c r="L2960" s="464">
        <f t="shared" ca="1" si="46"/>
        <v>0</v>
      </c>
      <c r="M2960" s="462" t="s">
        <v>148</v>
      </c>
    </row>
    <row r="2961" spans="1:13" x14ac:dyDescent="0.35">
      <c r="A2961" s="465" t="s">
        <v>10272</v>
      </c>
      <c r="B2961" s="465" t="s">
        <v>5542</v>
      </c>
      <c r="C2961" s="465" t="s">
        <v>10272</v>
      </c>
      <c r="D2961" s="465" t="s">
        <v>174</v>
      </c>
      <c r="E2961" s="465" t="s">
        <v>214</v>
      </c>
      <c r="F2961" s="466">
        <v>2016</v>
      </c>
      <c r="G2961" s="465" t="s">
        <v>5735</v>
      </c>
      <c r="H2961" s="465" t="s">
        <v>10273</v>
      </c>
      <c r="I2961" s="465" t="s">
        <v>10274</v>
      </c>
      <c r="J2961" s="466">
        <v>0</v>
      </c>
      <c r="K2961" s="469"/>
      <c r="L2961" s="404">
        <f t="shared" ca="1" si="46"/>
        <v>0</v>
      </c>
      <c r="M2961" s="465" t="s">
        <v>148</v>
      </c>
    </row>
    <row r="2962" spans="1:13" x14ac:dyDescent="0.35">
      <c r="A2962" s="462" t="s">
        <v>10275</v>
      </c>
      <c r="B2962" s="462" t="s">
        <v>5543</v>
      </c>
      <c r="C2962" s="462" t="s">
        <v>10275</v>
      </c>
      <c r="D2962" s="462" t="s">
        <v>174</v>
      </c>
      <c r="E2962" s="462" t="s">
        <v>214</v>
      </c>
      <c r="F2962" s="463">
        <v>2016</v>
      </c>
      <c r="G2962" s="462" t="s">
        <v>5735</v>
      </c>
      <c r="H2962" s="462" t="s">
        <v>10273</v>
      </c>
      <c r="I2962" s="462" t="s">
        <v>10276</v>
      </c>
      <c r="J2962" s="463">
        <v>0</v>
      </c>
      <c r="K2962" s="468"/>
      <c r="L2962" s="464">
        <f t="shared" ca="1" si="46"/>
        <v>0</v>
      </c>
      <c r="M2962" s="462" t="s">
        <v>148</v>
      </c>
    </row>
    <row r="2963" spans="1:13" x14ac:dyDescent="0.35">
      <c r="A2963" s="465" t="s">
        <v>10277</v>
      </c>
      <c r="B2963" s="465" t="s">
        <v>5544</v>
      </c>
      <c r="C2963" s="465" t="s">
        <v>10277</v>
      </c>
      <c r="D2963" s="465" t="s">
        <v>174</v>
      </c>
      <c r="E2963" s="465" t="s">
        <v>214</v>
      </c>
      <c r="F2963" s="466">
        <v>2016</v>
      </c>
      <c r="G2963" s="465" t="s">
        <v>5735</v>
      </c>
      <c r="H2963" s="465" t="s">
        <v>10273</v>
      </c>
      <c r="I2963" s="465" t="s">
        <v>10278</v>
      </c>
      <c r="J2963" s="466">
        <v>0</v>
      </c>
      <c r="K2963" s="469"/>
      <c r="L2963" s="404">
        <f t="shared" ca="1" si="46"/>
        <v>0</v>
      </c>
      <c r="M2963" s="465" t="s">
        <v>148</v>
      </c>
    </row>
    <row r="2964" spans="1:13" x14ac:dyDescent="0.35">
      <c r="A2964" s="462" t="s">
        <v>10279</v>
      </c>
      <c r="B2964" s="462" t="s">
        <v>5545</v>
      </c>
      <c r="C2964" s="462" t="s">
        <v>10279</v>
      </c>
      <c r="D2964" s="462" t="s">
        <v>174</v>
      </c>
      <c r="E2964" s="462" t="s">
        <v>214</v>
      </c>
      <c r="F2964" s="463">
        <v>2016</v>
      </c>
      <c r="G2964" s="462" t="s">
        <v>5735</v>
      </c>
      <c r="H2964" s="462" t="s">
        <v>10273</v>
      </c>
      <c r="I2964" s="462" t="s">
        <v>10280</v>
      </c>
      <c r="J2964" s="463">
        <v>115047</v>
      </c>
      <c r="K2964" s="468">
        <v>45069</v>
      </c>
      <c r="L2964" s="464">
        <f t="shared" ca="1" si="46"/>
        <v>14380.875</v>
      </c>
      <c r="M2964" s="462" t="s">
        <v>148</v>
      </c>
    </row>
    <row r="2965" spans="1:13" x14ac:dyDescent="0.35">
      <c r="A2965" s="465" t="s">
        <v>11161</v>
      </c>
      <c r="B2965" s="465" t="s">
        <v>5566</v>
      </c>
      <c r="C2965" s="465" t="s">
        <v>11161</v>
      </c>
      <c r="D2965" s="465" t="s">
        <v>174</v>
      </c>
      <c r="E2965" s="465" t="s">
        <v>214</v>
      </c>
      <c r="F2965" s="466">
        <v>2016</v>
      </c>
      <c r="G2965" s="465" t="s">
        <v>6013</v>
      </c>
      <c r="H2965" s="465" t="s">
        <v>7459</v>
      </c>
      <c r="I2965" s="465" t="s">
        <v>11162</v>
      </c>
      <c r="J2965" s="466">
        <v>0</v>
      </c>
      <c r="K2965" s="469"/>
      <c r="L2965" s="404">
        <f t="shared" ca="1" si="46"/>
        <v>0</v>
      </c>
      <c r="M2965" s="465" t="s">
        <v>148</v>
      </c>
    </row>
    <row r="2966" spans="1:13" x14ac:dyDescent="0.35">
      <c r="A2966" s="462" t="s">
        <v>10281</v>
      </c>
      <c r="B2966" s="462" t="s">
        <v>5536</v>
      </c>
      <c r="C2966" s="462" t="s">
        <v>10281</v>
      </c>
      <c r="D2966" s="462" t="s">
        <v>174</v>
      </c>
      <c r="E2966" s="462" t="s">
        <v>214</v>
      </c>
      <c r="F2966" s="463">
        <v>2016</v>
      </c>
      <c r="G2966" s="462" t="s">
        <v>5735</v>
      </c>
      <c r="H2966" s="462" t="s">
        <v>10273</v>
      </c>
      <c r="I2966" s="462" t="s">
        <v>10282</v>
      </c>
      <c r="J2966" s="463">
        <v>108519</v>
      </c>
      <c r="K2966" s="468">
        <v>45069</v>
      </c>
      <c r="L2966" s="464">
        <f t="shared" ca="1" si="46"/>
        <v>13564.875</v>
      </c>
      <c r="M2966" s="462" t="s">
        <v>148</v>
      </c>
    </row>
    <row r="2967" spans="1:13" x14ac:dyDescent="0.35">
      <c r="A2967" s="465" t="s">
        <v>10283</v>
      </c>
      <c r="B2967" s="465" t="s">
        <v>5537</v>
      </c>
      <c r="C2967" s="465" t="s">
        <v>10283</v>
      </c>
      <c r="D2967" s="465" t="s">
        <v>174</v>
      </c>
      <c r="E2967" s="465" t="s">
        <v>214</v>
      </c>
      <c r="F2967" s="466">
        <v>2016</v>
      </c>
      <c r="G2967" s="465" t="s">
        <v>5735</v>
      </c>
      <c r="H2967" s="465" t="s">
        <v>10273</v>
      </c>
      <c r="I2967" s="465" t="s">
        <v>10284</v>
      </c>
      <c r="J2967" s="466">
        <v>0</v>
      </c>
      <c r="K2967" s="469"/>
      <c r="L2967" s="404">
        <f t="shared" ca="1" si="46"/>
        <v>0</v>
      </c>
      <c r="M2967" s="465" t="s">
        <v>148</v>
      </c>
    </row>
    <row r="2968" spans="1:13" x14ac:dyDescent="0.35">
      <c r="A2968" s="462" t="s">
        <v>10285</v>
      </c>
      <c r="B2968" s="462" t="s">
        <v>5538</v>
      </c>
      <c r="C2968" s="462" t="s">
        <v>10285</v>
      </c>
      <c r="D2968" s="462" t="s">
        <v>174</v>
      </c>
      <c r="E2968" s="462" t="s">
        <v>214</v>
      </c>
      <c r="F2968" s="463">
        <v>2016</v>
      </c>
      <c r="G2968" s="462" t="s">
        <v>5735</v>
      </c>
      <c r="H2968" s="462" t="s">
        <v>10273</v>
      </c>
      <c r="I2968" s="462" t="s">
        <v>10286</v>
      </c>
      <c r="J2968" s="463">
        <v>0</v>
      </c>
      <c r="K2968" s="468"/>
      <c r="L2968" s="464">
        <f t="shared" ca="1" si="46"/>
        <v>0</v>
      </c>
      <c r="M2968" s="462" t="s">
        <v>148</v>
      </c>
    </row>
    <row r="2969" spans="1:13" x14ac:dyDescent="0.35">
      <c r="A2969" s="465" t="s">
        <v>10287</v>
      </c>
      <c r="B2969" s="465" t="s">
        <v>5539</v>
      </c>
      <c r="C2969" s="465" t="s">
        <v>10287</v>
      </c>
      <c r="D2969" s="465" t="s">
        <v>174</v>
      </c>
      <c r="E2969" s="465" t="s">
        <v>214</v>
      </c>
      <c r="F2969" s="466">
        <v>2016</v>
      </c>
      <c r="G2969" s="465" t="s">
        <v>5735</v>
      </c>
      <c r="H2969" s="465" t="s">
        <v>10273</v>
      </c>
      <c r="I2969" s="465" t="s">
        <v>10288</v>
      </c>
      <c r="J2969" s="466">
        <v>0</v>
      </c>
      <c r="K2969" s="469"/>
      <c r="L2969" s="404">
        <f t="shared" ca="1" si="46"/>
        <v>0</v>
      </c>
      <c r="M2969" s="465" t="s">
        <v>148</v>
      </c>
    </row>
    <row r="2970" spans="1:13" x14ac:dyDescent="0.35">
      <c r="A2970" s="462" t="s">
        <v>10289</v>
      </c>
      <c r="B2970" s="462" t="s">
        <v>5540</v>
      </c>
      <c r="C2970" s="462" t="s">
        <v>10289</v>
      </c>
      <c r="D2970" s="462" t="s">
        <v>174</v>
      </c>
      <c r="E2970" s="462" t="s">
        <v>214</v>
      </c>
      <c r="F2970" s="463">
        <v>2016</v>
      </c>
      <c r="G2970" s="462" t="s">
        <v>5735</v>
      </c>
      <c r="H2970" s="462" t="s">
        <v>10273</v>
      </c>
      <c r="I2970" s="462" t="s">
        <v>10290</v>
      </c>
      <c r="J2970" s="463">
        <v>0</v>
      </c>
      <c r="K2970" s="468"/>
      <c r="L2970" s="464">
        <f t="shared" ca="1" si="46"/>
        <v>0</v>
      </c>
      <c r="M2970" s="462" t="s">
        <v>148</v>
      </c>
    </row>
    <row r="2971" spans="1:13" x14ac:dyDescent="0.35">
      <c r="A2971" s="465" t="s">
        <v>10291</v>
      </c>
      <c r="B2971" s="465" t="s">
        <v>5541</v>
      </c>
      <c r="C2971" s="465" t="s">
        <v>10291</v>
      </c>
      <c r="D2971" s="465" t="s">
        <v>174</v>
      </c>
      <c r="E2971" s="465" t="s">
        <v>214</v>
      </c>
      <c r="F2971" s="466">
        <v>2016</v>
      </c>
      <c r="G2971" s="465" t="s">
        <v>5735</v>
      </c>
      <c r="H2971" s="465" t="s">
        <v>10273</v>
      </c>
      <c r="I2971" s="465" t="s">
        <v>10292</v>
      </c>
      <c r="J2971" s="466">
        <v>0</v>
      </c>
      <c r="K2971" s="469"/>
      <c r="L2971" s="404">
        <f t="shared" ca="1" si="46"/>
        <v>0</v>
      </c>
      <c r="M2971" s="465" t="s">
        <v>148</v>
      </c>
    </row>
    <row r="2972" spans="1:13" x14ac:dyDescent="0.35">
      <c r="A2972" s="462" t="s">
        <v>11147</v>
      </c>
      <c r="B2972" s="462" t="s">
        <v>5565</v>
      </c>
      <c r="C2972" s="462" t="s">
        <v>11147</v>
      </c>
      <c r="D2972" s="462" t="s">
        <v>174</v>
      </c>
      <c r="E2972" s="462" t="s">
        <v>214</v>
      </c>
      <c r="F2972" s="463">
        <v>2016</v>
      </c>
      <c r="G2972" s="462" t="s">
        <v>6013</v>
      </c>
      <c r="H2972" s="462" t="s">
        <v>7459</v>
      </c>
      <c r="I2972" s="462" t="s">
        <v>11148</v>
      </c>
      <c r="J2972" s="463">
        <v>0</v>
      </c>
      <c r="K2972" s="468"/>
      <c r="L2972" s="464">
        <f t="shared" ca="1" si="46"/>
        <v>0</v>
      </c>
      <c r="M2972" s="462" t="s">
        <v>148</v>
      </c>
    </row>
    <row r="2973" spans="1:13" x14ac:dyDescent="0.35">
      <c r="A2973" s="465" t="s">
        <v>11149</v>
      </c>
      <c r="B2973" s="465" t="s">
        <v>5559</v>
      </c>
      <c r="C2973" s="465" t="s">
        <v>11149</v>
      </c>
      <c r="D2973" s="465" t="s">
        <v>174</v>
      </c>
      <c r="E2973" s="465" t="s">
        <v>214</v>
      </c>
      <c r="F2973" s="466">
        <v>2016</v>
      </c>
      <c r="G2973" s="465" t="s">
        <v>6013</v>
      </c>
      <c r="H2973" s="465" t="s">
        <v>7459</v>
      </c>
      <c r="I2973" s="465" t="s">
        <v>11150</v>
      </c>
      <c r="J2973" s="466">
        <v>0</v>
      </c>
      <c r="K2973" s="469"/>
      <c r="L2973" s="404">
        <f t="shared" ca="1" si="46"/>
        <v>0</v>
      </c>
      <c r="M2973" s="465" t="s">
        <v>148</v>
      </c>
    </row>
    <row r="2974" spans="1:13" x14ac:dyDescent="0.35">
      <c r="A2974" s="462" t="s">
        <v>11151</v>
      </c>
      <c r="B2974" s="462" t="s">
        <v>5560</v>
      </c>
      <c r="C2974" s="462" t="s">
        <v>11151</v>
      </c>
      <c r="D2974" s="462" t="s">
        <v>174</v>
      </c>
      <c r="E2974" s="462" t="s">
        <v>214</v>
      </c>
      <c r="F2974" s="463">
        <v>2016</v>
      </c>
      <c r="G2974" s="462" t="s">
        <v>6013</v>
      </c>
      <c r="H2974" s="462" t="s">
        <v>7459</v>
      </c>
      <c r="I2974" s="462" t="s">
        <v>11152</v>
      </c>
      <c r="J2974" s="463">
        <v>10659</v>
      </c>
      <c r="K2974" s="468"/>
      <c r="L2974" s="464">
        <f t="shared" ca="1" si="46"/>
        <v>1332.375</v>
      </c>
      <c r="M2974" s="462" t="s">
        <v>148</v>
      </c>
    </row>
    <row r="2975" spans="1:13" x14ac:dyDescent="0.35">
      <c r="A2975" s="465" t="s">
        <v>11153</v>
      </c>
      <c r="B2975" s="465" t="s">
        <v>5561</v>
      </c>
      <c r="C2975" s="465" t="s">
        <v>11153</v>
      </c>
      <c r="D2975" s="465" t="s">
        <v>174</v>
      </c>
      <c r="E2975" s="465" t="s">
        <v>214</v>
      </c>
      <c r="F2975" s="466">
        <v>2016</v>
      </c>
      <c r="G2975" s="465" t="s">
        <v>6013</v>
      </c>
      <c r="H2975" s="465" t="s">
        <v>7459</v>
      </c>
      <c r="I2975" s="465" t="s">
        <v>11154</v>
      </c>
      <c r="J2975" s="466">
        <v>13651</v>
      </c>
      <c r="K2975" s="469"/>
      <c r="L2975" s="404">
        <f t="shared" ca="1" si="46"/>
        <v>1706.375</v>
      </c>
      <c r="M2975" s="465" t="s">
        <v>148</v>
      </c>
    </row>
    <row r="2976" spans="1:13" x14ac:dyDescent="0.35">
      <c r="A2976" s="462" t="s">
        <v>11155</v>
      </c>
      <c r="B2976" s="462" t="s">
        <v>5562</v>
      </c>
      <c r="C2976" s="462" t="s">
        <v>11155</v>
      </c>
      <c r="D2976" s="462" t="s">
        <v>174</v>
      </c>
      <c r="E2976" s="462" t="s">
        <v>214</v>
      </c>
      <c r="F2976" s="463">
        <v>2016</v>
      </c>
      <c r="G2976" s="462" t="s">
        <v>6013</v>
      </c>
      <c r="H2976" s="462" t="s">
        <v>7459</v>
      </c>
      <c r="I2976" s="462" t="s">
        <v>11156</v>
      </c>
      <c r="J2976" s="463">
        <v>0</v>
      </c>
      <c r="K2976" s="468"/>
      <c r="L2976" s="464">
        <f t="shared" ca="1" si="46"/>
        <v>0</v>
      </c>
      <c r="M2976" s="462" t="s">
        <v>148</v>
      </c>
    </row>
    <row r="2977" spans="1:13" x14ac:dyDescent="0.35">
      <c r="A2977" s="465" t="s">
        <v>11157</v>
      </c>
      <c r="B2977" s="465" t="s">
        <v>5563</v>
      </c>
      <c r="C2977" s="465" t="s">
        <v>11157</v>
      </c>
      <c r="D2977" s="465" t="s">
        <v>174</v>
      </c>
      <c r="E2977" s="465" t="s">
        <v>214</v>
      </c>
      <c r="F2977" s="466">
        <v>2016</v>
      </c>
      <c r="G2977" s="465" t="s">
        <v>6013</v>
      </c>
      <c r="H2977" s="465" t="s">
        <v>7459</v>
      </c>
      <c r="I2977" s="465" t="s">
        <v>11158</v>
      </c>
      <c r="J2977" s="466">
        <v>16439</v>
      </c>
      <c r="K2977" s="469"/>
      <c r="L2977" s="404">
        <f t="shared" ca="1" si="46"/>
        <v>2054.875</v>
      </c>
      <c r="M2977" s="465" t="s">
        <v>148</v>
      </c>
    </row>
    <row r="2978" spans="1:13" x14ac:dyDescent="0.35">
      <c r="A2978" s="462" t="s">
        <v>11159</v>
      </c>
      <c r="B2978" s="462" t="s">
        <v>5564</v>
      </c>
      <c r="C2978" s="462" t="s">
        <v>11159</v>
      </c>
      <c r="D2978" s="462" t="s">
        <v>174</v>
      </c>
      <c r="E2978" s="462" t="s">
        <v>214</v>
      </c>
      <c r="F2978" s="463">
        <v>2016</v>
      </c>
      <c r="G2978" s="462" t="s">
        <v>6013</v>
      </c>
      <c r="H2978" s="462" t="s">
        <v>7459</v>
      </c>
      <c r="I2978" s="462" t="s">
        <v>11160</v>
      </c>
      <c r="J2978" s="463">
        <v>8357</v>
      </c>
      <c r="K2978" s="468"/>
      <c r="L2978" s="464">
        <f t="shared" ca="1" si="46"/>
        <v>1044.625</v>
      </c>
      <c r="M2978" s="462" t="s">
        <v>148</v>
      </c>
    </row>
    <row r="2979" spans="1:13" x14ac:dyDescent="0.35">
      <c r="A2979" s="465" t="s">
        <v>11133</v>
      </c>
      <c r="B2979" s="465" t="s">
        <v>5552</v>
      </c>
      <c r="C2979" s="465" t="s">
        <v>11133</v>
      </c>
      <c r="D2979" s="465" t="s">
        <v>174</v>
      </c>
      <c r="E2979" s="465" t="s">
        <v>214</v>
      </c>
      <c r="F2979" s="466">
        <v>2016</v>
      </c>
      <c r="G2979" s="465" t="s">
        <v>6013</v>
      </c>
      <c r="H2979" s="465" t="s">
        <v>7459</v>
      </c>
      <c r="I2979" s="465" t="s">
        <v>11134</v>
      </c>
      <c r="J2979" s="466">
        <v>21843</v>
      </c>
      <c r="K2979" s="469"/>
      <c r="L2979" s="404">
        <f t="shared" ca="1" si="46"/>
        <v>2730.375</v>
      </c>
      <c r="M2979" s="465" t="s">
        <v>148</v>
      </c>
    </row>
    <row r="2980" spans="1:13" x14ac:dyDescent="0.35">
      <c r="A2980" s="462" t="s">
        <v>11135</v>
      </c>
      <c r="B2980" s="462" t="s">
        <v>5553</v>
      </c>
      <c r="C2980" s="462" t="s">
        <v>11135</v>
      </c>
      <c r="D2980" s="462" t="s">
        <v>174</v>
      </c>
      <c r="E2980" s="462" t="s">
        <v>214</v>
      </c>
      <c r="F2980" s="463">
        <v>2016</v>
      </c>
      <c r="G2980" s="462" t="s">
        <v>6013</v>
      </c>
      <c r="H2980" s="462" t="s">
        <v>7459</v>
      </c>
      <c r="I2980" s="462" t="s">
        <v>11136</v>
      </c>
      <c r="J2980" s="463">
        <v>24050</v>
      </c>
      <c r="K2980" s="468"/>
      <c r="L2980" s="464">
        <f t="shared" ca="1" si="46"/>
        <v>3006.25</v>
      </c>
      <c r="M2980" s="462" t="s">
        <v>148</v>
      </c>
    </row>
    <row r="2981" spans="1:13" x14ac:dyDescent="0.35">
      <c r="A2981" s="465" t="s">
        <v>11137</v>
      </c>
      <c r="B2981" s="465" t="s">
        <v>5554</v>
      </c>
      <c r="C2981" s="465" t="s">
        <v>11137</v>
      </c>
      <c r="D2981" s="465" t="s">
        <v>174</v>
      </c>
      <c r="E2981" s="465" t="s">
        <v>214</v>
      </c>
      <c r="F2981" s="466">
        <v>2016</v>
      </c>
      <c r="G2981" s="465" t="s">
        <v>6013</v>
      </c>
      <c r="H2981" s="465" t="s">
        <v>7459</v>
      </c>
      <c r="I2981" s="465" t="s">
        <v>11138</v>
      </c>
      <c r="J2981" s="466">
        <v>21845</v>
      </c>
      <c r="K2981" s="469"/>
      <c r="L2981" s="404">
        <f t="shared" ca="1" si="46"/>
        <v>2730.625</v>
      </c>
      <c r="M2981" s="465" t="s">
        <v>148</v>
      </c>
    </row>
    <row r="2982" spans="1:13" x14ac:dyDescent="0.35">
      <c r="A2982" s="462" t="s">
        <v>11139</v>
      </c>
      <c r="B2982" s="462" t="s">
        <v>5555</v>
      </c>
      <c r="C2982" s="462" t="s">
        <v>11139</v>
      </c>
      <c r="D2982" s="462" t="s">
        <v>174</v>
      </c>
      <c r="E2982" s="462" t="s">
        <v>214</v>
      </c>
      <c r="F2982" s="463">
        <v>2016</v>
      </c>
      <c r="G2982" s="462" t="s">
        <v>6013</v>
      </c>
      <c r="H2982" s="462" t="s">
        <v>7459</v>
      </c>
      <c r="I2982" s="462" t="s">
        <v>11140</v>
      </c>
      <c r="J2982" s="463">
        <v>0</v>
      </c>
      <c r="K2982" s="468"/>
      <c r="L2982" s="464">
        <f t="shared" ca="1" si="46"/>
        <v>0</v>
      </c>
      <c r="M2982" s="462" t="s">
        <v>148</v>
      </c>
    </row>
    <row r="2983" spans="1:13" x14ac:dyDescent="0.35">
      <c r="A2983" s="465" t="s">
        <v>11141</v>
      </c>
      <c r="B2983" s="465" t="s">
        <v>5556</v>
      </c>
      <c r="C2983" s="465" t="s">
        <v>11141</v>
      </c>
      <c r="D2983" s="465" t="s">
        <v>174</v>
      </c>
      <c r="E2983" s="465" t="s">
        <v>214</v>
      </c>
      <c r="F2983" s="466">
        <v>2016</v>
      </c>
      <c r="G2983" s="465" t="s">
        <v>6013</v>
      </c>
      <c r="H2983" s="465" t="s">
        <v>7459</v>
      </c>
      <c r="I2983" s="465" t="s">
        <v>11142</v>
      </c>
      <c r="J2983" s="466">
        <v>0</v>
      </c>
      <c r="K2983" s="469"/>
      <c r="L2983" s="404">
        <f t="shared" ca="1" si="46"/>
        <v>0</v>
      </c>
      <c r="M2983" s="465" t="s">
        <v>148</v>
      </c>
    </row>
    <row r="2984" spans="1:13" x14ac:dyDescent="0.35">
      <c r="A2984" s="462" t="s">
        <v>11143</v>
      </c>
      <c r="B2984" s="462" t="s">
        <v>5557</v>
      </c>
      <c r="C2984" s="462" t="s">
        <v>11143</v>
      </c>
      <c r="D2984" s="462" t="s">
        <v>174</v>
      </c>
      <c r="E2984" s="462" t="s">
        <v>214</v>
      </c>
      <c r="F2984" s="463">
        <v>2016</v>
      </c>
      <c r="G2984" s="462" t="s">
        <v>6013</v>
      </c>
      <c r="H2984" s="462" t="s">
        <v>7459</v>
      </c>
      <c r="I2984" s="462" t="s">
        <v>11144</v>
      </c>
      <c r="J2984" s="463">
        <v>0</v>
      </c>
      <c r="K2984" s="468"/>
      <c r="L2984" s="464">
        <f t="shared" ca="1" si="46"/>
        <v>0</v>
      </c>
      <c r="M2984" s="462" t="s">
        <v>148</v>
      </c>
    </row>
    <row r="2985" spans="1:13" x14ac:dyDescent="0.35">
      <c r="A2985" s="465" t="s">
        <v>11145</v>
      </c>
      <c r="B2985" s="465" t="s">
        <v>5558</v>
      </c>
      <c r="C2985" s="465" t="s">
        <v>11145</v>
      </c>
      <c r="D2985" s="465" t="s">
        <v>174</v>
      </c>
      <c r="E2985" s="465" t="s">
        <v>214</v>
      </c>
      <c r="F2985" s="466">
        <v>2016</v>
      </c>
      <c r="G2985" s="465" t="s">
        <v>6013</v>
      </c>
      <c r="H2985" s="465" t="s">
        <v>7459</v>
      </c>
      <c r="I2985" s="465" t="s">
        <v>11146</v>
      </c>
      <c r="J2985" s="466">
        <v>14317</v>
      </c>
      <c r="K2985" s="469"/>
      <c r="L2985" s="404">
        <f t="shared" ca="1" si="46"/>
        <v>1789.625</v>
      </c>
      <c r="M2985" s="465" t="s">
        <v>148</v>
      </c>
    </row>
    <row r="2986" spans="1:13" x14ac:dyDescent="0.35">
      <c r="A2986" s="462" t="s">
        <v>12030</v>
      </c>
      <c r="B2986" s="462" t="s">
        <v>5601</v>
      </c>
      <c r="C2986" s="462" t="s">
        <v>12030</v>
      </c>
      <c r="D2986" s="462" t="s">
        <v>174</v>
      </c>
      <c r="E2986" s="462" t="s">
        <v>214</v>
      </c>
      <c r="F2986" s="463">
        <v>2018</v>
      </c>
      <c r="G2986" s="462" t="s">
        <v>5735</v>
      </c>
      <c r="H2986" s="462" t="s">
        <v>10273</v>
      </c>
      <c r="I2986" s="462" t="s">
        <v>12031</v>
      </c>
      <c r="J2986" s="463">
        <v>0</v>
      </c>
      <c r="K2986" s="468"/>
      <c r="L2986" s="464">
        <f t="shared" ca="1" si="46"/>
        <v>0</v>
      </c>
      <c r="M2986" s="462" t="s">
        <v>148</v>
      </c>
    </row>
    <row r="2987" spans="1:13" x14ac:dyDescent="0.35">
      <c r="A2987" s="465" t="s">
        <v>12032</v>
      </c>
      <c r="B2987" s="465" t="s">
        <v>5603</v>
      </c>
      <c r="C2987" s="465" t="s">
        <v>12032</v>
      </c>
      <c r="D2987" s="465" t="s">
        <v>174</v>
      </c>
      <c r="E2987" s="465" t="s">
        <v>214</v>
      </c>
      <c r="F2987" s="466">
        <v>2018</v>
      </c>
      <c r="G2987" s="465" t="s">
        <v>5735</v>
      </c>
      <c r="H2987" s="465" t="s">
        <v>10273</v>
      </c>
      <c r="I2987" s="465" t="s">
        <v>12033</v>
      </c>
      <c r="J2987" s="466">
        <v>0</v>
      </c>
      <c r="K2987" s="469"/>
      <c r="L2987" s="404">
        <f t="shared" ca="1" si="46"/>
        <v>0</v>
      </c>
      <c r="M2987" s="465" t="s">
        <v>148</v>
      </c>
    </row>
    <row r="2988" spans="1:13" x14ac:dyDescent="0.35">
      <c r="A2988" s="462" t="s">
        <v>12034</v>
      </c>
      <c r="B2988" s="462" t="s">
        <v>5604</v>
      </c>
      <c r="C2988" s="462" t="s">
        <v>12034</v>
      </c>
      <c r="D2988" s="462" t="s">
        <v>174</v>
      </c>
      <c r="E2988" s="462" t="s">
        <v>214</v>
      </c>
      <c r="F2988" s="463">
        <v>2018</v>
      </c>
      <c r="G2988" s="462" t="s">
        <v>5735</v>
      </c>
      <c r="H2988" s="462" t="s">
        <v>10273</v>
      </c>
      <c r="I2988" s="462" t="s">
        <v>12035</v>
      </c>
      <c r="J2988" s="463">
        <v>0</v>
      </c>
      <c r="K2988" s="468"/>
      <c r="L2988" s="464">
        <f t="shared" ca="1" si="46"/>
        <v>0</v>
      </c>
      <c r="M2988" s="462" t="s">
        <v>148</v>
      </c>
    </row>
    <row r="2989" spans="1:13" x14ac:dyDescent="0.35">
      <c r="A2989" s="465" t="s">
        <v>12064</v>
      </c>
      <c r="B2989" s="465" t="s">
        <v>5611</v>
      </c>
      <c r="C2989" s="465" t="s">
        <v>12064</v>
      </c>
      <c r="D2989" s="465" t="s">
        <v>174</v>
      </c>
      <c r="E2989" s="465" t="s">
        <v>214</v>
      </c>
      <c r="F2989" s="466">
        <v>2018</v>
      </c>
      <c r="G2989" s="465" t="s">
        <v>5735</v>
      </c>
      <c r="H2989" s="465" t="s">
        <v>7496</v>
      </c>
      <c r="I2989" s="465" t="s">
        <v>12065</v>
      </c>
      <c r="J2989" s="466">
        <v>0</v>
      </c>
      <c r="K2989" s="469"/>
      <c r="L2989" s="404">
        <f t="shared" ca="1" si="46"/>
        <v>0</v>
      </c>
      <c r="M2989" s="465" t="s">
        <v>148</v>
      </c>
    </row>
    <row r="2990" spans="1:13" x14ac:dyDescent="0.35">
      <c r="A2990" s="462" t="s">
        <v>12066</v>
      </c>
      <c r="B2990" s="462" t="s">
        <v>5612</v>
      </c>
      <c r="C2990" s="462" t="s">
        <v>12066</v>
      </c>
      <c r="D2990" s="462" t="s">
        <v>174</v>
      </c>
      <c r="E2990" s="462" t="s">
        <v>214</v>
      </c>
      <c r="F2990" s="463">
        <v>2018</v>
      </c>
      <c r="G2990" s="462" t="s">
        <v>5735</v>
      </c>
      <c r="H2990" s="462" t="s">
        <v>7496</v>
      </c>
      <c r="I2990" s="462" t="s">
        <v>12067</v>
      </c>
      <c r="J2990" s="463">
        <v>0</v>
      </c>
      <c r="K2990" s="468"/>
      <c r="L2990" s="464">
        <f t="shared" ca="1" si="46"/>
        <v>0</v>
      </c>
      <c r="M2990" s="462" t="s">
        <v>148</v>
      </c>
    </row>
    <row r="2991" spans="1:13" x14ac:dyDescent="0.35">
      <c r="A2991" s="465" t="s">
        <v>12068</v>
      </c>
      <c r="B2991" s="465" t="s">
        <v>5613</v>
      </c>
      <c r="C2991" s="465" t="s">
        <v>12068</v>
      </c>
      <c r="D2991" s="465" t="s">
        <v>174</v>
      </c>
      <c r="E2991" s="465" t="s">
        <v>214</v>
      </c>
      <c r="F2991" s="466">
        <v>2018</v>
      </c>
      <c r="G2991" s="465" t="s">
        <v>5735</v>
      </c>
      <c r="H2991" s="465" t="s">
        <v>7496</v>
      </c>
      <c r="I2991" s="465" t="s">
        <v>12069</v>
      </c>
      <c r="J2991" s="466">
        <v>0</v>
      </c>
      <c r="K2991" s="469"/>
      <c r="L2991" s="404">
        <f t="shared" ca="1" si="46"/>
        <v>0</v>
      </c>
      <c r="M2991" s="465" t="s">
        <v>148</v>
      </c>
    </row>
    <row r="2992" spans="1:13" x14ac:dyDescent="0.35">
      <c r="A2992" s="462" t="s">
        <v>12070</v>
      </c>
      <c r="B2992" s="462" t="s">
        <v>5614</v>
      </c>
      <c r="C2992" s="462" t="s">
        <v>12070</v>
      </c>
      <c r="D2992" s="462" t="s">
        <v>174</v>
      </c>
      <c r="E2992" s="462" t="s">
        <v>214</v>
      </c>
      <c r="F2992" s="463">
        <v>2018</v>
      </c>
      <c r="G2992" s="462" t="s">
        <v>5735</v>
      </c>
      <c r="H2992" s="462" t="s">
        <v>7496</v>
      </c>
      <c r="I2992" s="462" t="s">
        <v>12071</v>
      </c>
      <c r="J2992" s="463">
        <v>131587</v>
      </c>
      <c r="K2992" s="468">
        <v>44911</v>
      </c>
      <c r="L2992" s="464">
        <f t="shared" ca="1" si="46"/>
        <v>21931.166666666668</v>
      </c>
      <c r="M2992" s="462" t="s">
        <v>148</v>
      </c>
    </row>
    <row r="2993" spans="1:13" x14ac:dyDescent="0.35">
      <c r="A2993" s="465" t="s">
        <v>12072</v>
      </c>
      <c r="B2993" s="465" t="s">
        <v>5615</v>
      </c>
      <c r="C2993" s="465" t="s">
        <v>12072</v>
      </c>
      <c r="D2993" s="465" t="s">
        <v>174</v>
      </c>
      <c r="E2993" s="465" t="s">
        <v>214</v>
      </c>
      <c r="F2993" s="466">
        <v>2018</v>
      </c>
      <c r="G2993" s="465" t="s">
        <v>5735</v>
      </c>
      <c r="H2993" s="465" t="s">
        <v>7496</v>
      </c>
      <c r="I2993" s="465" t="s">
        <v>12073</v>
      </c>
      <c r="J2993" s="466">
        <v>0</v>
      </c>
      <c r="K2993" s="469"/>
      <c r="L2993" s="404">
        <f t="shared" ca="1" si="46"/>
        <v>0</v>
      </c>
      <c r="M2993" s="465" t="s">
        <v>148</v>
      </c>
    </row>
    <row r="2994" spans="1:13" x14ac:dyDescent="0.35">
      <c r="A2994" s="462" t="s">
        <v>12074</v>
      </c>
      <c r="B2994" s="462" t="s">
        <v>5616</v>
      </c>
      <c r="C2994" s="462" t="s">
        <v>12074</v>
      </c>
      <c r="D2994" s="462" t="s">
        <v>174</v>
      </c>
      <c r="E2994" s="462" t="s">
        <v>214</v>
      </c>
      <c r="F2994" s="463">
        <v>2018</v>
      </c>
      <c r="G2994" s="462" t="s">
        <v>5735</v>
      </c>
      <c r="H2994" s="462" t="s">
        <v>7496</v>
      </c>
      <c r="I2994" s="462" t="s">
        <v>12075</v>
      </c>
      <c r="J2994" s="463">
        <v>0</v>
      </c>
      <c r="K2994" s="468"/>
      <c r="L2994" s="464">
        <f t="shared" ca="1" si="46"/>
        <v>0</v>
      </c>
      <c r="M2994" s="462" t="s">
        <v>148</v>
      </c>
    </row>
    <row r="2995" spans="1:13" x14ac:dyDescent="0.35">
      <c r="A2995" s="465" t="s">
        <v>12076</v>
      </c>
      <c r="B2995" s="465" t="s">
        <v>5617</v>
      </c>
      <c r="C2995" s="465" t="s">
        <v>12076</v>
      </c>
      <c r="D2995" s="465" t="s">
        <v>174</v>
      </c>
      <c r="E2995" s="465" t="s">
        <v>214</v>
      </c>
      <c r="F2995" s="466">
        <v>2018</v>
      </c>
      <c r="G2995" s="465" t="s">
        <v>5735</v>
      </c>
      <c r="H2995" s="465" t="s">
        <v>7496</v>
      </c>
      <c r="I2995" s="465" t="s">
        <v>12077</v>
      </c>
      <c r="J2995" s="466">
        <v>0</v>
      </c>
      <c r="K2995" s="469"/>
      <c r="L2995" s="404">
        <f t="shared" ca="1" si="46"/>
        <v>0</v>
      </c>
      <c r="M2995" s="465" t="s">
        <v>148</v>
      </c>
    </row>
    <row r="2996" spans="1:13" x14ac:dyDescent="0.35">
      <c r="A2996" s="462" t="s">
        <v>12036</v>
      </c>
      <c r="B2996" s="462" t="s">
        <v>5602</v>
      </c>
      <c r="C2996" s="462" t="s">
        <v>12036</v>
      </c>
      <c r="D2996" s="462" t="s">
        <v>174</v>
      </c>
      <c r="E2996" s="462" t="s">
        <v>214</v>
      </c>
      <c r="F2996" s="463">
        <v>2018</v>
      </c>
      <c r="G2996" s="462" t="s">
        <v>5735</v>
      </c>
      <c r="H2996" s="462" t="s">
        <v>10273</v>
      </c>
      <c r="I2996" s="462" t="s">
        <v>12037</v>
      </c>
      <c r="J2996" s="463">
        <v>0</v>
      </c>
      <c r="K2996" s="468"/>
      <c r="L2996" s="464">
        <f t="shared" ca="1" si="46"/>
        <v>0</v>
      </c>
      <c r="M2996" s="462" t="s">
        <v>148</v>
      </c>
    </row>
    <row r="2997" spans="1:13" x14ac:dyDescent="0.35">
      <c r="A2997" s="465" t="s">
        <v>12058</v>
      </c>
      <c r="B2997" s="465" t="s">
        <v>5608</v>
      </c>
      <c r="C2997" s="465" t="s">
        <v>12058</v>
      </c>
      <c r="D2997" s="465" t="s">
        <v>174</v>
      </c>
      <c r="E2997" s="465" t="s">
        <v>214</v>
      </c>
      <c r="F2997" s="466">
        <v>2018</v>
      </c>
      <c r="G2997" s="465" t="s">
        <v>5735</v>
      </c>
      <c r="H2997" s="465" t="s">
        <v>7496</v>
      </c>
      <c r="I2997" s="465" t="s">
        <v>12059</v>
      </c>
      <c r="J2997" s="466">
        <v>0</v>
      </c>
      <c r="K2997" s="469"/>
      <c r="L2997" s="404">
        <f t="shared" ca="1" si="46"/>
        <v>0</v>
      </c>
      <c r="M2997" s="465" t="s">
        <v>148</v>
      </c>
    </row>
    <row r="2998" spans="1:13" x14ac:dyDescent="0.35">
      <c r="A2998" s="462" t="s">
        <v>12060</v>
      </c>
      <c r="B2998" s="462" t="s">
        <v>5609</v>
      </c>
      <c r="C2998" s="462" t="s">
        <v>12060</v>
      </c>
      <c r="D2998" s="462" t="s">
        <v>174</v>
      </c>
      <c r="E2998" s="462" t="s">
        <v>214</v>
      </c>
      <c r="F2998" s="463">
        <v>2018</v>
      </c>
      <c r="G2998" s="462" t="s">
        <v>5735</v>
      </c>
      <c r="H2998" s="462" t="s">
        <v>7496</v>
      </c>
      <c r="I2998" s="462" t="s">
        <v>12061</v>
      </c>
      <c r="J2998" s="463">
        <v>0</v>
      </c>
      <c r="K2998" s="468"/>
      <c r="L2998" s="464">
        <f t="shared" ca="1" si="46"/>
        <v>0</v>
      </c>
      <c r="M2998" s="462" t="s">
        <v>148</v>
      </c>
    </row>
    <row r="2999" spans="1:13" x14ac:dyDescent="0.35">
      <c r="A2999" s="465" t="s">
        <v>12062</v>
      </c>
      <c r="B2999" s="465" t="s">
        <v>5610</v>
      </c>
      <c r="C2999" s="465" t="s">
        <v>12062</v>
      </c>
      <c r="D2999" s="465" t="s">
        <v>174</v>
      </c>
      <c r="E2999" s="465" t="s">
        <v>214</v>
      </c>
      <c r="F2999" s="466">
        <v>2018</v>
      </c>
      <c r="G2999" s="465" t="s">
        <v>5735</v>
      </c>
      <c r="H2999" s="465" t="s">
        <v>7496</v>
      </c>
      <c r="I2999" s="465" t="s">
        <v>12063</v>
      </c>
      <c r="J2999" s="466">
        <v>0</v>
      </c>
      <c r="K2999" s="469"/>
      <c r="L2999" s="404">
        <f t="shared" ca="1" si="46"/>
        <v>0</v>
      </c>
      <c r="M2999" s="465" t="s">
        <v>148</v>
      </c>
    </row>
    <row r="3000" spans="1:13" x14ac:dyDescent="0.35">
      <c r="A3000" s="462" t="s">
        <v>12038</v>
      </c>
      <c r="B3000" s="462" t="s">
        <v>5605</v>
      </c>
      <c r="C3000" s="462" t="s">
        <v>12038</v>
      </c>
      <c r="D3000" s="462" t="s">
        <v>174</v>
      </c>
      <c r="E3000" s="462" t="s">
        <v>214</v>
      </c>
      <c r="F3000" s="463">
        <v>2018</v>
      </c>
      <c r="G3000" s="462" t="s">
        <v>5735</v>
      </c>
      <c r="H3000" s="462" t="s">
        <v>10273</v>
      </c>
      <c r="I3000" s="462" t="s">
        <v>12039</v>
      </c>
      <c r="J3000" s="463">
        <v>112160</v>
      </c>
      <c r="K3000" s="468">
        <v>45140</v>
      </c>
      <c r="L3000" s="464">
        <f t="shared" ca="1" si="46"/>
        <v>18693.333333333332</v>
      </c>
      <c r="M3000" s="462" t="s">
        <v>148</v>
      </c>
    </row>
    <row r="3001" spans="1:13" x14ac:dyDescent="0.35">
      <c r="A3001" s="465" t="s">
        <v>12040</v>
      </c>
      <c r="B3001" s="465" t="s">
        <v>5606</v>
      </c>
      <c r="C3001" s="465" t="s">
        <v>12040</v>
      </c>
      <c r="D3001" s="465" t="s">
        <v>174</v>
      </c>
      <c r="E3001" s="465" t="s">
        <v>214</v>
      </c>
      <c r="F3001" s="466">
        <v>2018</v>
      </c>
      <c r="G3001" s="465" t="s">
        <v>5735</v>
      </c>
      <c r="H3001" s="465" t="s">
        <v>10273</v>
      </c>
      <c r="I3001" s="465" t="s">
        <v>12041</v>
      </c>
      <c r="J3001" s="466">
        <v>112300</v>
      </c>
      <c r="K3001" s="469"/>
      <c r="L3001" s="404">
        <f t="shared" ca="1" si="46"/>
        <v>18716.666666666668</v>
      </c>
      <c r="M3001" s="465" t="s">
        <v>148</v>
      </c>
    </row>
    <row r="3002" spans="1:13" x14ac:dyDescent="0.35">
      <c r="A3002" s="462" t="s">
        <v>12042</v>
      </c>
      <c r="B3002" s="462" t="s">
        <v>5607</v>
      </c>
      <c r="C3002" s="462" t="s">
        <v>12042</v>
      </c>
      <c r="D3002" s="462" t="s">
        <v>174</v>
      </c>
      <c r="E3002" s="462" t="s">
        <v>214</v>
      </c>
      <c r="F3002" s="463">
        <v>2018</v>
      </c>
      <c r="G3002" s="462" t="s">
        <v>5735</v>
      </c>
      <c r="H3002" s="462" t="s">
        <v>10273</v>
      </c>
      <c r="I3002" s="462" t="s">
        <v>12043</v>
      </c>
      <c r="J3002" s="463">
        <v>0</v>
      </c>
      <c r="K3002" s="468"/>
      <c r="L3002" s="464">
        <f t="shared" ca="1" si="46"/>
        <v>0</v>
      </c>
      <c r="M3002" s="462" t="s">
        <v>148</v>
      </c>
    </row>
    <row r="3003" spans="1:13" x14ac:dyDescent="0.35">
      <c r="A3003" s="465" t="s">
        <v>13597</v>
      </c>
      <c r="B3003" s="465" t="s">
        <v>5623</v>
      </c>
      <c r="C3003" s="465" t="s">
        <v>13597</v>
      </c>
      <c r="D3003" s="465" t="s">
        <v>174</v>
      </c>
      <c r="E3003" s="465" t="s">
        <v>214</v>
      </c>
      <c r="F3003" s="466">
        <v>2019</v>
      </c>
      <c r="G3003" s="465" t="s">
        <v>6013</v>
      </c>
      <c r="H3003" s="465" t="s">
        <v>7459</v>
      </c>
      <c r="I3003" s="465" t="s">
        <v>13598</v>
      </c>
      <c r="J3003" s="466">
        <v>0</v>
      </c>
      <c r="K3003" s="469"/>
      <c r="L3003" s="404">
        <f t="shared" ca="1" si="46"/>
        <v>0</v>
      </c>
      <c r="M3003" s="465" t="s">
        <v>148</v>
      </c>
    </row>
    <row r="3004" spans="1:13" x14ac:dyDescent="0.35">
      <c r="A3004" s="462" t="s">
        <v>13595</v>
      </c>
      <c r="B3004" s="462" t="s">
        <v>5622</v>
      </c>
      <c r="C3004" s="462" t="s">
        <v>13595</v>
      </c>
      <c r="D3004" s="462" t="s">
        <v>174</v>
      </c>
      <c r="E3004" s="462" t="s">
        <v>214</v>
      </c>
      <c r="F3004" s="463">
        <v>2019</v>
      </c>
      <c r="G3004" s="462" t="s">
        <v>6013</v>
      </c>
      <c r="H3004" s="462" t="s">
        <v>7459</v>
      </c>
      <c r="I3004" s="462" t="s">
        <v>13596</v>
      </c>
      <c r="J3004" s="463">
        <v>0</v>
      </c>
      <c r="K3004" s="468"/>
      <c r="L3004" s="464">
        <f t="shared" ca="1" si="46"/>
        <v>0</v>
      </c>
      <c r="M3004" s="462" t="s">
        <v>148</v>
      </c>
    </row>
    <row r="3005" spans="1:13" x14ac:dyDescent="0.35">
      <c r="A3005" s="465" t="s">
        <v>13593</v>
      </c>
      <c r="B3005" s="465" t="s">
        <v>5621</v>
      </c>
      <c r="C3005" s="465" t="s">
        <v>13593</v>
      </c>
      <c r="D3005" s="465" t="s">
        <v>174</v>
      </c>
      <c r="E3005" s="465" t="s">
        <v>214</v>
      </c>
      <c r="F3005" s="466">
        <v>2019</v>
      </c>
      <c r="G3005" s="465" t="s">
        <v>6013</v>
      </c>
      <c r="H3005" s="465" t="s">
        <v>7459</v>
      </c>
      <c r="I3005" s="465" t="s">
        <v>13594</v>
      </c>
      <c r="J3005" s="466">
        <v>0</v>
      </c>
      <c r="K3005" s="469"/>
      <c r="L3005" s="404">
        <f t="shared" ca="1" si="46"/>
        <v>0</v>
      </c>
      <c r="M3005" s="465" t="s">
        <v>148</v>
      </c>
    </row>
    <row r="3006" spans="1:13" x14ac:dyDescent="0.35">
      <c r="A3006" s="462" t="s">
        <v>13591</v>
      </c>
      <c r="B3006" s="462" t="s">
        <v>5620</v>
      </c>
      <c r="C3006" s="462" t="s">
        <v>13591</v>
      </c>
      <c r="D3006" s="462" t="s">
        <v>174</v>
      </c>
      <c r="E3006" s="462" t="s">
        <v>214</v>
      </c>
      <c r="F3006" s="463">
        <v>2019</v>
      </c>
      <c r="G3006" s="462" t="s">
        <v>6013</v>
      </c>
      <c r="H3006" s="462" t="s">
        <v>7459</v>
      </c>
      <c r="I3006" s="462" t="s">
        <v>13592</v>
      </c>
      <c r="J3006" s="463">
        <v>0</v>
      </c>
      <c r="K3006" s="468"/>
      <c r="L3006" s="464">
        <f t="shared" ca="1" si="46"/>
        <v>0</v>
      </c>
      <c r="M3006" s="462" t="s">
        <v>148</v>
      </c>
    </row>
    <row r="3007" spans="1:13" x14ac:dyDescent="0.35">
      <c r="A3007" s="465" t="s">
        <v>13589</v>
      </c>
      <c r="B3007" s="465" t="s">
        <v>5619</v>
      </c>
      <c r="C3007" s="465" t="s">
        <v>13589</v>
      </c>
      <c r="D3007" s="465" t="s">
        <v>174</v>
      </c>
      <c r="E3007" s="465" t="s">
        <v>214</v>
      </c>
      <c r="F3007" s="466">
        <v>2019</v>
      </c>
      <c r="G3007" s="465" t="s">
        <v>6013</v>
      </c>
      <c r="H3007" s="465" t="s">
        <v>7459</v>
      </c>
      <c r="I3007" s="465" t="s">
        <v>13590</v>
      </c>
      <c r="J3007" s="466">
        <v>0</v>
      </c>
      <c r="K3007" s="469"/>
      <c r="L3007" s="404">
        <f t="shared" ca="1" si="46"/>
        <v>0</v>
      </c>
      <c r="M3007" s="465" t="s">
        <v>148</v>
      </c>
    </row>
    <row r="3008" spans="1:13" x14ac:dyDescent="0.35">
      <c r="A3008" s="462" t="s">
        <v>13587</v>
      </c>
      <c r="B3008" s="462" t="s">
        <v>5618</v>
      </c>
      <c r="C3008" s="462" t="s">
        <v>13587</v>
      </c>
      <c r="D3008" s="462" t="s">
        <v>174</v>
      </c>
      <c r="E3008" s="462" t="s">
        <v>214</v>
      </c>
      <c r="F3008" s="463">
        <v>2019</v>
      </c>
      <c r="G3008" s="462" t="s">
        <v>6013</v>
      </c>
      <c r="H3008" s="462" t="s">
        <v>7459</v>
      </c>
      <c r="I3008" s="462" t="s">
        <v>13588</v>
      </c>
      <c r="J3008" s="463">
        <v>0</v>
      </c>
      <c r="K3008" s="468"/>
      <c r="L3008" s="464">
        <f t="shared" ca="1" si="46"/>
        <v>0</v>
      </c>
      <c r="M3008" s="462" t="s">
        <v>148</v>
      </c>
    </row>
    <row r="3009" spans="1:13" x14ac:dyDescent="0.35">
      <c r="A3009" s="465" t="s">
        <v>14107</v>
      </c>
      <c r="B3009" s="465" t="s">
        <v>5641</v>
      </c>
      <c r="C3009" s="465" t="s">
        <v>14107</v>
      </c>
      <c r="D3009" s="465" t="s">
        <v>174</v>
      </c>
      <c r="E3009" s="465" t="s">
        <v>214</v>
      </c>
      <c r="F3009" s="466">
        <v>2020</v>
      </c>
      <c r="G3009" s="465" t="s">
        <v>6013</v>
      </c>
      <c r="H3009" s="465" t="s">
        <v>7459</v>
      </c>
      <c r="I3009" s="465" t="s">
        <v>14108</v>
      </c>
      <c r="J3009" s="466">
        <v>0</v>
      </c>
      <c r="K3009" s="469"/>
      <c r="L3009" s="404">
        <f t="shared" ca="1" si="46"/>
        <v>0</v>
      </c>
      <c r="M3009" s="465" t="s">
        <v>148</v>
      </c>
    </row>
    <row r="3010" spans="1:13" x14ac:dyDescent="0.35">
      <c r="A3010" s="462" t="s">
        <v>14105</v>
      </c>
      <c r="B3010" s="462" t="s">
        <v>5640</v>
      </c>
      <c r="C3010" s="462" t="s">
        <v>14105</v>
      </c>
      <c r="D3010" s="462" t="s">
        <v>174</v>
      </c>
      <c r="E3010" s="462" t="s">
        <v>214</v>
      </c>
      <c r="F3010" s="463">
        <v>2020</v>
      </c>
      <c r="G3010" s="462" t="s">
        <v>6013</v>
      </c>
      <c r="H3010" s="462" t="s">
        <v>7459</v>
      </c>
      <c r="I3010" s="462" t="s">
        <v>14106</v>
      </c>
      <c r="J3010" s="463">
        <v>0</v>
      </c>
      <c r="K3010" s="468"/>
      <c r="L3010" s="464">
        <f t="shared" ref="L3010:L3073" ca="1" si="47">IFERROR(J3010/(YEAR(NOW())-F3010),"--")</f>
        <v>0</v>
      </c>
      <c r="M3010" s="462" t="s">
        <v>148</v>
      </c>
    </row>
    <row r="3011" spans="1:13" x14ac:dyDescent="0.35">
      <c r="A3011" s="465" t="s">
        <v>14103</v>
      </c>
      <c r="B3011" s="465" t="s">
        <v>5639</v>
      </c>
      <c r="C3011" s="465" t="s">
        <v>14103</v>
      </c>
      <c r="D3011" s="465" t="s">
        <v>174</v>
      </c>
      <c r="E3011" s="465" t="s">
        <v>214</v>
      </c>
      <c r="F3011" s="466">
        <v>2020</v>
      </c>
      <c r="G3011" s="465" t="s">
        <v>6013</v>
      </c>
      <c r="H3011" s="465" t="s">
        <v>7459</v>
      </c>
      <c r="I3011" s="465" t="s">
        <v>14104</v>
      </c>
      <c r="J3011" s="466">
        <v>0</v>
      </c>
      <c r="K3011" s="469"/>
      <c r="L3011" s="404">
        <f t="shared" ca="1" si="47"/>
        <v>0</v>
      </c>
      <c r="M3011" s="465" t="s">
        <v>148</v>
      </c>
    </row>
    <row r="3012" spans="1:13" x14ac:dyDescent="0.35">
      <c r="A3012" s="462" t="s">
        <v>14101</v>
      </c>
      <c r="B3012" s="462" t="s">
        <v>5638</v>
      </c>
      <c r="C3012" s="462" t="s">
        <v>14101</v>
      </c>
      <c r="D3012" s="462" t="s">
        <v>174</v>
      </c>
      <c r="E3012" s="462" t="s">
        <v>214</v>
      </c>
      <c r="F3012" s="463">
        <v>2020</v>
      </c>
      <c r="G3012" s="462" t="s">
        <v>6013</v>
      </c>
      <c r="H3012" s="462" t="s">
        <v>7459</v>
      </c>
      <c r="I3012" s="462" t="s">
        <v>14102</v>
      </c>
      <c r="J3012" s="463">
        <v>0</v>
      </c>
      <c r="K3012" s="468"/>
      <c r="L3012" s="464">
        <f t="shared" ca="1" si="47"/>
        <v>0</v>
      </c>
      <c r="M3012" s="462" t="s">
        <v>148</v>
      </c>
    </row>
    <row r="3013" spans="1:13" x14ac:dyDescent="0.35">
      <c r="A3013" s="465" t="s">
        <v>14099</v>
      </c>
      <c r="B3013" s="465" t="s">
        <v>5637</v>
      </c>
      <c r="C3013" s="465" t="s">
        <v>14099</v>
      </c>
      <c r="D3013" s="465" t="s">
        <v>174</v>
      </c>
      <c r="E3013" s="465" t="s">
        <v>214</v>
      </c>
      <c r="F3013" s="466">
        <v>2020</v>
      </c>
      <c r="G3013" s="465" t="s">
        <v>6013</v>
      </c>
      <c r="H3013" s="465" t="s">
        <v>7459</v>
      </c>
      <c r="I3013" s="465" t="s">
        <v>14100</v>
      </c>
      <c r="J3013" s="466">
        <v>0</v>
      </c>
      <c r="K3013" s="469"/>
      <c r="L3013" s="404">
        <f t="shared" ca="1" si="47"/>
        <v>0</v>
      </c>
      <c r="M3013" s="465" t="s">
        <v>148</v>
      </c>
    </row>
    <row r="3014" spans="1:13" x14ac:dyDescent="0.35">
      <c r="A3014" s="462" t="s">
        <v>14097</v>
      </c>
      <c r="B3014" s="462" t="s">
        <v>5636</v>
      </c>
      <c r="C3014" s="462" t="s">
        <v>14097</v>
      </c>
      <c r="D3014" s="462" t="s">
        <v>174</v>
      </c>
      <c r="E3014" s="462" t="s">
        <v>214</v>
      </c>
      <c r="F3014" s="463">
        <v>2020</v>
      </c>
      <c r="G3014" s="462" t="s">
        <v>6013</v>
      </c>
      <c r="H3014" s="462" t="s">
        <v>7459</v>
      </c>
      <c r="I3014" s="462" t="s">
        <v>14098</v>
      </c>
      <c r="J3014" s="463">
        <v>0</v>
      </c>
      <c r="K3014" s="468"/>
      <c r="L3014" s="464">
        <f t="shared" ca="1" si="47"/>
        <v>0</v>
      </c>
      <c r="M3014" s="462" t="s">
        <v>148</v>
      </c>
    </row>
    <row r="3015" spans="1:13" x14ac:dyDescent="0.35">
      <c r="A3015" s="465" t="s">
        <v>13601</v>
      </c>
      <c r="B3015" s="465" t="s">
        <v>5625</v>
      </c>
      <c r="C3015" s="465" t="s">
        <v>13601</v>
      </c>
      <c r="D3015" s="465" t="s">
        <v>174</v>
      </c>
      <c r="E3015" s="465" t="s">
        <v>214</v>
      </c>
      <c r="F3015" s="466">
        <v>2019</v>
      </c>
      <c r="G3015" s="465" t="s">
        <v>6013</v>
      </c>
      <c r="H3015" s="465" t="s">
        <v>7459</v>
      </c>
      <c r="I3015" s="465" t="s">
        <v>13602</v>
      </c>
      <c r="J3015" s="466">
        <v>0</v>
      </c>
      <c r="K3015" s="469"/>
      <c r="L3015" s="404">
        <f t="shared" ca="1" si="47"/>
        <v>0</v>
      </c>
      <c r="M3015" s="465" t="s">
        <v>148</v>
      </c>
    </row>
    <row r="3016" spans="1:13" x14ac:dyDescent="0.35">
      <c r="A3016" s="462" t="s">
        <v>13599</v>
      </c>
      <c r="B3016" s="462" t="s">
        <v>5624</v>
      </c>
      <c r="C3016" s="462" t="s">
        <v>13599</v>
      </c>
      <c r="D3016" s="462" t="s">
        <v>174</v>
      </c>
      <c r="E3016" s="462" t="s">
        <v>214</v>
      </c>
      <c r="F3016" s="463">
        <v>2019</v>
      </c>
      <c r="G3016" s="462" t="s">
        <v>6013</v>
      </c>
      <c r="H3016" s="462" t="s">
        <v>7459</v>
      </c>
      <c r="I3016" s="462" t="s">
        <v>13600</v>
      </c>
      <c r="J3016" s="463">
        <v>0</v>
      </c>
      <c r="K3016" s="468"/>
      <c r="L3016" s="464">
        <f t="shared" ca="1" si="47"/>
        <v>0</v>
      </c>
      <c r="M3016" s="462" t="s">
        <v>148</v>
      </c>
    </row>
    <row r="3017" spans="1:13" x14ac:dyDescent="0.35">
      <c r="A3017" s="465" t="s">
        <v>14083</v>
      </c>
      <c r="B3017" s="465" t="s">
        <v>5629</v>
      </c>
      <c r="C3017" s="465" t="s">
        <v>14083</v>
      </c>
      <c r="D3017" s="465" t="s">
        <v>174</v>
      </c>
      <c r="E3017" s="465" t="s">
        <v>214</v>
      </c>
      <c r="F3017" s="466">
        <v>2020</v>
      </c>
      <c r="G3017" s="465" t="s">
        <v>6013</v>
      </c>
      <c r="H3017" s="465" t="s">
        <v>7459</v>
      </c>
      <c r="I3017" s="465" t="s">
        <v>14084</v>
      </c>
      <c r="J3017" s="466">
        <v>240</v>
      </c>
      <c r="K3017" s="469"/>
      <c r="L3017" s="404">
        <f t="shared" ca="1" si="47"/>
        <v>60</v>
      </c>
      <c r="M3017" s="465" t="s">
        <v>148</v>
      </c>
    </row>
    <row r="3018" spans="1:13" x14ac:dyDescent="0.35">
      <c r="A3018" s="462" t="s">
        <v>14085</v>
      </c>
      <c r="B3018" s="462" t="s">
        <v>5630</v>
      </c>
      <c r="C3018" s="462" t="s">
        <v>14085</v>
      </c>
      <c r="D3018" s="462" t="s">
        <v>174</v>
      </c>
      <c r="E3018" s="462" t="s">
        <v>214</v>
      </c>
      <c r="F3018" s="463">
        <v>2020</v>
      </c>
      <c r="G3018" s="462" t="s">
        <v>6013</v>
      </c>
      <c r="H3018" s="462" t="s">
        <v>7459</v>
      </c>
      <c r="I3018" s="462" t="s">
        <v>14086</v>
      </c>
      <c r="J3018" s="463">
        <v>5370</v>
      </c>
      <c r="K3018" s="468"/>
      <c r="L3018" s="464">
        <f t="shared" ca="1" si="47"/>
        <v>1342.5</v>
      </c>
      <c r="M3018" s="462" t="s">
        <v>148</v>
      </c>
    </row>
    <row r="3019" spans="1:13" x14ac:dyDescent="0.35">
      <c r="A3019" s="465" t="s">
        <v>14079</v>
      </c>
      <c r="B3019" s="465" t="s">
        <v>5627</v>
      </c>
      <c r="C3019" s="465" t="s">
        <v>14079</v>
      </c>
      <c r="D3019" s="465" t="s">
        <v>174</v>
      </c>
      <c r="E3019" s="465" t="s">
        <v>214</v>
      </c>
      <c r="F3019" s="466">
        <v>2020</v>
      </c>
      <c r="G3019" s="465" t="s">
        <v>6013</v>
      </c>
      <c r="H3019" s="465" t="s">
        <v>7459</v>
      </c>
      <c r="I3019" s="465" t="s">
        <v>14080</v>
      </c>
      <c r="J3019" s="466">
        <v>0</v>
      </c>
      <c r="K3019" s="469"/>
      <c r="L3019" s="404">
        <f t="shared" ca="1" si="47"/>
        <v>0</v>
      </c>
      <c r="M3019" s="465" t="s">
        <v>148</v>
      </c>
    </row>
    <row r="3020" spans="1:13" x14ac:dyDescent="0.35">
      <c r="A3020" s="462" t="s">
        <v>14095</v>
      </c>
      <c r="B3020" s="462" t="s">
        <v>5635</v>
      </c>
      <c r="C3020" s="462" t="s">
        <v>14095</v>
      </c>
      <c r="D3020" s="462" t="s">
        <v>174</v>
      </c>
      <c r="E3020" s="462" t="s">
        <v>214</v>
      </c>
      <c r="F3020" s="463">
        <v>2020</v>
      </c>
      <c r="G3020" s="462" t="s">
        <v>6013</v>
      </c>
      <c r="H3020" s="462" t="s">
        <v>7459</v>
      </c>
      <c r="I3020" s="462" t="s">
        <v>14096</v>
      </c>
      <c r="J3020" s="463">
        <v>10539</v>
      </c>
      <c r="K3020" s="468"/>
      <c r="L3020" s="464">
        <f t="shared" ca="1" si="47"/>
        <v>2634.75</v>
      </c>
      <c r="M3020" s="462" t="s">
        <v>148</v>
      </c>
    </row>
    <row r="3021" spans="1:13" x14ac:dyDescent="0.35">
      <c r="A3021" s="465" t="s">
        <v>14093</v>
      </c>
      <c r="B3021" s="465" t="s">
        <v>5634</v>
      </c>
      <c r="C3021" s="465" t="s">
        <v>14093</v>
      </c>
      <c r="D3021" s="465" t="s">
        <v>174</v>
      </c>
      <c r="E3021" s="465" t="s">
        <v>214</v>
      </c>
      <c r="F3021" s="466">
        <v>2020</v>
      </c>
      <c r="G3021" s="465" t="s">
        <v>6013</v>
      </c>
      <c r="H3021" s="465" t="s">
        <v>7459</v>
      </c>
      <c r="I3021" s="465" t="s">
        <v>14094</v>
      </c>
      <c r="J3021" s="466">
        <v>8626</v>
      </c>
      <c r="K3021" s="469"/>
      <c r="L3021" s="404">
        <f t="shared" ca="1" si="47"/>
        <v>2156.5</v>
      </c>
      <c r="M3021" s="465" t="s">
        <v>148</v>
      </c>
    </row>
    <row r="3022" spans="1:13" x14ac:dyDescent="0.35">
      <c r="A3022" s="462" t="s">
        <v>14091</v>
      </c>
      <c r="B3022" s="462" t="s">
        <v>5633</v>
      </c>
      <c r="C3022" s="462" t="s">
        <v>14091</v>
      </c>
      <c r="D3022" s="462" t="s">
        <v>174</v>
      </c>
      <c r="E3022" s="462" t="s">
        <v>214</v>
      </c>
      <c r="F3022" s="463">
        <v>2020</v>
      </c>
      <c r="G3022" s="462" t="s">
        <v>6013</v>
      </c>
      <c r="H3022" s="462" t="s">
        <v>7459</v>
      </c>
      <c r="I3022" s="462" t="s">
        <v>14092</v>
      </c>
      <c r="J3022" s="463">
        <v>0</v>
      </c>
      <c r="K3022" s="468"/>
      <c r="L3022" s="464">
        <f t="shared" ca="1" si="47"/>
        <v>0</v>
      </c>
      <c r="M3022" s="462" t="s">
        <v>148</v>
      </c>
    </row>
    <row r="3023" spans="1:13" x14ac:dyDescent="0.35">
      <c r="A3023" s="465" t="s">
        <v>14089</v>
      </c>
      <c r="B3023" s="465" t="s">
        <v>5632</v>
      </c>
      <c r="C3023" s="465" t="s">
        <v>14089</v>
      </c>
      <c r="D3023" s="465" t="s">
        <v>174</v>
      </c>
      <c r="E3023" s="465" t="s">
        <v>214</v>
      </c>
      <c r="F3023" s="466">
        <v>2020</v>
      </c>
      <c r="G3023" s="465" t="s">
        <v>6013</v>
      </c>
      <c r="H3023" s="465" t="s">
        <v>7459</v>
      </c>
      <c r="I3023" s="465" t="s">
        <v>14090</v>
      </c>
      <c r="J3023" s="466">
        <v>0</v>
      </c>
      <c r="K3023" s="469"/>
      <c r="L3023" s="404">
        <f t="shared" ca="1" si="47"/>
        <v>0</v>
      </c>
      <c r="M3023" s="465" t="s">
        <v>148</v>
      </c>
    </row>
    <row r="3024" spans="1:13" x14ac:dyDescent="0.35">
      <c r="A3024" s="462" t="s">
        <v>14087</v>
      </c>
      <c r="B3024" s="462" t="s">
        <v>5631</v>
      </c>
      <c r="C3024" s="462" t="s">
        <v>14087</v>
      </c>
      <c r="D3024" s="462" t="s">
        <v>174</v>
      </c>
      <c r="E3024" s="462" t="s">
        <v>214</v>
      </c>
      <c r="F3024" s="463">
        <v>2020</v>
      </c>
      <c r="G3024" s="462" t="s">
        <v>6013</v>
      </c>
      <c r="H3024" s="462" t="s">
        <v>7459</v>
      </c>
      <c r="I3024" s="462" t="s">
        <v>14088</v>
      </c>
      <c r="J3024" s="463">
        <v>10505</v>
      </c>
      <c r="K3024" s="468"/>
      <c r="L3024" s="464">
        <f t="shared" ca="1" si="47"/>
        <v>2626.25</v>
      </c>
      <c r="M3024" s="462" t="s">
        <v>148</v>
      </c>
    </row>
    <row r="3025" spans="1:13" x14ac:dyDescent="0.35">
      <c r="A3025" s="465" t="s">
        <v>14081</v>
      </c>
      <c r="B3025" s="465" t="s">
        <v>5628</v>
      </c>
      <c r="C3025" s="465" t="s">
        <v>14081</v>
      </c>
      <c r="D3025" s="465" t="s">
        <v>174</v>
      </c>
      <c r="E3025" s="465" t="s">
        <v>214</v>
      </c>
      <c r="F3025" s="466">
        <v>2020</v>
      </c>
      <c r="G3025" s="465" t="s">
        <v>6013</v>
      </c>
      <c r="H3025" s="465" t="s">
        <v>7459</v>
      </c>
      <c r="I3025" s="465" t="s">
        <v>14082</v>
      </c>
      <c r="J3025" s="466">
        <v>0</v>
      </c>
      <c r="K3025" s="469"/>
      <c r="L3025" s="404">
        <f t="shared" ca="1" si="47"/>
        <v>0</v>
      </c>
      <c r="M3025" s="465" t="s">
        <v>148</v>
      </c>
    </row>
    <row r="3026" spans="1:13" x14ac:dyDescent="0.35">
      <c r="A3026" s="462" t="s">
        <v>14077</v>
      </c>
      <c r="B3026" s="462" t="s">
        <v>5626</v>
      </c>
      <c r="C3026" s="462" t="s">
        <v>14077</v>
      </c>
      <c r="D3026" s="462" t="s">
        <v>174</v>
      </c>
      <c r="E3026" s="462" t="s">
        <v>214</v>
      </c>
      <c r="F3026" s="463">
        <v>2020</v>
      </c>
      <c r="G3026" s="462" t="s">
        <v>6013</v>
      </c>
      <c r="H3026" s="462" t="s">
        <v>7459</v>
      </c>
      <c r="I3026" s="462" t="s">
        <v>14078</v>
      </c>
      <c r="J3026" s="463">
        <v>5495</v>
      </c>
      <c r="K3026" s="468"/>
      <c r="L3026" s="464">
        <f t="shared" ca="1" si="47"/>
        <v>1373.75</v>
      </c>
      <c r="M3026" s="462" t="s">
        <v>148</v>
      </c>
    </row>
    <row r="3027" spans="1:13" x14ac:dyDescent="0.35">
      <c r="A3027" s="465" t="s">
        <v>14944</v>
      </c>
      <c r="B3027" s="465" t="s">
        <v>14945</v>
      </c>
      <c r="C3027" s="465" t="s">
        <v>14944</v>
      </c>
      <c r="D3027" s="465" t="s">
        <v>174</v>
      </c>
      <c r="E3027" s="465" t="s">
        <v>214</v>
      </c>
      <c r="F3027" s="466">
        <v>2022</v>
      </c>
      <c r="G3027" s="465" t="s">
        <v>5710</v>
      </c>
      <c r="H3027" s="465" t="s">
        <v>6004</v>
      </c>
      <c r="I3027" s="465" t="s">
        <v>14946</v>
      </c>
      <c r="J3027" s="466">
        <v>11</v>
      </c>
      <c r="K3027" s="469"/>
      <c r="L3027" s="404">
        <f t="shared" ca="1" si="47"/>
        <v>5.5</v>
      </c>
      <c r="M3027" s="465" t="s">
        <v>148</v>
      </c>
    </row>
    <row r="3028" spans="1:13" x14ac:dyDescent="0.35">
      <c r="A3028" s="462" t="s">
        <v>14947</v>
      </c>
      <c r="B3028" s="462" t="s">
        <v>14948</v>
      </c>
      <c r="C3028" s="462" t="s">
        <v>14947</v>
      </c>
      <c r="D3028" s="462" t="s">
        <v>174</v>
      </c>
      <c r="E3028" s="462" t="s">
        <v>214</v>
      </c>
      <c r="F3028" s="463">
        <v>2022</v>
      </c>
      <c r="G3028" s="462" t="s">
        <v>5710</v>
      </c>
      <c r="H3028" s="462" t="s">
        <v>6496</v>
      </c>
      <c r="I3028" s="462" t="s">
        <v>14949</v>
      </c>
      <c r="J3028" s="463">
        <v>11</v>
      </c>
      <c r="K3028" s="468"/>
      <c r="L3028" s="464">
        <f t="shared" ca="1" si="47"/>
        <v>5.5</v>
      </c>
      <c r="M3028" s="462" t="s">
        <v>148</v>
      </c>
    </row>
    <row r="3029" spans="1:13" x14ac:dyDescent="0.35">
      <c r="A3029" s="465" t="s">
        <v>14950</v>
      </c>
      <c r="B3029" s="465" t="s">
        <v>14951</v>
      </c>
      <c r="C3029" s="465" t="s">
        <v>14950</v>
      </c>
      <c r="D3029" s="465" t="s">
        <v>174</v>
      </c>
      <c r="E3029" s="465" t="s">
        <v>214</v>
      </c>
      <c r="F3029" s="466">
        <v>2022</v>
      </c>
      <c r="G3029" s="465" t="s">
        <v>5710</v>
      </c>
      <c r="H3029" s="465" t="s">
        <v>6496</v>
      </c>
      <c r="I3029" s="465" t="s">
        <v>14952</v>
      </c>
      <c r="J3029" s="466">
        <v>0</v>
      </c>
      <c r="K3029" s="469"/>
      <c r="L3029" s="404">
        <f t="shared" ca="1" si="47"/>
        <v>0</v>
      </c>
      <c r="M3029" s="465" t="s">
        <v>148</v>
      </c>
    </row>
    <row r="3030" spans="1:13" x14ac:dyDescent="0.35">
      <c r="A3030" s="462" t="s">
        <v>14953</v>
      </c>
      <c r="B3030" s="462" t="s">
        <v>14954</v>
      </c>
      <c r="C3030" s="462" t="s">
        <v>14953</v>
      </c>
      <c r="D3030" s="462" t="s">
        <v>174</v>
      </c>
      <c r="E3030" s="462" t="s">
        <v>214</v>
      </c>
      <c r="F3030" s="463">
        <v>2022</v>
      </c>
      <c r="G3030" s="462" t="s">
        <v>5710</v>
      </c>
      <c r="H3030" s="462" t="s">
        <v>6496</v>
      </c>
      <c r="I3030" s="462" t="s">
        <v>14955</v>
      </c>
      <c r="J3030" s="463">
        <v>0</v>
      </c>
      <c r="K3030" s="468"/>
      <c r="L3030" s="464">
        <f t="shared" ca="1" si="47"/>
        <v>0</v>
      </c>
      <c r="M3030" s="462" t="s">
        <v>148</v>
      </c>
    </row>
    <row r="3031" spans="1:13" x14ac:dyDescent="0.35">
      <c r="A3031" s="465" t="s">
        <v>14427</v>
      </c>
      <c r="B3031" s="465" t="s">
        <v>14428</v>
      </c>
      <c r="C3031" s="465" t="s">
        <v>14427</v>
      </c>
      <c r="D3031" s="465" t="s">
        <v>174</v>
      </c>
      <c r="E3031" s="465" t="s">
        <v>214</v>
      </c>
      <c r="F3031" s="466">
        <v>2021</v>
      </c>
      <c r="G3031" s="465" t="s">
        <v>6013</v>
      </c>
      <c r="H3031" s="465" t="s">
        <v>7459</v>
      </c>
      <c r="I3031" s="465" t="s">
        <v>14429</v>
      </c>
      <c r="J3031" s="466">
        <v>0</v>
      </c>
      <c r="K3031" s="469"/>
      <c r="L3031" s="404">
        <f t="shared" ca="1" si="47"/>
        <v>0</v>
      </c>
      <c r="M3031" s="465" t="s">
        <v>148</v>
      </c>
    </row>
    <row r="3032" spans="1:13" x14ac:dyDescent="0.35">
      <c r="A3032" s="462" t="s">
        <v>14424</v>
      </c>
      <c r="B3032" s="462" t="s">
        <v>14425</v>
      </c>
      <c r="C3032" s="462" t="s">
        <v>14424</v>
      </c>
      <c r="D3032" s="462" t="s">
        <v>174</v>
      </c>
      <c r="E3032" s="462" t="s">
        <v>214</v>
      </c>
      <c r="F3032" s="463">
        <v>2021</v>
      </c>
      <c r="G3032" s="462" t="s">
        <v>6013</v>
      </c>
      <c r="H3032" s="462" t="s">
        <v>7459</v>
      </c>
      <c r="I3032" s="462" t="s">
        <v>14426</v>
      </c>
      <c r="J3032" s="463">
        <v>0</v>
      </c>
      <c r="K3032" s="468"/>
      <c r="L3032" s="464">
        <f t="shared" ca="1" si="47"/>
        <v>0</v>
      </c>
      <c r="M3032" s="462" t="s">
        <v>148</v>
      </c>
    </row>
    <row r="3033" spans="1:13" x14ac:dyDescent="0.35">
      <c r="A3033" s="465" t="s">
        <v>14419</v>
      </c>
      <c r="B3033" s="465" t="s">
        <v>14420</v>
      </c>
      <c r="C3033" s="465" t="s">
        <v>14419</v>
      </c>
      <c r="D3033" s="465" t="s">
        <v>174</v>
      </c>
      <c r="E3033" s="465" t="s">
        <v>214</v>
      </c>
      <c r="F3033" s="466">
        <v>2021</v>
      </c>
      <c r="G3033" s="465" t="s">
        <v>6013</v>
      </c>
      <c r="H3033" s="465" t="s">
        <v>7459</v>
      </c>
      <c r="I3033" s="465" t="s">
        <v>14421</v>
      </c>
      <c r="J3033" s="466">
        <v>0</v>
      </c>
      <c r="K3033" s="469"/>
      <c r="L3033" s="404">
        <f t="shared" ca="1" si="47"/>
        <v>0</v>
      </c>
      <c r="M3033" s="465" t="s">
        <v>148</v>
      </c>
    </row>
    <row r="3034" spans="1:13" x14ac:dyDescent="0.35">
      <c r="A3034" s="462" t="s">
        <v>14416</v>
      </c>
      <c r="B3034" s="462" t="s">
        <v>14417</v>
      </c>
      <c r="C3034" s="462" t="s">
        <v>14416</v>
      </c>
      <c r="D3034" s="462" t="s">
        <v>174</v>
      </c>
      <c r="E3034" s="462" t="s">
        <v>214</v>
      </c>
      <c r="F3034" s="463">
        <v>2021</v>
      </c>
      <c r="G3034" s="462" t="s">
        <v>6013</v>
      </c>
      <c r="H3034" s="462" t="s">
        <v>7459</v>
      </c>
      <c r="I3034" s="462" t="s">
        <v>14418</v>
      </c>
      <c r="J3034" s="463">
        <v>0</v>
      </c>
      <c r="K3034" s="468"/>
      <c r="L3034" s="464">
        <f t="shared" ca="1" si="47"/>
        <v>0</v>
      </c>
      <c r="M3034" s="462" t="s">
        <v>148</v>
      </c>
    </row>
    <row r="3035" spans="1:13" x14ac:dyDescent="0.35">
      <c r="A3035" s="465" t="s">
        <v>14413</v>
      </c>
      <c r="B3035" s="465" t="s">
        <v>14414</v>
      </c>
      <c r="C3035" s="465" t="s">
        <v>14413</v>
      </c>
      <c r="D3035" s="465" t="s">
        <v>174</v>
      </c>
      <c r="E3035" s="465" t="s">
        <v>214</v>
      </c>
      <c r="F3035" s="466">
        <v>2021</v>
      </c>
      <c r="G3035" s="465" t="s">
        <v>6013</v>
      </c>
      <c r="H3035" s="465" t="s">
        <v>7459</v>
      </c>
      <c r="I3035" s="465" t="s">
        <v>14415</v>
      </c>
      <c r="J3035" s="466">
        <v>0</v>
      </c>
      <c r="K3035" s="469"/>
      <c r="L3035" s="404">
        <f t="shared" ca="1" si="47"/>
        <v>0</v>
      </c>
      <c r="M3035" s="465" t="s">
        <v>148</v>
      </c>
    </row>
    <row r="3036" spans="1:13" x14ac:dyDescent="0.35">
      <c r="A3036" s="462" t="s">
        <v>14410</v>
      </c>
      <c r="B3036" s="462" t="s">
        <v>14411</v>
      </c>
      <c r="C3036" s="462" t="s">
        <v>14410</v>
      </c>
      <c r="D3036" s="462" t="s">
        <v>174</v>
      </c>
      <c r="E3036" s="462" t="s">
        <v>214</v>
      </c>
      <c r="F3036" s="463">
        <v>2021</v>
      </c>
      <c r="G3036" s="462" t="s">
        <v>6013</v>
      </c>
      <c r="H3036" s="462" t="s">
        <v>7459</v>
      </c>
      <c r="I3036" s="462" t="s">
        <v>14412</v>
      </c>
      <c r="J3036" s="463">
        <v>0</v>
      </c>
      <c r="K3036" s="468"/>
      <c r="L3036" s="464">
        <f t="shared" ca="1" si="47"/>
        <v>0</v>
      </c>
      <c r="M3036" s="462" t="s">
        <v>148</v>
      </c>
    </row>
    <row r="3037" spans="1:13" x14ac:dyDescent="0.35">
      <c r="A3037" s="465" t="s">
        <v>14407</v>
      </c>
      <c r="B3037" s="465" t="s">
        <v>14408</v>
      </c>
      <c r="C3037" s="465" t="s">
        <v>14407</v>
      </c>
      <c r="D3037" s="465" t="s">
        <v>174</v>
      </c>
      <c r="E3037" s="465" t="s">
        <v>214</v>
      </c>
      <c r="F3037" s="466">
        <v>2021</v>
      </c>
      <c r="G3037" s="465" t="s">
        <v>6013</v>
      </c>
      <c r="H3037" s="465" t="s">
        <v>7459</v>
      </c>
      <c r="I3037" s="465" t="s">
        <v>14409</v>
      </c>
      <c r="J3037" s="466">
        <v>0</v>
      </c>
      <c r="K3037" s="469"/>
      <c r="L3037" s="404">
        <f t="shared" ca="1" si="47"/>
        <v>0</v>
      </c>
      <c r="M3037" s="465" t="s">
        <v>148</v>
      </c>
    </row>
    <row r="3038" spans="1:13" x14ac:dyDescent="0.35">
      <c r="A3038" s="462" t="s">
        <v>14404</v>
      </c>
      <c r="B3038" s="462" t="s">
        <v>14405</v>
      </c>
      <c r="C3038" s="462" t="s">
        <v>14404</v>
      </c>
      <c r="D3038" s="462" t="s">
        <v>174</v>
      </c>
      <c r="E3038" s="462" t="s">
        <v>214</v>
      </c>
      <c r="F3038" s="463">
        <v>2021</v>
      </c>
      <c r="G3038" s="462" t="s">
        <v>6013</v>
      </c>
      <c r="H3038" s="462" t="s">
        <v>7459</v>
      </c>
      <c r="I3038" s="462" t="s">
        <v>14406</v>
      </c>
      <c r="J3038" s="463">
        <v>0</v>
      </c>
      <c r="K3038" s="468"/>
      <c r="L3038" s="464">
        <f t="shared" ca="1" si="47"/>
        <v>0</v>
      </c>
      <c r="M3038" s="462" t="s">
        <v>148</v>
      </c>
    </row>
    <row r="3039" spans="1:13" x14ac:dyDescent="0.35">
      <c r="A3039" s="465" t="s">
        <v>14401</v>
      </c>
      <c r="B3039" s="465" t="s">
        <v>14402</v>
      </c>
      <c r="C3039" s="465" t="s">
        <v>14401</v>
      </c>
      <c r="D3039" s="465" t="s">
        <v>174</v>
      </c>
      <c r="E3039" s="465" t="s">
        <v>214</v>
      </c>
      <c r="F3039" s="466">
        <v>2021</v>
      </c>
      <c r="G3039" s="465" t="s">
        <v>6013</v>
      </c>
      <c r="H3039" s="465" t="s">
        <v>7459</v>
      </c>
      <c r="I3039" s="465" t="s">
        <v>14403</v>
      </c>
      <c r="J3039" s="466">
        <v>0</v>
      </c>
      <c r="K3039" s="469"/>
      <c r="L3039" s="404">
        <f t="shared" ca="1" si="47"/>
        <v>0</v>
      </c>
      <c r="M3039" s="465" t="s">
        <v>148</v>
      </c>
    </row>
    <row r="3040" spans="1:13" x14ac:dyDescent="0.35">
      <c r="A3040" s="462" t="s">
        <v>14398</v>
      </c>
      <c r="B3040" s="462" t="s">
        <v>14399</v>
      </c>
      <c r="C3040" s="462" t="s">
        <v>14398</v>
      </c>
      <c r="D3040" s="462" t="s">
        <v>174</v>
      </c>
      <c r="E3040" s="462" t="s">
        <v>214</v>
      </c>
      <c r="F3040" s="463">
        <v>2021</v>
      </c>
      <c r="G3040" s="462" t="s">
        <v>6013</v>
      </c>
      <c r="H3040" s="462" t="s">
        <v>7459</v>
      </c>
      <c r="I3040" s="462" t="s">
        <v>14400</v>
      </c>
      <c r="J3040" s="463">
        <v>0</v>
      </c>
      <c r="K3040" s="468"/>
      <c r="L3040" s="464">
        <f t="shared" ca="1" si="47"/>
        <v>0</v>
      </c>
      <c r="M3040" s="462" t="s">
        <v>148</v>
      </c>
    </row>
    <row r="3041" spans="1:13" x14ac:dyDescent="0.35">
      <c r="A3041" s="465" t="s">
        <v>14321</v>
      </c>
      <c r="B3041" s="465" t="s">
        <v>14322</v>
      </c>
      <c r="C3041" s="465" t="s">
        <v>14321</v>
      </c>
      <c r="D3041" s="465" t="s">
        <v>174</v>
      </c>
      <c r="E3041" s="465" t="s">
        <v>214</v>
      </c>
      <c r="F3041" s="466">
        <v>2021</v>
      </c>
      <c r="G3041" s="465" t="s">
        <v>5710</v>
      </c>
      <c r="H3041" s="465" t="s">
        <v>6004</v>
      </c>
      <c r="I3041" s="465" t="s">
        <v>14323</v>
      </c>
      <c r="J3041" s="466">
        <v>0</v>
      </c>
      <c r="K3041" s="469"/>
      <c r="L3041" s="404">
        <f t="shared" ca="1" si="47"/>
        <v>0</v>
      </c>
      <c r="M3041" s="465" t="s">
        <v>148</v>
      </c>
    </row>
    <row r="3042" spans="1:13" x14ac:dyDescent="0.35">
      <c r="A3042" s="462" t="s">
        <v>17054</v>
      </c>
      <c r="B3042" s="462" t="s">
        <v>17055</v>
      </c>
      <c r="C3042" s="462" t="s">
        <v>17054</v>
      </c>
      <c r="D3042" s="462" t="s">
        <v>174</v>
      </c>
      <c r="E3042" s="462" t="s">
        <v>214</v>
      </c>
      <c r="F3042" s="463">
        <v>2022</v>
      </c>
      <c r="G3042" s="462" t="s">
        <v>5710</v>
      </c>
      <c r="H3042" s="462" t="s">
        <v>6139</v>
      </c>
      <c r="I3042" s="462" t="s">
        <v>17056</v>
      </c>
      <c r="J3042" s="463">
        <v>0</v>
      </c>
      <c r="K3042" s="468"/>
      <c r="L3042" s="464">
        <f t="shared" ca="1" si="47"/>
        <v>0</v>
      </c>
      <c r="M3042" s="462" t="s">
        <v>148</v>
      </c>
    </row>
    <row r="3043" spans="1:13" x14ac:dyDescent="0.35">
      <c r="A3043" s="465" t="s">
        <v>17057</v>
      </c>
      <c r="B3043" s="465" t="s">
        <v>17058</v>
      </c>
      <c r="C3043" s="465" t="s">
        <v>17057</v>
      </c>
      <c r="D3043" s="465" t="s">
        <v>174</v>
      </c>
      <c r="E3043" s="465" t="s">
        <v>214</v>
      </c>
      <c r="F3043" s="466">
        <v>2022</v>
      </c>
      <c r="G3043" s="465" t="s">
        <v>5710</v>
      </c>
      <c r="H3043" s="465" t="s">
        <v>6139</v>
      </c>
      <c r="I3043" s="465" t="s">
        <v>17059</v>
      </c>
      <c r="J3043" s="466">
        <v>0</v>
      </c>
      <c r="K3043" s="469"/>
      <c r="L3043" s="404">
        <f t="shared" ca="1" si="47"/>
        <v>0</v>
      </c>
      <c r="M3043" s="465" t="s">
        <v>148</v>
      </c>
    </row>
    <row r="3044" spans="1:13" x14ac:dyDescent="0.35">
      <c r="A3044" s="462" t="s">
        <v>17060</v>
      </c>
      <c r="B3044" s="462" t="s">
        <v>17061</v>
      </c>
      <c r="C3044" s="462" t="s">
        <v>17060</v>
      </c>
      <c r="D3044" s="462" t="s">
        <v>174</v>
      </c>
      <c r="E3044" s="462" t="s">
        <v>214</v>
      </c>
      <c r="F3044" s="463">
        <v>2022</v>
      </c>
      <c r="G3044" s="462" t="s">
        <v>5710</v>
      </c>
      <c r="H3044" s="462" t="s">
        <v>6139</v>
      </c>
      <c r="I3044" s="462" t="s">
        <v>17062</v>
      </c>
      <c r="J3044" s="463">
        <v>0</v>
      </c>
      <c r="K3044" s="468"/>
      <c r="L3044" s="464">
        <f t="shared" ca="1" si="47"/>
        <v>0</v>
      </c>
      <c r="M3044" s="462" t="s">
        <v>148</v>
      </c>
    </row>
    <row r="3045" spans="1:13" x14ac:dyDescent="0.35">
      <c r="A3045" s="465" t="s">
        <v>17063</v>
      </c>
      <c r="B3045" s="465" t="s">
        <v>17064</v>
      </c>
      <c r="C3045" s="465" t="s">
        <v>17063</v>
      </c>
      <c r="D3045" s="465" t="s">
        <v>174</v>
      </c>
      <c r="E3045" s="465" t="s">
        <v>214</v>
      </c>
      <c r="F3045" s="466">
        <v>2022</v>
      </c>
      <c r="G3045" s="465" t="s">
        <v>5710</v>
      </c>
      <c r="H3045" s="465" t="s">
        <v>6139</v>
      </c>
      <c r="I3045" s="465" t="s">
        <v>17065</v>
      </c>
      <c r="J3045" s="466">
        <v>0</v>
      </c>
      <c r="K3045" s="469"/>
      <c r="L3045" s="404">
        <f t="shared" ca="1" si="47"/>
        <v>0</v>
      </c>
      <c r="M3045" s="465" t="s">
        <v>148</v>
      </c>
    </row>
    <row r="3046" spans="1:13" x14ac:dyDescent="0.35">
      <c r="A3046" s="462" t="s">
        <v>17066</v>
      </c>
      <c r="B3046" s="462" t="s">
        <v>17067</v>
      </c>
      <c r="C3046" s="462" t="s">
        <v>17066</v>
      </c>
      <c r="D3046" s="462" t="s">
        <v>174</v>
      </c>
      <c r="E3046" s="462" t="s">
        <v>214</v>
      </c>
      <c r="F3046" s="463">
        <v>2022</v>
      </c>
      <c r="G3046" s="462" t="s">
        <v>5710</v>
      </c>
      <c r="H3046" s="462" t="s">
        <v>6139</v>
      </c>
      <c r="I3046" s="462" t="s">
        <v>17068</v>
      </c>
      <c r="J3046" s="463">
        <v>0</v>
      </c>
      <c r="K3046" s="468"/>
      <c r="L3046" s="464">
        <f t="shared" ca="1" si="47"/>
        <v>0</v>
      </c>
      <c r="M3046" s="462" t="s">
        <v>148</v>
      </c>
    </row>
    <row r="3047" spans="1:13" x14ac:dyDescent="0.35">
      <c r="A3047" s="465" t="s">
        <v>17220</v>
      </c>
      <c r="B3047" s="465" t="s">
        <v>17221</v>
      </c>
      <c r="C3047" s="465" t="s">
        <v>17220</v>
      </c>
      <c r="D3047" s="465" t="s">
        <v>174</v>
      </c>
      <c r="E3047" s="465" t="s">
        <v>214</v>
      </c>
      <c r="F3047" s="466">
        <v>2022</v>
      </c>
      <c r="G3047" s="465" t="s">
        <v>5710</v>
      </c>
      <c r="H3047" s="465" t="s">
        <v>6496</v>
      </c>
      <c r="I3047" s="465" t="s">
        <v>17222</v>
      </c>
      <c r="J3047" s="466">
        <v>0</v>
      </c>
      <c r="K3047" s="469"/>
      <c r="L3047" s="404">
        <f t="shared" ca="1" si="47"/>
        <v>0</v>
      </c>
      <c r="M3047" s="465" t="s">
        <v>148</v>
      </c>
    </row>
    <row r="3048" spans="1:13" x14ac:dyDescent="0.35">
      <c r="A3048" s="462" t="s">
        <v>17217</v>
      </c>
      <c r="B3048" s="462" t="s">
        <v>17218</v>
      </c>
      <c r="C3048" s="462" t="s">
        <v>17217</v>
      </c>
      <c r="D3048" s="462" t="s">
        <v>174</v>
      </c>
      <c r="E3048" s="462" t="s">
        <v>214</v>
      </c>
      <c r="F3048" s="463">
        <v>2022</v>
      </c>
      <c r="G3048" s="462" t="s">
        <v>5710</v>
      </c>
      <c r="H3048" s="462" t="s">
        <v>6496</v>
      </c>
      <c r="I3048" s="462" t="s">
        <v>17219</v>
      </c>
      <c r="J3048" s="463">
        <v>0</v>
      </c>
      <c r="K3048" s="468"/>
      <c r="L3048" s="464">
        <f t="shared" ca="1" si="47"/>
        <v>0</v>
      </c>
      <c r="M3048" s="462" t="s">
        <v>148</v>
      </c>
    </row>
    <row r="3049" spans="1:13" x14ac:dyDescent="0.35">
      <c r="A3049" s="465" t="s">
        <v>17214</v>
      </c>
      <c r="B3049" s="465" t="s">
        <v>17215</v>
      </c>
      <c r="C3049" s="465" t="s">
        <v>17214</v>
      </c>
      <c r="D3049" s="465" t="s">
        <v>174</v>
      </c>
      <c r="E3049" s="465" t="s">
        <v>214</v>
      </c>
      <c r="F3049" s="466">
        <v>2022</v>
      </c>
      <c r="G3049" s="465" t="s">
        <v>5710</v>
      </c>
      <c r="H3049" s="465" t="s">
        <v>6496</v>
      </c>
      <c r="I3049" s="465" t="s">
        <v>17216</v>
      </c>
      <c r="J3049" s="466">
        <v>0</v>
      </c>
      <c r="K3049" s="469"/>
      <c r="L3049" s="404">
        <f t="shared" ca="1" si="47"/>
        <v>0</v>
      </c>
      <c r="M3049" s="465" t="s">
        <v>148</v>
      </c>
    </row>
    <row r="3050" spans="1:13" x14ac:dyDescent="0.35">
      <c r="A3050" s="462" t="s">
        <v>17211</v>
      </c>
      <c r="B3050" s="462" t="s">
        <v>17212</v>
      </c>
      <c r="C3050" s="462" t="s">
        <v>17211</v>
      </c>
      <c r="D3050" s="462" t="s">
        <v>174</v>
      </c>
      <c r="E3050" s="462" t="s">
        <v>214</v>
      </c>
      <c r="F3050" s="463">
        <v>2022</v>
      </c>
      <c r="G3050" s="462" t="s">
        <v>5710</v>
      </c>
      <c r="H3050" s="462" t="s">
        <v>6496</v>
      </c>
      <c r="I3050" s="462" t="s">
        <v>17213</v>
      </c>
      <c r="J3050" s="463">
        <v>0</v>
      </c>
      <c r="K3050" s="468"/>
      <c r="L3050" s="464">
        <f t="shared" ca="1" si="47"/>
        <v>0</v>
      </c>
      <c r="M3050" s="462" t="s">
        <v>148</v>
      </c>
    </row>
    <row r="3051" spans="1:13" x14ac:dyDescent="0.35">
      <c r="A3051" s="465" t="s">
        <v>17208</v>
      </c>
      <c r="B3051" s="465" t="s">
        <v>17209</v>
      </c>
      <c r="C3051" s="465" t="s">
        <v>17208</v>
      </c>
      <c r="D3051" s="465" t="s">
        <v>174</v>
      </c>
      <c r="E3051" s="465" t="s">
        <v>214</v>
      </c>
      <c r="F3051" s="466">
        <v>2022</v>
      </c>
      <c r="G3051" s="465" t="s">
        <v>5710</v>
      </c>
      <c r="H3051" s="465" t="s">
        <v>6496</v>
      </c>
      <c r="I3051" s="465" t="s">
        <v>17210</v>
      </c>
      <c r="J3051" s="466">
        <v>0</v>
      </c>
      <c r="K3051" s="469"/>
      <c r="L3051" s="404">
        <f t="shared" ca="1" si="47"/>
        <v>0</v>
      </c>
      <c r="M3051" s="465" t="s">
        <v>148</v>
      </c>
    </row>
    <row r="3052" spans="1:13" x14ac:dyDescent="0.35">
      <c r="A3052" s="462" t="s">
        <v>17205</v>
      </c>
      <c r="B3052" s="462" t="s">
        <v>17206</v>
      </c>
      <c r="C3052" s="462" t="s">
        <v>17205</v>
      </c>
      <c r="D3052" s="462" t="s">
        <v>174</v>
      </c>
      <c r="E3052" s="462" t="s">
        <v>214</v>
      </c>
      <c r="F3052" s="463">
        <v>2022</v>
      </c>
      <c r="G3052" s="462" t="s">
        <v>5710</v>
      </c>
      <c r="H3052" s="462" t="s">
        <v>6496</v>
      </c>
      <c r="I3052" s="462" t="s">
        <v>17207</v>
      </c>
      <c r="J3052" s="463">
        <v>0</v>
      </c>
      <c r="K3052" s="468"/>
      <c r="L3052" s="464">
        <f t="shared" ca="1" si="47"/>
        <v>0</v>
      </c>
      <c r="M3052" s="462" t="s">
        <v>148</v>
      </c>
    </row>
    <row r="3053" spans="1:13" x14ac:dyDescent="0.35">
      <c r="A3053" s="465" t="s">
        <v>17223</v>
      </c>
      <c r="B3053" s="465" t="s">
        <v>17224</v>
      </c>
      <c r="C3053" s="465" t="s">
        <v>17223</v>
      </c>
      <c r="D3053" s="465" t="s">
        <v>174</v>
      </c>
      <c r="E3053" s="465" t="s">
        <v>214</v>
      </c>
      <c r="F3053" s="466">
        <v>2022</v>
      </c>
      <c r="G3053" s="465" t="s">
        <v>5710</v>
      </c>
      <c r="H3053" s="465" t="s">
        <v>6139</v>
      </c>
      <c r="I3053" s="465" t="s">
        <v>17225</v>
      </c>
      <c r="J3053" s="466">
        <v>0</v>
      </c>
      <c r="K3053" s="469"/>
      <c r="L3053" s="404">
        <f t="shared" ca="1" si="47"/>
        <v>0</v>
      </c>
      <c r="M3053" s="465" t="s">
        <v>148</v>
      </c>
    </row>
    <row r="3054" spans="1:13" x14ac:dyDescent="0.35">
      <c r="A3054" s="462" t="s">
        <v>17226</v>
      </c>
      <c r="B3054" s="462" t="s">
        <v>17227</v>
      </c>
      <c r="C3054" s="462" t="s">
        <v>17226</v>
      </c>
      <c r="D3054" s="462" t="s">
        <v>174</v>
      </c>
      <c r="E3054" s="462" t="s">
        <v>214</v>
      </c>
      <c r="F3054" s="463">
        <v>2022</v>
      </c>
      <c r="G3054" s="462" t="s">
        <v>5710</v>
      </c>
      <c r="H3054" s="462" t="s">
        <v>6139</v>
      </c>
      <c r="I3054" s="462" t="s">
        <v>17228</v>
      </c>
      <c r="J3054" s="463">
        <v>0</v>
      </c>
      <c r="K3054" s="468"/>
      <c r="L3054" s="464">
        <f t="shared" ca="1" si="47"/>
        <v>0</v>
      </c>
      <c r="M3054" s="462" t="s">
        <v>148</v>
      </c>
    </row>
    <row r="3055" spans="1:13" x14ac:dyDescent="0.35">
      <c r="A3055" s="465" t="s">
        <v>17229</v>
      </c>
      <c r="B3055" s="465" t="s">
        <v>17230</v>
      </c>
      <c r="C3055" s="465" t="s">
        <v>17229</v>
      </c>
      <c r="D3055" s="465" t="s">
        <v>174</v>
      </c>
      <c r="E3055" s="465" t="s">
        <v>214</v>
      </c>
      <c r="F3055" s="466">
        <v>2022</v>
      </c>
      <c r="G3055" s="465" t="s">
        <v>5710</v>
      </c>
      <c r="H3055" s="465" t="s">
        <v>6139</v>
      </c>
      <c r="I3055" s="465" t="s">
        <v>17231</v>
      </c>
      <c r="J3055" s="466">
        <v>0</v>
      </c>
      <c r="K3055" s="469"/>
      <c r="L3055" s="404">
        <f t="shared" ca="1" si="47"/>
        <v>0</v>
      </c>
      <c r="M3055" s="465" t="s">
        <v>148</v>
      </c>
    </row>
    <row r="3056" spans="1:13" x14ac:dyDescent="0.35">
      <c r="A3056" s="462" t="s">
        <v>8032</v>
      </c>
      <c r="B3056" s="462" t="s">
        <v>16632</v>
      </c>
      <c r="C3056" s="462" t="s">
        <v>8032</v>
      </c>
      <c r="D3056" s="462" t="s">
        <v>174</v>
      </c>
      <c r="E3056" s="462" t="s">
        <v>214</v>
      </c>
      <c r="F3056" s="463">
        <v>2012</v>
      </c>
      <c r="G3056" s="462" t="s">
        <v>5767</v>
      </c>
      <c r="H3056" s="462" t="s">
        <v>6179</v>
      </c>
      <c r="I3056" s="462" t="s">
        <v>8033</v>
      </c>
      <c r="J3056" s="463">
        <v>61618</v>
      </c>
      <c r="K3056" s="468"/>
      <c r="L3056" s="464">
        <f t="shared" ca="1" si="47"/>
        <v>5134.833333333333</v>
      </c>
      <c r="M3056" s="462" t="s">
        <v>148</v>
      </c>
    </row>
    <row r="3057" spans="1:13" x14ac:dyDescent="0.35">
      <c r="A3057" s="465" t="s">
        <v>17232</v>
      </c>
      <c r="B3057" s="465" t="s">
        <v>17233</v>
      </c>
      <c r="C3057" s="465" t="s">
        <v>17232</v>
      </c>
      <c r="D3057" s="465" t="s">
        <v>174</v>
      </c>
      <c r="E3057" s="465" t="s">
        <v>214</v>
      </c>
      <c r="F3057" s="466">
        <v>2022</v>
      </c>
      <c r="G3057" s="465" t="s">
        <v>5710</v>
      </c>
      <c r="H3057" s="465" t="s">
        <v>6139</v>
      </c>
      <c r="I3057" s="465" t="s">
        <v>17234</v>
      </c>
      <c r="J3057" s="466">
        <v>0</v>
      </c>
      <c r="K3057" s="469"/>
      <c r="L3057" s="404">
        <f t="shared" ca="1" si="47"/>
        <v>0</v>
      </c>
      <c r="M3057" s="465" t="s">
        <v>148</v>
      </c>
    </row>
    <row r="3058" spans="1:13" x14ac:dyDescent="0.35">
      <c r="A3058" s="462" t="s">
        <v>17631</v>
      </c>
      <c r="B3058" s="462" t="s">
        <v>17632</v>
      </c>
      <c r="C3058" s="462" t="s">
        <v>17631</v>
      </c>
      <c r="D3058" s="462" t="s">
        <v>174</v>
      </c>
      <c r="E3058" s="462" t="s">
        <v>214</v>
      </c>
      <c r="F3058" s="463">
        <v>2023</v>
      </c>
      <c r="G3058" s="462" t="s">
        <v>5710</v>
      </c>
      <c r="H3058" s="462" t="s">
        <v>6139</v>
      </c>
      <c r="I3058" s="462" t="s">
        <v>17633</v>
      </c>
      <c r="J3058" s="463">
        <v>0</v>
      </c>
      <c r="K3058" s="468"/>
      <c r="L3058" s="464">
        <f t="shared" ca="1" si="47"/>
        <v>0</v>
      </c>
      <c r="M3058" s="462" t="s">
        <v>148</v>
      </c>
    </row>
    <row r="3059" spans="1:13" x14ac:dyDescent="0.35">
      <c r="A3059" s="465" t="s">
        <v>17628</v>
      </c>
      <c r="B3059" s="465" t="s">
        <v>17629</v>
      </c>
      <c r="C3059" s="465" t="s">
        <v>17628</v>
      </c>
      <c r="D3059" s="465" t="s">
        <v>174</v>
      </c>
      <c r="E3059" s="465" t="s">
        <v>214</v>
      </c>
      <c r="F3059" s="466">
        <v>2023</v>
      </c>
      <c r="G3059" s="465" t="s">
        <v>5710</v>
      </c>
      <c r="H3059" s="465" t="s">
        <v>6139</v>
      </c>
      <c r="I3059" s="465" t="s">
        <v>17630</v>
      </c>
      <c r="J3059" s="466">
        <v>0</v>
      </c>
      <c r="K3059" s="469"/>
      <c r="L3059" s="404">
        <f t="shared" ca="1" si="47"/>
        <v>0</v>
      </c>
      <c r="M3059" s="465" t="s">
        <v>148</v>
      </c>
    </row>
    <row r="3060" spans="1:13" x14ac:dyDescent="0.35">
      <c r="A3060" s="462" t="s">
        <v>17625</v>
      </c>
      <c r="B3060" s="462" t="s">
        <v>17626</v>
      </c>
      <c r="C3060" s="462" t="s">
        <v>17625</v>
      </c>
      <c r="D3060" s="462" t="s">
        <v>174</v>
      </c>
      <c r="E3060" s="462" t="s">
        <v>214</v>
      </c>
      <c r="F3060" s="463">
        <v>2023</v>
      </c>
      <c r="G3060" s="462" t="s">
        <v>5710</v>
      </c>
      <c r="H3060" s="462" t="s">
        <v>6139</v>
      </c>
      <c r="I3060" s="462" t="s">
        <v>17627</v>
      </c>
      <c r="J3060" s="463">
        <v>0</v>
      </c>
      <c r="K3060" s="468"/>
      <c r="L3060" s="464">
        <f t="shared" ca="1" si="47"/>
        <v>0</v>
      </c>
      <c r="M3060" s="462" t="s">
        <v>148</v>
      </c>
    </row>
    <row r="3061" spans="1:13" x14ac:dyDescent="0.35">
      <c r="A3061" s="465" t="s">
        <v>17622</v>
      </c>
      <c r="B3061" s="465" t="s">
        <v>17623</v>
      </c>
      <c r="C3061" s="465" t="s">
        <v>17622</v>
      </c>
      <c r="D3061" s="465" t="s">
        <v>174</v>
      </c>
      <c r="E3061" s="465" t="s">
        <v>214</v>
      </c>
      <c r="F3061" s="466">
        <v>2023</v>
      </c>
      <c r="G3061" s="465" t="s">
        <v>5710</v>
      </c>
      <c r="H3061" s="465" t="s">
        <v>6139</v>
      </c>
      <c r="I3061" s="465" t="s">
        <v>17624</v>
      </c>
      <c r="J3061" s="466">
        <v>0</v>
      </c>
      <c r="K3061" s="469"/>
      <c r="L3061" s="404">
        <f t="shared" ca="1" si="47"/>
        <v>0</v>
      </c>
      <c r="M3061" s="465" t="s">
        <v>148</v>
      </c>
    </row>
    <row r="3062" spans="1:13" x14ac:dyDescent="0.35">
      <c r="A3062" s="462" t="s">
        <v>17619</v>
      </c>
      <c r="B3062" s="462" t="s">
        <v>17620</v>
      </c>
      <c r="C3062" s="462" t="s">
        <v>17619</v>
      </c>
      <c r="D3062" s="462" t="s">
        <v>174</v>
      </c>
      <c r="E3062" s="462" t="s">
        <v>214</v>
      </c>
      <c r="F3062" s="463">
        <v>2023</v>
      </c>
      <c r="G3062" s="462" t="s">
        <v>5710</v>
      </c>
      <c r="H3062" s="462" t="s">
        <v>6139</v>
      </c>
      <c r="I3062" s="462" t="s">
        <v>17621</v>
      </c>
      <c r="J3062" s="463">
        <v>0</v>
      </c>
      <c r="K3062" s="468"/>
      <c r="L3062" s="464">
        <f t="shared" ca="1" si="47"/>
        <v>0</v>
      </c>
      <c r="M3062" s="462" t="s">
        <v>148</v>
      </c>
    </row>
    <row r="3063" spans="1:13" x14ac:dyDescent="0.35">
      <c r="A3063" s="465" t="s">
        <v>17616</v>
      </c>
      <c r="B3063" s="465" t="s">
        <v>17617</v>
      </c>
      <c r="C3063" s="465" t="s">
        <v>17616</v>
      </c>
      <c r="D3063" s="465" t="s">
        <v>174</v>
      </c>
      <c r="E3063" s="465" t="s">
        <v>214</v>
      </c>
      <c r="F3063" s="466">
        <v>2023</v>
      </c>
      <c r="G3063" s="465" t="s">
        <v>5710</v>
      </c>
      <c r="H3063" s="465" t="s">
        <v>6139</v>
      </c>
      <c r="I3063" s="465" t="s">
        <v>17618</v>
      </c>
      <c r="J3063" s="466">
        <v>0</v>
      </c>
      <c r="K3063" s="469"/>
      <c r="L3063" s="404">
        <f t="shared" ca="1" si="47"/>
        <v>0</v>
      </c>
      <c r="M3063" s="465" t="s">
        <v>148</v>
      </c>
    </row>
    <row r="3064" spans="1:13" x14ac:dyDescent="0.35">
      <c r="A3064" s="462" t="s">
        <v>17832</v>
      </c>
      <c r="B3064" s="462" t="s">
        <v>17833</v>
      </c>
      <c r="C3064" s="462" t="s">
        <v>17832</v>
      </c>
      <c r="D3064" s="462" t="s">
        <v>174</v>
      </c>
      <c r="E3064" s="462" t="s">
        <v>214</v>
      </c>
      <c r="F3064" s="463">
        <v>2023</v>
      </c>
      <c r="G3064" s="462" t="s">
        <v>6165</v>
      </c>
      <c r="H3064" s="462" t="s">
        <v>8009</v>
      </c>
      <c r="I3064" s="462" t="s">
        <v>17834</v>
      </c>
      <c r="J3064" s="463">
        <v>0</v>
      </c>
      <c r="K3064" s="468"/>
      <c r="L3064" s="464">
        <f t="shared" ca="1" si="47"/>
        <v>0</v>
      </c>
      <c r="M3064" s="462" t="s">
        <v>148</v>
      </c>
    </row>
    <row r="3065" spans="1:13" x14ac:dyDescent="0.35">
      <c r="A3065" s="465" t="s">
        <v>17835</v>
      </c>
      <c r="B3065" s="465" t="s">
        <v>17836</v>
      </c>
      <c r="C3065" s="465" t="s">
        <v>17835</v>
      </c>
      <c r="D3065" s="465" t="s">
        <v>174</v>
      </c>
      <c r="E3065" s="465" t="s">
        <v>214</v>
      </c>
      <c r="F3065" s="466">
        <v>2023</v>
      </c>
      <c r="G3065" s="465" t="s">
        <v>6165</v>
      </c>
      <c r="H3065" s="465" t="s">
        <v>8009</v>
      </c>
      <c r="I3065" s="465" t="s">
        <v>17837</v>
      </c>
      <c r="J3065" s="466">
        <v>0</v>
      </c>
      <c r="K3065" s="469"/>
      <c r="L3065" s="404">
        <f t="shared" ca="1" si="47"/>
        <v>0</v>
      </c>
      <c r="M3065" s="465" t="s">
        <v>148</v>
      </c>
    </row>
    <row r="3066" spans="1:13" x14ac:dyDescent="0.35">
      <c r="A3066" s="462" t="s">
        <v>17838</v>
      </c>
      <c r="B3066" s="462" t="s">
        <v>17839</v>
      </c>
      <c r="C3066" s="462" t="s">
        <v>17838</v>
      </c>
      <c r="D3066" s="462" t="s">
        <v>174</v>
      </c>
      <c r="E3066" s="462" t="s">
        <v>214</v>
      </c>
      <c r="F3066" s="463">
        <v>2023</v>
      </c>
      <c r="G3066" s="462" t="s">
        <v>6165</v>
      </c>
      <c r="H3066" s="462" t="s">
        <v>8009</v>
      </c>
      <c r="I3066" s="462" t="s">
        <v>17840</v>
      </c>
      <c r="J3066" s="463">
        <v>0</v>
      </c>
      <c r="K3066" s="468"/>
      <c r="L3066" s="464">
        <f t="shared" ca="1" si="47"/>
        <v>0</v>
      </c>
      <c r="M3066" s="462" t="s">
        <v>148</v>
      </c>
    </row>
    <row r="3067" spans="1:13" x14ac:dyDescent="0.35">
      <c r="A3067" s="465" t="s">
        <v>17841</v>
      </c>
      <c r="B3067" s="465" t="s">
        <v>17842</v>
      </c>
      <c r="C3067" s="465" t="s">
        <v>17841</v>
      </c>
      <c r="D3067" s="465" t="s">
        <v>174</v>
      </c>
      <c r="E3067" s="465" t="s">
        <v>214</v>
      </c>
      <c r="F3067" s="466">
        <v>2023</v>
      </c>
      <c r="G3067" s="465" t="s">
        <v>6165</v>
      </c>
      <c r="H3067" s="465" t="s">
        <v>8009</v>
      </c>
      <c r="I3067" s="465" t="s">
        <v>17843</v>
      </c>
      <c r="J3067" s="466">
        <v>0</v>
      </c>
      <c r="K3067" s="469"/>
      <c r="L3067" s="404">
        <f t="shared" ca="1" si="47"/>
        <v>0</v>
      </c>
      <c r="M3067" s="465" t="s">
        <v>148</v>
      </c>
    </row>
    <row r="3068" spans="1:13" x14ac:dyDescent="0.35">
      <c r="A3068" s="462" t="s">
        <v>17844</v>
      </c>
      <c r="B3068" s="462" t="s">
        <v>17845</v>
      </c>
      <c r="C3068" s="462" t="s">
        <v>17844</v>
      </c>
      <c r="D3068" s="462" t="s">
        <v>174</v>
      </c>
      <c r="E3068" s="462" t="s">
        <v>214</v>
      </c>
      <c r="F3068" s="463">
        <v>2023</v>
      </c>
      <c r="G3068" s="462" t="s">
        <v>6165</v>
      </c>
      <c r="H3068" s="462" t="s">
        <v>8009</v>
      </c>
      <c r="I3068" s="462" t="s">
        <v>17846</v>
      </c>
      <c r="J3068" s="463">
        <v>0</v>
      </c>
      <c r="K3068" s="468"/>
      <c r="L3068" s="464">
        <f t="shared" ca="1" si="47"/>
        <v>0</v>
      </c>
      <c r="M3068" s="462" t="s">
        <v>148</v>
      </c>
    </row>
    <row r="3069" spans="1:13" x14ac:dyDescent="0.35">
      <c r="A3069" s="465" t="s">
        <v>17847</v>
      </c>
      <c r="B3069" s="465" t="s">
        <v>17848</v>
      </c>
      <c r="C3069" s="465" t="s">
        <v>17847</v>
      </c>
      <c r="D3069" s="465" t="s">
        <v>174</v>
      </c>
      <c r="E3069" s="465" t="s">
        <v>214</v>
      </c>
      <c r="F3069" s="466">
        <v>2023</v>
      </c>
      <c r="G3069" s="465" t="s">
        <v>6165</v>
      </c>
      <c r="H3069" s="465" t="s">
        <v>8009</v>
      </c>
      <c r="I3069" s="465" t="s">
        <v>17849</v>
      </c>
      <c r="J3069" s="466">
        <v>0</v>
      </c>
      <c r="K3069" s="469"/>
      <c r="L3069" s="404">
        <f t="shared" ca="1" si="47"/>
        <v>0</v>
      </c>
      <c r="M3069" s="465" t="s">
        <v>148</v>
      </c>
    </row>
    <row r="3070" spans="1:13" x14ac:dyDescent="0.35">
      <c r="A3070" s="462" t="s">
        <v>17850</v>
      </c>
      <c r="B3070" s="462" t="s">
        <v>17851</v>
      </c>
      <c r="C3070" s="462" t="s">
        <v>17850</v>
      </c>
      <c r="D3070" s="462" t="s">
        <v>174</v>
      </c>
      <c r="E3070" s="462" t="s">
        <v>214</v>
      </c>
      <c r="F3070" s="463">
        <v>2023</v>
      </c>
      <c r="G3070" s="462" t="s">
        <v>6165</v>
      </c>
      <c r="H3070" s="462" t="s">
        <v>8009</v>
      </c>
      <c r="I3070" s="462" t="s">
        <v>17852</v>
      </c>
      <c r="J3070" s="463">
        <v>0</v>
      </c>
      <c r="K3070" s="468"/>
      <c r="L3070" s="464">
        <f t="shared" ca="1" si="47"/>
        <v>0</v>
      </c>
      <c r="M3070" s="462" t="s">
        <v>148</v>
      </c>
    </row>
    <row r="3071" spans="1:13" x14ac:dyDescent="0.35">
      <c r="A3071" s="465" t="s">
        <v>11460</v>
      </c>
      <c r="B3071" s="465" t="s">
        <v>3666</v>
      </c>
      <c r="C3071" s="465" t="s">
        <v>11460</v>
      </c>
      <c r="D3071" s="465" t="s">
        <v>176</v>
      </c>
      <c r="E3071" s="465" t="s">
        <v>5787</v>
      </c>
      <c r="F3071" s="466">
        <v>2017</v>
      </c>
      <c r="G3071" s="465" t="s">
        <v>5710</v>
      </c>
      <c r="H3071" s="465" t="s">
        <v>368</v>
      </c>
      <c r="I3071" s="465" t="s">
        <v>11461</v>
      </c>
      <c r="J3071" s="466">
        <v>0</v>
      </c>
      <c r="K3071" s="469"/>
      <c r="L3071" s="404">
        <f t="shared" ca="1" si="47"/>
        <v>0</v>
      </c>
      <c r="M3071" s="465" t="s">
        <v>112</v>
      </c>
    </row>
    <row r="3072" spans="1:13" x14ac:dyDescent="0.35">
      <c r="A3072" s="462" t="s">
        <v>5786</v>
      </c>
      <c r="B3072" s="462" t="s">
        <v>3591</v>
      </c>
      <c r="C3072" s="462" t="s">
        <v>5786</v>
      </c>
      <c r="D3072" s="462" t="s">
        <v>176</v>
      </c>
      <c r="E3072" s="462" t="s">
        <v>5787</v>
      </c>
      <c r="F3072" s="463">
        <v>1977</v>
      </c>
      <c r="G3072" s="462" t="s">
        <v>5735</v>
      </c>
      <c r="H3072" s="462" t="s">
        <v>5788</v>
      </c>
      <c r="I3072" s="462" t="s">
        <v>5789</v>
      </c>
      <c r="J3072" s="463">
        <v>66190</v>
      </c>
      <c r="K3072" s="468"/>
      <c r="L3072" s="464">
        <f t="shared" ca="1" si="47"/>
        <v>1408.2978723404256</v>
      </c>
      <c r="M3072" s="462" t="s">
        <v>112</v>
      </c>
    </row>
    <row r="3073" spans="1:13" x14ac:dyDescent="0.35">
      <c r="A3073" s="465" t="s">
        <v>11462</v>
      </c>
      <c r="B3073" s="465" t="s">
        <v>3667</v>
      </c>
      <c r="C3073" s="465" t="s">
        <v>11462</v>
      </c>
      <c r="D3073" s="465" t="s">
        <v>176</v>
      </c>
      <c r="E3073" s="465" t="s">
        <v>5787</v>
      </c>
      <c r="F3073" s="466">
        <v>2017</v>
      </c>
      <c r="G3073" s="465" t="s">
        <v>5710</v>
      </c>
      <c r="H3073" s="465" t="s">
        <v>368</v>
      </c>
      <c r="I3073" s="465" t="s">
        <v>11463</v>
      </c>
      <c r="J3073" s="466">
        <v>0</v>
      </c>
      <c r="K3073" s="469"/>
      <c r="L3073" s="404">
        <f t="shared" ca="1" si="47"/>
        <v>0</v>
      </c>
      <c r="M3073" s="465" t="s">
        <v>112</v>
      </c>
    </row>
    <row r="3074" spans="1:13" x14ac:dyDescent="0.35">
      <c r="A3074" s="462" t="s">
        <v>8265</v>
      </c>
      <c r="B3074" s="462" t="s">
        <v>8266</v>
      </c>
      <c r="C3074" s="462" t="s">
        <v>8265</v>
      </c>
      <c r="D3074" s="462" t="s">
        <v>176</v>
      </c>
      <c r="E3074" s="462" t="s">
        <v>5787</v>
      </c>
      <c r="F3074" s="463">
        <v>2012</v>
      </c>
      <c r="G3074" s="462" t="s">
        <v>5710</v>
      </c>
      <c r="H3074" s="462" t="s">
        <v>368</v>
      </c>
      <c r="I3074" s="462" t="s">
        <v>8267</v>
      </c>
      <c r="J3074" s="463">
        <v>124154</v>
      </c>
      <c r="K3074" s="468">
        <v>45083</v>
      </c>
      <c r="L3074" s="464">
        <f t="shared" ref="L3074:L3137" ca="1" si="48">IFERROR(J3074/(YEAR(NOW())-F3074),"--")</f>
        <v>10346.166666666666</v>
      </c>
      <c r="M3074" s="462" t="s">
        <v>112</v>
      </c>
    </row>
    <row r="3075" spans="1:13" x14ac:dyDescent="0.35">
      <c r="A3075" s="465" t="s">
        <v>14783</v>
      </c>
      <c r="B3075" s="465" t="s">
        <v>14784</v>
      </c>
      <c r="C3075" s="465" t="s">
        <v>14783</v>
      </c>
      <c r="D3075" s="465" t="s">
        <v>176</v>
      </c>
      <c r="E3075" s="465" t="s">
        <v>5787</v>
      </c>
      <c r="F3075" s="466">
        <v>2021</v>
      </c>
      <c r="G3075" s="465" t="s">
        <v>5710</v>
      </c>
      <c r="H3075" s="465" t="s">
        <v>368</v>
      </c>
      <c r="I3075" s="465" t="s">
        <v>14785</v>
      </c>
      <c r="J3075" s="466">
        <v>0</v>
      </c>
      <c r="K3075" s="469"/>
      <c r="L3075" s="404">
        <f t="shared" ca="1" si="48"/>
        <v>0</v>
      </c>
      <c r="M3075" s="465" t="s">
        <v>112</v>
      </c>
    </row>
    <row r="3076" spans="1:13" x14ac:dyDescent="0.35">
      <c r="A3076" s="462" t="s">
        <v>7880</v>
      </c>
      <c r="B3076" s="462" t="s">
        <v>3603</v>
      </c>
      <c r="C3076" s="462" t="s">
        <v>7880</v>
      </c>
      <c r="D3076" s="462" t="s">
        <v>176</v>
      </c>
      <c r="E3076" s="462" t="s">
        <v>5787</v>
      </c>
      <c r="F3076" s="463">
        <v>2011</v>
      </c>
      <c r="G3076" s="462" t="s">
        <v>5710</v>
      </c>
      <c r="H3076" s="462" t="s">
        <v>368</v>
      </c>
      <c r="I3076" s="462" t="s">
        <v>7881</v>
      </c>
      <c r="J3076" s="463">
        <v>0</v>
      </c>
      <c r="K3076" s="468"/>
      <c r="L3076" s="464">
        <f t="shared" ca="1" si="48"/>
        <v>0</v>
      </c>
      <c r="M3076" s="462" t="s">
        <v>112</v>
      </c>
    </row>
    <row r="3077" spans="1:13" x14ac:dyDescent="0.35">
      <c r="A3077" s="465" t="s">
        <v>6137</v>
      </c>
      <c r="B3077" s="465" t="s">
        <v>3597</v>
      </c>
      <c r="C3077" s="465" t="s">
        <v>6137</v>
      </c>
      <c r="D3077" s="465" t="s">
        <v>176</v>
      </c>
      <c r="E3077" s="465" t="s">
        <v>5787</v>
      </c>
      <c r="F3077" s="466">
        <v>2003</v>
      </c>
      <c r="G3077" s="465" t="s">
        <v>5710</v>
      </c>
      <c r="H3077" s="465" t="s">
        <v>6041</v>
      </c>
      <c r="I3077" s="465" t="s">
        <v>6138</v>
      </c>
      <c r="J3077" s="466">
        <v>7770</v>
      </c>
      <c r="K3077" s="469"/>
      <c r="L3077" s="404">
        <f t="shared" ca="1" si="48"/>
        <v>370</v>
      </c>
      <c r="M3077" s="465" t="s">
        <v>112</v>
      </c>
    </row>
    <row r="3078" spans="1:13" x14ac:dyDescent="0.35">
      <c r="A3078" s="462" t="s">
        <v>9517</v>
      </c>
      <c r="B3078" s="462" t="s">
        <v>16626</v>
      </c>
      <c r="C3078" s="462" t="s">
        <v>9517</v>
      </c>
      <c r="D3078" s="462" t="s">
        <v>176</v>
      </c>
      <c r="E3078" s="462" t="s">
        <v>5787</v>
      </c>
      <c r="F3078" s="463">
        <v>2015</v>
      </c>
      <c r="G3078" s="462" t="s">
        <v>5735</v>
      </c>
      <c r="H3078" s="462" t="s">
        <v>6284</v>
      </c>
      <c r="I3078" s="462" t="s">
        <v>9518</v>
      </c>
      <c r="J3078" s="463">
        <v>296720</v>
      </c>
      <c r="K3078" s="468"/>
      <c r="L3078" s="464">
        <f t="shared" ca="1" si="48"/>
        <v>32968.888888888891</v>
      </c>
      <c r="M3078" s="462" t="s">
        <v>112</v>
      </c>
    </row>
    <row r="3079" spans="1:13" x14ac:dyDescent="0.35">
      <c r="A3079" s="465" t="s">
        <v>11733</v>
      </c>
      <c r="B3079" s="465" t="s">
        <v>3675</v>
      </c>
      <c r="C3079" s="465" t="s">
        <v>11733</v>
      </c>
      <c r="D3079" s="465" t="s">
        <v>176</v>
      </c>
      <c r="E3079" s="465" t="s">
        <v>5787</v>
      </c>
      <c r="F3079" s="466">
        <v>2017</v>
      </c>
      <c r="G3079" s="465" t="s">
        <v>5710</v>
      </c>
      <c r="H3079" s="465" t="s">
        <v>9893</v>
      </c>
      <c r="I3079" s="465" t="s">
        <v>11734</v>
      </c>
      <c r="J3079" s="466">
        <v>0</v>
      </c>
      <c r="K3079" s="469"/>
      <c r="L3079" s="404">
        <f t="shared" ca="1" si="48"/>
        <v>0</v>
      </c>
      <c r="M3079" s="465" t="s">
        <v>112</v>
      </c>
    </row>
    <row r="3080" spans="1:13" x14ac:dyDescent="0.35">
      <c r="A3080" s="462" t="s">
        <v>11735</v>
      </c>
      <c r="B3080" s="462" t="s">
        <v>3676</v>
      </c>
      <c r="C3080" s="462" t="s">
        <v>11735</v>
      </c>
      <c r="D3080" s="462" t="s">
        <v>176</v>
      </c>
      <c r="E3080" s="462" t="s">
        <v>5787</v>
      </c>
      <c r="F3080" s="463">
        <v>2017</v>
      </c>
      <c r="G3080" s="462" t="s">
        <v>5710</v>
      </c>
      <c r="H3080" s="462" t="s">
        <v>9893</v>
      </c>
      <c r="I3080" s="462" t="s">
        <v>11736</v>
      </c>
      <c r="J3080" s="463">
        <v>0</v>
      </c>
      <c r="K3080" s="468"/>
      <c r="L3080" s="464">
        <f t="shared" ca="1" si="48"/>
        <v>0</v>
      </c>
      <c r="M3080" s="462" t="s">
        <v>112</v>
      </c>
    </row>
    <row r="3081" spans="1:13" x14ac:dyDescent="0.35">
      <c r="A3081" s="465" t="s">
        <v>7878</v>
      </c>
      <c r="B3081" s="465" t="s">
        <v>3604</v>
      </c>
      <c r="C3081" s="465" t="s">
        <v>7878</v>
      </c>
      <c r="D3081" s="465" t="s">
        <v>176</v>
      </c>
      <c r="E3081" s="465" t="s">
        <v>5787</v>
      </c>
      <c r="F3081" s="466">
        <v>2011</v>
      </c>
      <c r="G3081" s="465" t="s">
        <v>5710</v>
      </c>
      <c r="H3081" s="465" t="s">
        <v>368</v>
      </c>
      <c r="I3081" s="465" t="s">
        <v>7879</v>
      </c>
      <c r="J3081" s="466">
        <v>101491</v>
      </c>
      <c r="K3081" s="469">
        <v>45007</v>
      </c>
      <c r="L3081" s="404">
        <f t="shared" ca="1" si="48"/>
        <v>7807</v>
      </c>
      <c r="M3081" s="465" t="s">
        <v>112</v>
      </c>
    </row>
    <row r="3082" spans="1:13" x14ac:dyDescent="0.35">
      <c r="A3082" s="462" t="s">
        <v>10410</v>
      </c>
      <c r="B3082" s="462" t="s">
        <v>3644</v>
      </c>
      <c r="C3082" s="462" t="s">
        <v>10410</v>
      </c>
      <c r="D3082" s="462" t="s">
        <v>176</v>
      </c>
      <c r="E3082" s="462" t="s">
        <v>5787</v>
      </c>
      <c r="F3082" s="463">
        <v>2016</v>
      </c>
      <c r="G3082" s="462" t="s">
        <v>5710</v>
      </c>
      <c r="H3082" s="462" t="s">
        <v>6139</v>
      </c>
      <c r="I3082" s="462" t="s">
        <v>10411</v>
      </c>
      <c r="J3082" s="463">
        <v>0</v>
      </c>
      <c r="K3082" s="468"/>
      <c r="L3082" s="464">
        <f t="shared" ca="1" si="48"/>
        <v>0</v>
      </c>
      <c r="M3082" s="462" t="s">
        <v>112</v>
      </c>
    </row>
    <row r="3083" spans="1:13" x14ac:dyDescent="0.35">
      <c r="A3083" s="465" t="s">
        <v>10827</v>
      </c>
      <c r="B3083" s="465" t="s">
        <v>3655</v>
      </c>
      <c r="C3083" s="465" t="s">
        <v>10827</v>
      </c>
      <c r="D3083" s="465" t="s">
        <v>176</v>
      </c>
      <c r="E3083" s="465" t="s">
        <v>5787</v>
      </c>
      <c r="F3083" s="466">
        <v>2016</v>
      </c>
      <c r="G3083" s="465" t="s">
        <v>5710</v>
      </c>
      <c r="H3083" s="465" t="s">
        <v>6006</v>
      </c>
      <c r="I3083" s="465" t="s">
        <v>10828</v>
      </c>
      <c r="J3083" s="466">
        <v>0</v>
      </c>
      <c r="K3083" s="469"/>
      <c r="L3083" s="404">
        <f t="shared" ca="1" si="48"/>
        <v>0</v>
      </c>
      <c r="M3083" s="465" t="s">
        <v>112</v>
      </c>
    </row>
    <row r="3084" spans="1:13" x14ac:dyDescent="0.35">
      <c r="A3084" s="462" t="s">
        <v>10829</v>
      </c>
      <c r="B3084" s="462" t="s">
        <v>3656</v>
      </c>
      <c r="C3084" s="462" t="s">
        <v>10829</v>
      </c>
      <c r="D3084" s="462" t="s">
        <v>176</v>
      </c>
      <c r="E3084" s="462" t="s">
        <v>5787</v>
      </c>
      <c r="F3084" s="463">
        <v>2016</v>
      </c>
      <c r="G3084" s="462" t="s">
        <v>5710</v>
      </c>
      <c r="H3084" s="462" t="s">
        <v>6006</v>
      </c>
      <c r="I3084" s="462" t="s">
        <v>10830</v>
      </c>
      <c r="J3084" s="463">
        <v>0</v>
      </c>
      <c r="K3084" s="468"/>
      <c r="L3084" s="464">
        <f t="shared" ca="1" si="48"/>
        <v>0</v>
      </c>
      <c r="M3084" s="462" t="s">
        <v>112</v>
      </c>
    </row>
    <row r="3085" spans="1:13" x14ac:dyDescent="0.35">
      <c r="A3085" s="465" t="s">
        <v>10412</v>
      </c>
      <c r="B3085" s="465" t="s">
        <v>3645</v>
      </c>
      <c r="C3085" s="465" t="s">
        <v>10412</v>
      </c>
      <c r="D3085" s="465" t="s">
        <v>176</v>
      </c>
      <c r="E3085" s="465" t="s">
        <v>5787</v>
      </c>
      <c r="F3085" s="466">
        <v>2016</v>
      </c>
      <c r="G3085" s="465" t="s">
        <v>5710</v>
      </c>
      <c r="H3085" s="465" t="s">
        <v>6139</v>
      </c>
      <c r="I3085" s="465" t="s">
        <v>10413</v>
      </c>
      <c r="J3085" s="466">
        <v>0</v>
      </c>
      <c r="K3085" s="469"/>
      <c r="L3085" s="404">
        <f t="shared" ca="1" si="48"/>
        <v>0</v>
      </c>
      <c r="M3085" s="465" t="s">
        <v>112</v>
      </c>
    </row>
    <row r="3086" spans="1:13" x14ac:dyDescent="0.35">
      <c r="A3086" s="462" t="s">
        <v>10414</v>
      </c>
      <c r="B3086" s="462" t="s">
        <v>3646</v>
      </c>
      <c r="C3086" s="462" t="s">
        <v>10414</v>
      </c>
      <c r="D3086" s="462" t="s">
        <v>176</v>
      </c>
      <c r="E3086" s="462" t="s">
        <v>5787</v>
      </c>
      <c r="F3086" s="463">
        <v>2016</v>
      </c>
      <c r="G3086" s="462" t="s">
        <v>5710</v>
      </c>
      <c r="H3086" s="462" t="s">
        <v>6139</v>
      </c>
      <c r="I3086" s="462" t="s">
        <v>10415</v>
      </c>
      <c r="J3086" s="463">
        <v>0</v>
      </c>
      <c r="K3086" s="468"/>
      <c r="L3086" s="464">
        <f t="shared" ca="1" si="48"/>
        <v>0</v>
      </c>
      <c r="M3086" s="462" t="s">
        <v>112</v>
      </c>
    </row>
    <row r="3087" spans="1:13" x14ac:dyDescent="0.35">
      <c r="A3087" s="465" t="s">
        <v>10416</v>
      </c>
      <c r="B3087" s="465" t="s">
        <v>3647</v>
      </c>
      <c r="C3087" s="465" t="s">
        <v>10416</v>
      </c>
      <c r="D3087" s="465" t="s">
        <v>176</v>
      </c>
      <c r="E3087" s="465" t="s">
        <v>5787</v>
      </c>
      <c r="F3087" s="466">
        <v>2016</v>
      </c>
      <c r="G3087" s="465" t="s">
        <v>5710</v>
      </c>
      <c r="H3087" s="465" t="s">
        <v>6139</v>
      </c>
      <c r="I3087" s="465" t="s">
        <v>10417</v>
      </c>
      <c r="J3087" s="466">
        <v>0</v>
      </c>
      <c r="K3087" s="469"/>
      <c r="L3087" s="404">
        <f t="shared" ca="1" si="48"/>
        <v>0</v>
      </c>
      <c r="M3087" s="465" t="s">
        <v>112</v>
      </c>
    </row>
    <row r="3088" spans="1:13" x14ac:dyDescent="0.35">
      <c r="A3088" s="462" t="s">
        <v>6191</v>
      </c>
      <c r="B3088" s="462" t="s">
        <v>3598</v>
      </c>
      <c r="C3088" s="462" t="s">
        <v>6191</v>
      </c>
      <c r="D3088" s="462" t="s">
        <v>176</v>
      </c>
      <c r="E3088" s="462" t="s">
        <v>5787</v>
      </c>
      <c r="F3088" s="463">
        <v>2004</v>
      </c>
      <c r="G3088" s="462" t="s">
        <v>5710</v>
      </c>
      <c r="H3088" s="462" t="s">
        <v>5954</v>
      </c>
      <c r="I3088" s="462" t="s">
        <v>6192</v>
      </c>
      <c r="J3088" s="463">
        <v>20</v>
      </c>
      <c r="K3088" s="468"/>
      <c r="L3088" s="464">
        <f t="shared" ca="1" si="48"/>
        <v>1</v>
      </c>
      <c r="M3088" s="462" t="s">
        <v>112</v>
      </c>
    </row>
    <row r="3089" spans="1:13" x14ac:dyDescent="0.35">
      <c r="A3089" s="465" t="s">
        <v>7876</v>
      </c>
      <c r="B3089" s="465" t="s">
        <v>3602</v>
      </c>
      <c r="C3089" s="465" t="s">
        <v>7876</v>
      </c>
      <c r="D3089" s="465" t="s">
        <v>176</v>
      </c>
      <c r="E3089" s="465" t="s">
        <v>5787</v>
      </c>
      <c r="F3089" s="466">
        <v>2011</v>
      </c>
      <c r="G3089" s="465" t="s">
        <v>5710</v>
      </c>
      <c r="H3089" s="465" t="s">
        <v>368</v>
      </c>
      <c r="I3089" s="465" t="s">
        <v>7877</v>
      </c>
      <c r="J3089" s="466">
        <v>0</v>
      </c>
      <c r="K3089" s="469"/>
      <c r="L3089" s="404">
        <f t="shared" ca="1" si="48"/>
        <v>0</v>
      </c>
      <c r="M3089" s="465" t="s">
        <v>112</v>
      </c>
    </row>
    <row r="3090" spans="1:13" x14ac:dyDescent="0.35">
      <c r="A3090" s="462" t="s">
        <v>5938</v>
      </c>
      <c r="B3090" s="462" t="s">
        <v>3592</v>
      </c>
      <c r="C3090" s="462" t="s">
        <v>5938</v>
      </c>
      <c r="D3090" s="462" t="s">
        <v>176</v>
      </c>
      <c r="E3090" s="462" t="s">
        <v>5787</v>
      </c>
      <c r="F3090" s="463">
        <v>1997</v>
      </c>
      <c r="G3090" s="462" t="s">
        <v>5939</v>
      </c>
      <c r="H3090" s="462" t="s">
        <v>5940</v>
      </c>
      <c r="I3090" s="462" t="s">
        <v>5941</v>
      </c>
      <c r="J3090" s="463">
        <v>5</v>
      </c>
      <c r="K3090" s="468"/>
      <c r="L3090" s="464">
        <f t="shared" ca="1" si="48"/>
        <v>0.18518518518518517</v>
      </c>
      <c r="M3090" s="462" t="s">
        <v>112</v>
      </c>
    </row>
    <row r="3091" spans="1:13" x14ac:dyDescent="0.35">
      <c r="A3091" s="465" t="s">
        <v>8388</v>
      </c>
      <c r="B3091" s="465" t="s">
        <v>3616</v>
      </c>
      <c r="C3091" s="465" t="s">
        <v>8388</v>
      </c>
      <c r="D3091" s="465" t="s">
        <v>176</v>
      </c>
      <c r="E3091" s="465" t="s">
        <v>5787</v>
      </c>
      <c r="F3091" s="466">
        <v>2012</v>
      </c>
      <c r="G3091" s="465" t="s">
        <v>5710</v>
      </c>
      <c r="H3091" s="465" t="s">
        <v>6006</v>
      </c>
      <c r="I3091" s="465" t="s">
        <v>8389</v>
      </c>
      <c r="J3091" s="466">
        <v>0</v>
      </c>
      <c r="K3091" s="469"/>
      <c r="L3091" s="404">
        <f t="shared" ca="1" si="48"/>
        <v>0</v>
      </c>
      <c r="M3091" s="465" t="s">
        <v>112</v>
      </c>
    </row>
    <row r="3092" spans="1:13" x14ac:dyDescent="0.35">
      <c r="A3092" s="462" t="s">
        <v>5942</v>
      </c>
      <c r="B3092" s="462" t="s">
        <v>3593</v>
      </c>
      <c r="C3092" s="462" t="s">
        <v>5942</v>
      </c>
      <c r="D3092" s="462" t="s">
        <v>176</v>
      </c>
      <c r="E3092" s="462" t="s">
        <v>5787</v>
      </c>
      <c r="F3092" s="463">
        <v>1997</v>
      </c>
      <c r="G3092" s="462" t="s">
        <v>5939</v>
      </c>
      <c r="H3092" s="462" t="s">
        <v>5940</v>
      </c>
      <c r="I3092" s="462" t="s">
        <v>5943</v>
      </c>
      <c r="J3092" s="463">
        <v>5</v>
      </c>
      <c r="K3092" s="468"/>
      <c r="L3092" s="464">
        <f t="shared" ca="1" si="48"/>
        <v>0.18518518518518517</v>
      </c>
      <c r="M3092" s="462" t="s">
        <v>112</v>
      </c>
    </row>
    <row r="3093" spans="1:13" x14ac:dyDescent="0.35">
      <c r="A3093" s="465" t="s">
        <v>6210</v>
      </c>
      <c r="B3093" s="465" t="s">
        <v>3599</v>
      </c>
      <c r="C3093" s="465" t="s">
        <v>6210</v>
      </c>
      <c r="D3093" s="465" t="s">
        <v>176</v>
      </c>
      <c r="E3093" s="465" t="s">
        <v>5787</v>
      </c>
      <c r="F3093" s="466">
        <v>2004</v>
      </c>
      <c r="G3093" s="465" t="s">
        <v>5710</v>
      </c>
      <c r="H3093" s="465" t="s">
        <v>6004</v>
      </c>
      <c r="I3093" s="465" t="s">
        <v>6211</v>
      </c>
      <c r="J3093" s="466">
        <v>0</v>
      </c>
      <c r="K3093" s="469"/>
      <c r="L3093" s="404">
        <f t="shared" ca="1" si="48"/>
        <v>0</v>
      </c>
      <c r="M3093" s="465" t="s">
        <v>112</v>
      </c>
    </row>
    <row r="3094" spans="1:13" x14ac:dyDescent="0.35">
      <c r="A3094" s="462" t="s">
        <v>9948</v>
      </c>
      <c r="B3094" s="462" t="s">
        <v>3641</v>
      </c>
      <c r="C3094" s="462" t="s">
        <v>9948</v>
      </c>
      <c r="D3094" s="462" t="s">
        <v>176</v>
      </c>
      <c r="E3094" s="462" t="s">
        <v>5787</v>
      </c>
      <c r="F3094" s="463">
        <v>2015</v>
      </c>
      <c r="G3094" s="462" t="s">
        <v>5939</v>
      </c>
      <c r="H3094" s="462" t="s">
        <v>5940</v>
      </c>
      <c r="I3094" s="462" t="s">
        <v>9949</v>
      </c>
      <c r="J3094" s="463">
        <v>0</v>
      </c>
      <c r="K3094" s="468"/>
      <c r="L3094" s="464">
        <f t="shared" ca="1" si="48"/>
        <v>0</v>
      </c>
      <c r="M3094" s="462" t="s">
        <v>112</v>
      </c>
    </row>
    <row r="3095" spans="1:13" x14ac:dyDescent="0.35">
      <c r="A3095" s="465" t="s">
        <v>12238</v>
      </c>
      <c r="B3095" s="465" t="s">
        <v>3682</v>
      </c>
      <c r="C3095" s="465" t="s">
        <v>12238</v>
      </c>
      <c r="D3095" s="465" t="s">
        <v>176</v>
      </c>
      <c r="E3095" s="465" t="s">
        <v>5787</v>
      </c>
      <c r="F3095" s="466">
        <v>2018</v>
      </c>
      <c r="G3095" s="465" t="s">
        <v>5710</v>
      </c>
      <c r="H3095" s="465" t="s">
        <v>368</v>
      </c>
      <c r="I3095" s="465" t="s">
        <v>12239</v>
      </c>
      <c r="J3095" s="466">
        <v>0</v>
      </c>
      <c r="K3095" s="469"/>
      <c r="L3095" s="404">
        <f t="shared" ca="1" si="48"/>
        <v>0</v>
      </c>
      <c r="M3095" s="465" t="s">
        <v>112</v>
      </c>
    </row>
    <row r="3096" spans="1:13" x14ac:dyDescent="0.35">
      <c r="A3096" s="462" t="s">
        <v>12246</v>
      </c>
      <c r="B3096" s="462" t="s">
        <v>3677</v>
      </c>
      <c r="C3096" s="462" t="s">
        <v>12246</v>
      </c>
      <c r="D3096" s="462" t="s">
        <v>176</v>
      </c>
      <c r="E3096" s="462" t="s">
        <v>5787</v>
      </c>
      <c r="F3096" s="463">
        <v>2018</v>
      </c>
      <c r="G3096" s="462" t="s">
        <v>5710</v>
      </c>
      <c r="H3096" s="462" t="s">
        <v>368</v>
      </c>
      <c r="I3096" s="462" t="s">
        <v>12247</v>
      </c>
      <c r="J3096" s="463">
        <v>0</v>
      </c>
      <c r="K3096" s="468"/>
      <c r="L3096" s="464">
        <f t="shared" ca="1" si="48"/>
        <v>0</v>
      </c>
      <c r="M3096" s="462" t="s">
        <v>112</v>
      </c>
    </row>
    <row r="3097" spans="1:13" x14ac:dyDescent="0.35">
      <c r="A3097" s="465" t="s">
        <v>8670</v>
      </c>
      <c r="B3097" s="465" t="s">
        <v>3623</v>
      </c>
      <c r="C3097" s="465" t="s">
        <v>8670</v>
      </c>
      <c r="D3097" s="465" t="s">
        <v>176</v>
      </c>
      <c r="E3097" s="465" t="s">
        <v>5787</v>
      </c>
      <c r="F3097" s="466">
        <v>2013</v>
      </c>
      <c r="G3097" s="465" t="s">
        <v>5710</v>
      </c>
      <c r="H3097" s="465" t="s">
        <v>368</v>
      </c>
      <c r="I3097" s="465" t="s">
        <v>8671</v>
      </c>
      <c r="J3097" s="466">
        <v>143798</v>
      </c>
      <c r="K3097" s="469">
        <v>45159</v>
      </c>
      <c r="L3097" s="404">
        <f t="shared" ca="1" si="48"/>
        <v>13072.545454545454</v>
      </c>
      <c r="M3097" s="465" t="s">
        <v>112</v>
      </c>
    </row>
    <row r="3098" spans="1:13" x14ac:dyDescent="0.35">
      <c r="A3098" s="462" t="s">
        <v>8672</v>
      </c>
      <c r="B3098" s="462" t="s">
        <v>3624</v>
      </c>
      <c r="C3098" s="462" t="s">
        <v>8672</v>
      </c>
      <c r="D3098" s="462" t="s">
        <v>176</v>
      </c>
      <c r="E3098" s="462" t="s">
        <v>5787</v>
      </c>
      <c r="F3098" s="463">
        <v>2013</v>
      </c>
      <c r="G3098" s="462" t="s">
        <v>5710</v>
      </c>
      <c r="H3098" s="462" t="s">
        <v>368</v>
      </c>
      <c r="I3098" s="462" t="s">
        <v>8673</v>
      </c>
      <c r="J3098" s="463">
        <v>150708</v>
      </c>
      <c r="K3098" s="468">
        <v>44911</v>
      </c>
      <c r="L3098" s="464">
        <f t="shared" ca="1" si="48"/>
        <v>13700.727272727272</v>
      </c>
      <c r="M3098" s="462" t="s">
        <v>112</v>
      </c>
    </row>
    <row r="3099" spans="1:13" x14ac:dyDescent="0.35">
      <c r="A3099" s="465" t="s">
        <v>9296</v>
      </c>
      <c r="B3099" s="465" t="s">
        <v>3626</v>
      </c>
      <c r="C3099" s="465" t="s">
        <v>9296</v>
      </c>
      <c r="D3099" s="465" t="s">
        <v>176</v>
      </c>
      <c r="E3099" s="465" t="s">
        <v>5787</v>
      </c>
      <c r="F3099" s="466">
        <v>2014</v>
      </c>
      <c r="G3099" s="465" t="s">
        <v>5710</v>
      </c>
      <c r="H3099" s="465" t="s">
        <v>368</v>
      </c>
      <c r="I3099" s="465" t="s">
        <v>9297</v>
      </c>
      <c r="J3099" s="466">
        <v>0</v>
      </c>
      <c r="K3099" s="469"/>
      <c r="L3099" s="404">
        <f t="shared" ca="1" si="48"/>
        <v>0</v>
      </c>
      <c r="M3099" s="465" t="s">
        <v>112</v>
      </c>
    </row>
    <row r="3100" spans="1:13" x14ac:dyDescent="0.35">
      <c r="A3100" s="462" t="s">
        <v>16620</v>
      </c>
      <c r="B3100" s="462" t="s">
        <v>16621</v>
      </c>
      <c r="C3100" s="462" t="s">
        <v>16620</v>
      </c>
      <c r="D3100" s="462" t="s">
        <v>176</v>
      </c>
      <c r="E3100" s="462" t="s">
        <v>5787</v>
      </c>
      <c r="F3100" s="463">
        <v>2012</v>
      </c>
      <c r="G3100" s="462" t="s">
        <v>5710</v>
      </c>
      <c r="H3100" s="462" t="s">
        <v>6498</v>
      </c>
      <c r="I3100" s="462" t="s">
        <v>16622</v>
      </c>
      <c r="J3100" s="463">
        <v>114173</v>
      </c>
      <c r="K3100" s="468">
        <v>44210</v>
      </c>
      <c r="L3100" s="464">
        <f t="shared" ca="1" si="48"/>
        <v>9514.4166666666661</v>
      </c>
      <c r="M3100" s="462" t="s">
        <v>112</v>
      </c>
    </row>
    <row r="3101" spans="1:13" x14ac:dyDescent="0.35">
      <c r="A3101" s="465" t="s">
        <v>8270</v>
      </c>
      <c r="B3101" s="465" t="s">
        <v>3611</v>
      </c>
      <c r="C3101" s="465" t="s">
        <v>8270</v>
      </c>
      <c r="D3101" s="465" t="s">
        <v>176</v>
      </c>
      <c r="E3101" s="465" t="s">
        <v>5787</v>
      </c>
      <c r="F3101" s="466">
        <v>2012</v>
      </c>
      <c r="G3101" s="465" t="s">
        <v>5710</v>
      </c>
      <c r="H3101" s="465" t="s">
        <v>368</v>
      </c>
      <c r="I3101" s="465" t="s">
        <v>8271</v>
      </c>
      <c r="J3101" s="466">
        <v>0</v>
      </c>
      <c r="K3101" s="469"/>
      <c r="L3101" s="404">
        <f t="shared" ca="1" si="48"/>
        <v>0</v>
      </c>
      <c r="M3101" s="465" t="s">
        <v>112</v>
      </c>
    </row>
    <row r="3102" spans="1:13" x14ac:dyDescent="0.35">
      <c r="A3102" s="462" t="s">
        <v>9294</v>
      </c>
      <c r="B3102" s="462" t="s">
        <v>3627</v>
      </c>
      <c r="C3102" s="462" t="s">
        <v>9294</v>
      </c>
      <c r="D3102" s="462" t="s">
        <v>176</v>
      </c>
      <c r="E3102" s="462" t="s">
        <v>5787</v>
      </c>
      <c r="F3102" s="463">
        <v>2014</v>
      </c>
      <c r="G3102" s="462" t="s">
        <v>5710</v>
      </c>
      <c r="H3102" s="462" t="s">
        <v>368</v>
      </c>
      <c r="I3102" s="462" t="s">
        <v>9295</v>
      </c>
      <c r="J3102" s="463">
        <v>157168</v>
      </c>
      <c r="K3102" s="468">
        <v>45134</v>
      </c>
      <c r="L3102" s="464">
        <f t="shared" ca="1" si="48"/>
        <v>15716.8</v>
      </c>
      <c r="M3102" s="462" t="s">
        <v>112</v>
      </c>
    </row>
    <row r="3103" spans="1:13" x14ac:dyDescent="0.35">
      <c r="A3103" s="465" t="s">
        <v>9770</v>
      </c>
      <c r="B3103" s="465" t="s">
        <v>3640</v>
      </c>
      <c r="C3103" s="465" t="s">
        <v>9770</v>
      </c>
      <c r="D3103" s="465" t="s">
        <v>176</v>
      </c>
      <c r="E3103" s="465" t="s">
        <v>5787</v>
      </c>
      <c r="F3103" s="466">
        <v>2015</v>
      </c>
      <c r="G3103" s="465" t="s">
        <v>5710</v>
      </c>
      <c r="H3103" s="465" t="s">
        <v>913</v>
      </c>
      <c r="I3103" s="465" t="s">
        <v>9771</v>
      </c>
      <c r="J3103" s="466">
        <v>0</v>
      </c>
      <c r="K3103" s="469"/>
      <c r="L3103" s="404">
        <f t="shared" ca="1" si="48"/>
        <v>0</v>
      </c>
      <c r="M3103" s="465" t="s">
        <v>112</v>
      </c>
    </row>
    <row r="3104" spans="1:13" x14ac:dyDescent="0.35">
      <c r="A3104" s="462" t="s">
        <v>8253</v>
      </c>
      <c r="B3104" s="462" t="s">
        <v>3612</v>
      </c>
      <c r="C3104" s="462" t="s">
        <v>8253</v>
      </c>
      <c r="D3104" s="462" t="s">
        <v>176</v>
      </c>
      <c r="E3104" s="462" t="s">
        <v>5787</v>
      </c>
      <c r="F3104" s="463">
        <v>2012</v>
      </c>
      <c r="G3104" s="462" t="s">
        <v>5710</v>
      </c>
      <c r="H3104" s="462" t="s">
        <v>368</v>
      </c>
      <c r="I3104" s="462" t="s">
        <v>8254</v>
      </c>
      <c r="J3104" s="463">
        <v>0</v>
      </c>
      <c r="K3104" s="468"/>
      <c r="L3104" s="464">
        <f t="shared" ca="1" si="48"/>
        <v>0</v>
      </c>
      <c r="M3104" s="462" t="s">
        <v>112</v>
      </c>
    </row>
    <row r="3105" spans="1:13" x14ac:dyDescent="0.35">
      <c r="A3105" s="465" t="s">
        <v>9671</v>
      </c>
      <c r="B3105" s="465" t="s">
        <v>3634</v>
      </c>
      <c r="C3105" s="465" t="s">
        <v>9671</v>
      </c>
      <c r="D3105" s="465" t="s">
        <v>176</v>
      </c>
      <c r="E3105" s="465" t="s">
        <v>5787</v>
      </c>
      <c r="F3105" s="466">
        <v>2015</v>
      </c>
      <c r="G3105" s="465" t="s">
        <v>5710</v>
      </c>
      <c r="H3105" s="465" t="s">
        <v>368</v>
      </c>
      <c r="I3105" s="465" t="s">
        <v>9672</v>
      </c>
      <c r="J3105" s="466">
        <v>0</v>
      </c>
      <c r="K3105" s="469"/>
      <c r="L3105" s="404">
        <f t="shared" ca="1" si="48"/>
        <v>0</v>
      </c>
      <c r="M3105" s="465" t="s">
        <v>112</v>
      </c>
    </row>
    <row r="3106" spans="1:13" x14ac:dyDescent="0.35">
      <c r="A3106" s="462" t="s">
        <v>9673</v>
      </c>
      <c r="B3106" s="462" t="s">
        <v>3635</v>
      </c>
      <c r="C3106" s="462" t="s">
        <v>9673</v>
      </c>
      <c r="D3106" s="462" t="s">
        <v>176</v>
      </c>
      <c r="E3106" s="462" t="s">
        <v>5787</v>
      </c>
      <c r="F3106" s="463">
        <v>2015</v>
      </c>
      <c r="G3106" s="462" t="s">
        <v>5710</v>
      </c>
      <c r="H3106" s="462" t="s">
        <v>368</v>
      </c>
      <c r="I3106" s="462" t="s">
        <v>9674</v>
      </c>
      <c r="J3106" s="463">
        <v>0</v>
      </c>
      <c r="K3106" s="468"/>
      <c r="L3106" s="464">
        <f t="shared" ca="1" si="48"/>
        <v>0</v>
      </c>
      <c r="M3106" s="462" t="s">
        <v>112</v>
      </c>
    </row>
    <row r="3107" spans="1:13" x14ac:dyDescent="0.35">
      <c r="A3107" s="465" t="s">
        <v>12236</v>
      </c>
      <c r="B3107" s="465" t="s">
        <v>3681</v>
      </c>
      <c r="C3107" s="465" t="s">
        <v>12236</v>
      </c>
      <c r="D3107" s="465" t="s">
        <v>176</v>
      </c>
      <c r="E3107" s="465" t="s">
        <v>5787</v>
      </c>
      <c r="F3107" s="466">
        <v>2018</v>
      </c>
      <c r="G3107" s="465" t="s">
        <v>5710</v>
      </c>
      <c r="H3107" s="465" t="s">
        <v>368</v>
      </c>
      <c r="I3107" s="465" t="s">
        <v>12237</v>
      </c>
      <c r="J3107" s="466">
        <v>0</v>
      </c>
      <c r="K3107" s="469"/>
      <c r="L3107" s="404">
        <f t="shared" ca="1" si="48"/>
        <v>0</v>
      </c>
      <c r="M3107" s="465" t="s">
        <v>112</v>
      </c>
    </row>
    <row r="3108" spans="1:13" x14ac:dyDescent="0.35">
      <c r="A3108" s="462" t="s">
        <v>9669</v>
      </c>
      <c r="B3108" s="462" t="s">
        <v>3633</v>
      </c>
      <c r="C3108" s="462" t="s">
        <v>9669</v>
      </c>
      <c r="D3108" s="462" t="s">
        <v>176</v>
      </c>
      <c r="E3108" s="462" t="s">
        <v>5787</v>
      </c>
      <c r="F3108" s="463">
        <v>2015</v>
      </c>
      <c r="G3108" s="462" t="s">
        <v>5710</v>
      </c>
      <c r="H3108" s="462" t="s">
        <v>368</v>
      </c>
      <c r="I3108" s="462" t="s">
        <v>9670</v>
      </c>
      <c r="J3108" s="463">
        <v>171042</v>
      </c>
      <c r="K3108" s="468">
        <v>44579</v>
      </c>
      <c r="L3108" s="464">
        <f t="shared" ca="1" si="48"/>
        <v>19004.666666666668</v>
      </c>
      <c r="M3108" s="462" t="s">
        <v>112</v>
      </c>
    </row>
    <row r="3109" spans="1:13" x14ac:dyDescent="0.35">
      <c r="A3109" s="465" t="s">
        <v>12240</v>
      </c>
      <c r="B3109" s="465" t="s">
        <v>3683</v>
      </c>
      <c r="C3109" s="465" t="s">
        <v>12240</v>
      </c>
      <c r="D3109" s="465" t="s">
        <v>176</v>
      </c>
      <c r="E3109" s="465" t="s">
        <v>5787</v>
      </c>
      <c r="F3109" s="466">
        <v>2018</v>
      </c>
      <c r="G3109" s="465" t="s">
        <v>5710</v>
      </c>
      <c r="H3109" s="465" t="s">
        <v>368</v>
      </c>
      <c r="I3109" s="465" t="s">
        <v>12241</v>
      </c>
      <c r="J3109" s="466">
        <v>0</v>
      </c>
      <c r="K3109" s="469"/>
      <c r="L3109" s="404">
        <f t="shared" ca="1" si="48"/>
        <v>0</v>
      </c>
      <c r="M3109" s="465" t="s">
        <v>112</v>
      </c>
    </row>
    <row r="3110" spans="1:13" x14ac:dyDescent="0.35">
      <c r="A3110" s="462" t="s">
        <v>9667</v>
      </c>
      <c r="B3110" s="462" t="s">
        <v>3632</v>
      </c>
      <c r="C3110" s="462" t="s">
        <v>9667</v>
      </c>
      <c r="D3110" s="462" t="s">
        <v>176</v>
      </c>
      <c r="E3110" s="462" t="s">
        <v>5787</v>
      </c>
      <c r="F3110" s="463">
        <v>2015</v>
      </c>
      <c r="G3110" s="462" t="s">
        <v>5710</v>
      </c>
      <c r="H3110" s="462" t="s">
        <v>368</v>
      </c>
      <c r="I3110" s="462" t="s">
        <v>9668</v>
      </c>
      <c r="J3110" s="463">
        <v>0</v>
      </c>
      <c r="K3110" s="468"/>
      <c r="L3110" s="464">
        <f t="shared" ca="1" si="48"/>
        <v>0</v>
      </c>
      <c r="M3110" s="462" t="s">
        <v>112</v>
      </c>
    </row>
    <row r="3111" spans="1:13" x14ac:dyDescent="0.35">
      <c r="A3111" s="465" t="s">
        <v>8255</v>
      </c>
      <c r="B3111" s="465" t="s">
        <v>3609</v>
      </c>
      <c r="C3111" s="465" t="s">
        <v>8255</v>
      </c>
      <c r="D3111" s="465" t="s">
        <v>176</v>
      </c>
      <c r="E3111" s="465" t="s">
        <v>5787</v>
      </c>
      <c r="F3111" s="466">
        <v>2012</v>
      </c>
      <c r="G3111" s="465" t="s">
        <v>5710</v>
      </c>
      <c r="H3111" s="465" t="s">
        <v>368</v>
      </c>
      <c r="I3111" s="465" t="s">
        <v>8256</v>
      </c>
      <c r="J3111" s="466">
        <v>0</v>
      </c>
      <c r="K3111" s="469"/>
      <c r="L3111" s="404">
        <f t="shared" ca="1" si="48"/>
        <v>0</v>
      </c>
      <c r="M3111" s="465" t="s">
        <v>112</v>
      </c>
    </row>
    <row r="3112" spans="1:13" x14ac:dyDescent="0.35">
      <c r="A3112" s="462" t="s">
        <v>11378</v>
      </c>
      <c r="B3112" s="462" t="s">
        <v>3659</v>
      </c>
      <c r="C3112" s="462" t="s">
        <v>11378</v>
      </c>
      <c r="D3112" s="462" t="s">
        <v>176</v>
      </c>
      <c r="E3112" s="462" t="s">
        <v>5787</v>
      </c>
      <c r="F3112" s="463">
        <v>2017</v>
      </c>
      <c r="G3112" s="462" t="s">
        <v>5710</v>
      </c>
      <c r="H3112" s="462" t="s">
        <v>6498</v>
      </c>
      <c r="I3112" s="462" t="s">
        <v>11379</v>
      </c>
      <c r="J3112" s="463">
        <v>92906</v>
      </c>
      <c r="K3112" s="468"/>
      <c r="L3112" s="464">
        <f t="shared" ca="1" si="48"/>
        <v>13272.285714285714</v>
      </c>
      <c r="M3112" s="462" t="s">
        <v>112</v>
      </c>
    </row>
    <row r="3113" spans="1:13" x14ac:dyDescent="0.35">
      <c r="A3113" s="465" t="s">
        <v>9298</v>
      </c>
      <c r="B3113" s="465" t="s">
        <v>3625</v>
      </c>
      <c r="C3113" s="465" t="s">
        <v>9298</v>
      </c>
      <c r="D3113" s="465" t="s">
        <v>176</v>
      </c>
      <c r="E3113" s="465" t="s">
        <v>5787</v>
      </c>
      <c r="F3113" s="466">
        <v>2014</v>
      </c>
      <c r="G3113" s="465" t="s">
        <v>5710</v>
      </c>
      <c r="H3113" s="465" t="s">
        <v>368</v>
      </c>
      <c r="I3113" s="465" t="s">
        <v>9299</v>
      </c>
      <c r="J3113" s="466">
        <v>0</v>
      </c>
      <c r="K3113" s="469"/>
      <c r="L3113" s="404">
        <f t="shared" ca="1" si="48"/>
        <v>0</v>
      </c>
      <c r="M3113" s="465" t="s">
        <v>112</v>
      </c>
    </row>
    <row r="3114" spans="1:13" x14ac:dyDescent="0.35">
      <c r="A3114" s="462" t="s">
        <v>11456</v>
      </c>
      <c r="B3114" s="462" t="s">
        <v>3664</v>
      </c>
      <c r="C3114" s="462" t="s">
        <v>11456</v>
      </c>
      <c r="D3114" s="462" t="s">
        <v>176</v>
      </c>
      <c r="E3114" s="462" t="s">
        <v>5787</v>
      </c>
      <c r="F3114" s="463">
        <v>2017</v>
      </c>
      <c r="G3114" s="462" t="s">
        <v>5710</v>
      </c>
      <c r="H3114" s="462" t="s">
        <v>368</v>
      </c>
      <c r="I3114" s="462" t="s">
        <v>11457</v>
      </c>
      <c r="J3114" s="463">
        <v>0</v>
      </c>
      <c r="K3114" s="468"/>
      <c r="L3114" s="464">
        <f t="shared" ca="1" si="48"/>
        <v>0</v>
      </c>
      <c r="M3114" s="462" t="s">
        <v>112</v>
      </c>
    </row>
    <row r="3115" spans="1:13" x14ac:dyDescent="0.35">
      <c r="A3115" s="465" t="s">
        <v>8674</v>
      </c>
      <c r="B3115" s="465" t="s">
        <v>3620</v>
      </c>
      <c r="C3115" s="465" t="s">
        <v>8674</v>
      </c>
      <c r="D3115" s="465" t="s">
        <v>176</v>
      </c>
      <c r="E3115" s="465" t="s">
        <v>5787</v>
      </c>
      <c r="F3115" s="466">
        <v>2013</v>
      </c>
      <c r="G3115" s="465" t="s">
        <v>5710</v>
      </c>
      <c r="H3115" s="465" t="s">
        <v>368</v>
      </c>
      <c r="I3115" s="465" t="s">
        <v>8675</v>
      </c>
      <c r="J3115" s="466">
        <v>156037</v>
      </c>
      <c r="K3115" s="469">
        <v>45152</v>
      </c>
      <c r="L3115" s="404">
        <f t="shared" ca="1" si="48"/>
        <v>14185.181818181818</v>
      </c>
      <c r="M3115" s="465" t="s">
        <v>112</v>
      </c>
    </row>
    <row r="3116" spans="1:13" x14ac:dyDescent="0.35">
      <c r="A3116" s="462" t="s">
        <v>11458</v>
      </c>
      <c r="B3116" s="462" t="s">
        <v>3665</v>
      </c>
      <c r="C3116" s="462" t="s">
        <v>11458</v>
      </c>
      <c r="D3116" s="462" t="s">
        <v>176</v>
      </c>
      <c r="E3116" s="462" t="s">
        <v>5787</v>
      </c>
      <c r="F3116" s="463">
        <v>2017</v>
      </c>
      <c r="G3116" s="462" t="s">
        <v>5710</v>
      </c>
      <c r="H3116" s="462" t="s">
        <v>368</v>
      </c>
      <c r="I3116" s="462" t="s">
        <v>11459</v>
      </c>
      <c r="J3116" s="463">
        <v>214257</v>
      </c>
      <c r="K3116" s="468">
        <v>44902</v>
      </c>
      <c r="L3116" s="464">
        <f t="shared" ca="1" si="48"/>
        <v>30608.142857142859</v>
      </c>
      <c r="M3116" s="462" t="s">
        <v>112</v>
      </c>
    </row>
    <row r="3117" spans="1:13" x14ac:dyDescent="0.35">
      <c r="A3117" s="465" t="s">
        <v>11464</v>
      </c>
      <c r="B3117" s="465" t="s">
        <v>3668</v>
      </c>
      <c r="C3117" s="465" t="s">
        <v>11464</v>
      </c>
      <c r="D3117" s="465" t="s">
        <v>176</v>
      </c>
      <c r="E3117" s="465" t="s">
        <v>5787</v>
      </c>
      <c r="F3117" s="466">
        <v>2017</v>
      </c>
      <c r="G3117" s="465" t="s">
        <v>5710</v>
      </c>
      <c r="H3117" s="465" t="s">
        <v>368</v>
      </c>
      <c r="I3117" s="465" t="s">
        <v>11465</v>
      </c>
      <c r="J3117" s="466">
        <v>0</v>
      </c>
      <c r="K3117" s="469"/>
      <c r="L3117" s="404">
        <f t="shared" ca="1" si="48"/>
        <v>0</v>
      </c>
      <c r="M3117" s="465" t="s">
        <v>112</v>
      </c>
    </row>
    <row r="3118" spans="1:13" x14ac:dyDescent="0.35">
      <c r="A3118" s="462" t="s">
        <v>12804</v>
      </c>
      <c r="B3118" s="462" t="s">
        <v>3686</v>
      </c>
      <c r="C3118" s="462" t="s">
        <v>12804</v>
      </c>
      <c r="D3118" s="462" t="s">
        <v>176</v>
      </c>
      <c r="E3118" s="462" t="s">
        <v>5787</v>
      </c>
      <c r="F3118" s="463">
        <v>2019</v>
      </c>
      <c r="G3118" s="462" t="s">
        <v>5710</v>
      </c>
      <c r="H3118" s="462" t="s">
        <v>368</v>
      </c>
      <c r="I3118" s="462" t="s">
        <v>12805</v>
      </c>
      <c r="J3118" s="463">
        <v>0</v>
      </c>
      <c r="K3118" s="468"/>
      <c r="L3118" s="464">
        <f t="shared" ca="1" si="48"/>
        <v>0</v>
      </c>
      <c r="M3118" s="462" t="s">
        <v>112</v>
      </c>
    </row>
    <row r="3119" spans="1:13" x14ac:dyDescent="0.35">
      <c r="A3119" s="465" t="s">
        <v>12806</v>
      </c>
      <c r="B3119" s="465" t="s">
        <v>3687</v>
      </c>
      <c r="C3119" s="465" t="s">
        <v>12806</v>
      </c>
      <c r="D3119" s="465" t="s">
        <v>176</v>
      </c>
      <c r="E3119" s="465" t="s">
        <v>5787</v>
      </c>
      <c r="F3119" s="466">
        <v>2019</v>
      </c>
      <c r="G3119" s="465" t="s">
        <v>5710</v>
      </c>
      <c r="H3119" s="465" t="s">
        <v>368</v>
      </c>
      <c r="I3119" s="465" t="s">
        <v>12807</v>
      </c>
      <c r="J3119" s="466">
        <v>0</v>
      </c>
      <c r="K3119" s="469"/>
      <c r="L3119" s="404">
        <f t="shared" ca="1" si="48"/>
        <v>0</v>
      </c>
      <c r="M3119" s="465" t="s">
        <v>112</v>
      </c>
    </row>
    <row r="3120" spans="1:13" x14ac:dyDescent="0.35">
      <c r="A3120" s="462" t="s">
        <v>12808</v>
      </c>
      <c r="B3120" s="462" t="s">
        <v>3688</v>
      </c>
      <c r="C3120" s="462" t="s">
        <v>12808</v>
      </c>
      <c r="D3120" s="462" t="s">
        <v>176</v>
      </c>
      <c r="E3120" s="462" t="s">
        <v>5787</v>
      </c>
      <c r="F3120" s="463">
        <v>2019</v>
      </c>
      <c r="G3120" s="462" t="s">
        <v>5710</v>
      </c>
      <c r="H3120" s="462" t="s">
        <v>368</v>
      </c>
      <c r="I3120" s="462" t="s">
        <v>12809</v>
      </c>
      <c r="J3120" s="463">
        <v>0</v>
      </c>
      <c r="K3120" s="468"/>
      <c r="L3120" s="464">
        <f t="shared" ca="1" si="48"/>
        <v>0</v>
      </c>
      <c r="M3120" s="462" t="s">
        <v>112</v>
      </c>
    </row>
    <row r="3121" spans="1:13" x14ac:dyDescent="0.35">
      <c r="A3121" s="465" t="s">
        <v>12810</v>
      </c>
      <c r="B3121" s="465" t="s">
        <v>3689</v>
      </c>
      <c r="C3121" s="465" t="s">
        <v>12810</v>
      </c>
      <c r="D3121" s="465" t="s">
        <v>176</v>
      </c>
      <c r="E3121" s="465" t="s">
        <v>5787</v>
      </c>
      <c r="F3121" s="466">
        <v>2019</v>
      </c>
      <c r="G3121" s="465" t="s">
        <v>5710</v>
      </c>
      <c r="H3121" s="465" t="s">
        <v>368</v>
      </c>
      <c r="I3121" s="465" t="s">
        <v>12811</v>
      </c>
      <c r="J3121" s="466">
        <v>0</v>
      </c>
      <c r="K3121" s="469"/>
      <c r="L3121" s="404">
        <f t="shared" ca="1" si="48"/>
        <v>0</v>
      </c>
      <c r="M3121" s="465" t="s">
        <v>112</v>
      </c>
    </row>
    <row r="3122" spans="1:13" x14ac:dyDescent="0.35">
      <c r="A3122" s="462" t="s">
        <v>12812</v>
      </c>
      <c r="B3122" s="462" t="s">
        <v>3690</v>
      </c>
      <c r="C3122" s="462" t="s">
        <v>12812</v>
      </c>
      <c r="D3122" s="462" t="s">
        <v>176</v>
      </c>
      <c r="E3122" s="462" t="s">
        <v>5787</v>
      </c>
      <c r="F3122" s="463">
        <v>2019</v>
      </c>
      <c r="G3122" s="462" t="s">
        <v>5710</v>
      </c>
      <c r="H3122" s="462" t="s">
        <v>368</v>
      </c>
      <c r="I3122" s="462" t="s">
        <v>12813</v>
      </c>
      <c r="J3122" s="463">
        <v>0</v>
      </c>
      <c r="K3122" s="468"/>
      <c r="L3122" s="464">
        <f t="shared" ca="1" si="48"/>
        <v>0</v>
      </c>
      <c r="M3122" s="462" t="s">
        <v>112</v>
      </c>
    </row>
    <row r="3123" spans="1:13" x14ac:dyDescent="0.35">
      <c r="A3123" s="465" t="s">
        <v>7595</v>
      </c>
      <c r="B3123" s="465" t="s">
        <v>3600</v>
      </c>
      <c r="C3123" s="465" t="s">
        <v>7595</v>
      </c>
      <c r="D3123" s="465" t="s">
        <v>176</v>
      </c>
      <c r="E3123" s="465" t="s">
        <v>5787</v>
      </c>
      <c r="F3123" s="466">
        <v>2010</v>
      </c>
      <c r="G3123" s="465" t="s">
        <v>5710</v>
      </c>
      <c r="H3123" s="465" t="s">
        <v>913</v>
      </c>
      <c r="I3123" s="465" t="s">
        <v>7596</v>
      </c>
      <c r="J3123" s="466">
        <v>129204</v>
      </c>
      <c r="K3123" s="469"/>
      <c r="L3123" s="404">
        <f t="shared" ca="1" si="48"/>
        <v>9228.8571428571431</v>
      </c>
      <c r="M3123" s="465" t="s">
        <v>112</v>
      </c>
    </row>
    <row r="3124" spans="1:13" x14ac:dyDescent="0.35">
      <c r="A3124" s="462" t="s">
        <v>11472</v>
      </c>
      <c r="B3124" s="462" t="s">
        <v>3672</v>
      </c>
      <c r="C3124" s="462" t="s">
        <v>11472</v>
      </c>
      <c r="D3124" s="462" t="s">
        <v>176</v>
      </c>
      <c r="E3124" s="462" t="s">
        <v>5787</v>
      </c>
      <c r="F3124" s="463">
        <v>2017</v>
      </c>
      <c r="G3124" s="462" t="s">
        <v>5710</v>
      </c>
      <c r="H3124" s="462" t="s">
        <v>368</v>
      </c>
      <c r="I3124" s="462" t="s">
        <v>11473</v>
      </c>
      <c r="J3124" s="463">
        <v>0</v>
      </c>
      <c r="K3124" s="468"/>
      <c r="L3124" s="464">
        <f t="shared" ca="1" si="48"/>
        <v>0</v>
      </c>
      <c r="M3124" s="462" t="s">
        <v>112</v>
      </c>
    </row>
    <row r="3125" spans="1:13" x14ac:dyDescent="0.35">
      <c r="A3125" s="465" t="s">
        <v>11468</v>
      </c>
      <c r="B3125" s="465" t="s">
        <v>3670</v>
      </c>
      <c r="C3125" s="465" t="s">
        <v>11468</v>
      </c>
      <c r="D3125" s="465" t="s">
        <v>176</v>
      </c>
      <c r="E3125" s="465" t="s">
        <v>5787</v>
      </c>
      <c r="F3125" s="466">
        <v>2017</v>
      </c>
      <c r="G3125" s="465" t="s">
        <v>5710</v>
      </c>
      <c r="H3125" s="465" t="s">
        <v>368</v>
      </c>
      <c r="I3125" s="465" t="s">
        <v>11469</v>
      </c>
      <c r="J3125" s="466">
        <v>0</v>
      </c>
      <c r="K3125" s="469"/>
      <c r="L3125" s="404">
        <f t="shared" ca="1" si="48"/>
        <v>0</v>
      </c>
      <c r="M3125" s="465" t="s">
        <v>112</v>
      </c>
    </row>
    <row r="3126" spans="1:13" x14ac:dyDescent="0.35">
      <c r="A3126" s="462" t="s">
        <v>12814</v>
      </c>
      <c r="B3126" s="462" t="s">
        <v>3691</v>
      </c>
      <c r="C3126" s="462" t="s">
        <v>12814</v>
      </c>
      <c r="D3126" s="462" t="s">
        <v>176</v>
      </c>
      <c r="E3126" s="462" t="s">
        <v>5787</v>
      </c>
      <c r="F3126" s="463">
        <v>2019</v>
      </c>
      <c r="G3126" s="462" t="s">
        <v>5710</v>
      </c>
      <c r="H3126" s="462" t="s">
        <v>368</v>
      </c>
      <c r="I3126" s="462" t="s">
        <v>12815</v>
      </c>
      <c r="J3126" s="463">
        <v>0</v>
      </c>
      <c r="K3126" s="468"/>
      <c r="L3126" s="464">
        <f t="shared" ca="1" si="48"/>
        <v>0</v>
      </c>
      <c r="M3126" s="462" t="s">
        <v>112</v>
      </c>
    </row>
    <row r="3127" spans="1:13" x14ac:dyDescent="0.35">
      <c r="A3127" s="465" t="s">
        <v>12818</v>
      </c>
      <c r="B3127" s="465" t="s">
        <v>3693</v>
      </c>
      <c r="C3127" s="465" t="s">
        <v>12818</v>
      </c>
      <c r="D3127" s="465" t="s">
        <v>176</v>
      </c>
      <c r="E3127" s="465" t="s">
        <v>5787</v>
      </c>
      <c r="F3127" s="466">
        <v>2019</v>
      </c>
      <c r="G3127" s="465" t="s">
        <v>5710</v>
      </c>
      <c r="H3127" s="465" t="s">
        <v>368</v>
      </c>
      <c r="I3127" s="465" t="s">
        <v>12819</v>
      </c>
      <c r="J3127" s="466">
        <v>0</v>
      </c>
      <c r="K3127" s="469"/>
      <c r="L3127" s="404">
        <f t="shared" ca="1" si="48"/>
        <v>0</v>
      </c>
      <c r="M3127" s="465" t="s">
        <v>112</v>
      </c>
    </row>
    <row r="3128" spans="1:13" x14ac:dyDescent="0.35">
      <c r="A3128" s="462" t="s">
        <v>12816</v>
      </c>
      <c r="B3128" s="462" t="s">
        <v>3692</v>
      </c>
      <c r="C3128" s="462" t="s">
        <v>12816</v>
      </c>
      <c r="D3128" s="462" t="s">
        <v>176</v>
      </c>
      <c r="E3128" s="462" t="s">
        <v>5787</v>
      </c>
      <c r="F3128" s="463">
        <v>2019</v>
      </c>
      <c r="G3128" s="462" t="s">
        <v>5710</v>
      </c>
      <c r="H3128" s="462" t="s">
        <v>368</v>
      </c>
      <c r="I3128" s="462" t="s">
        <v>12817</v>
      </c>
      <c r="J3128" s="463">
        <v>0</v>
      </c>
      <c r="K3128" s="468"/>
      <c r="L3128" s="464">
        <f t="shared" ca="1" si="48"/>
        <v>0</v>
      </c>
      <c r="M3128" s="462" t="s">
        <v>112</v>
      </c>
    </row>
    <row r="3129" spans="1:13" x14ac:dyDescent="0.35">
      <c r="A3129" s="465" t="s">
        <v>12820</v>
      </c>
      <c r="B3129" s="465" t="s">
        <v>3694</v>
      </c>
      <c r="C3129" s="465" t="s">
        <v>12820</v>
      </c>
      <c r="D3129" s="465" t="s">
        <v>176</v>
      </c>
      <c r="E3129" s="465" t="s">
        <v>5787</v>
      </c>
      <c r="F3129" s="466">
        <v>2019</v>
      </c>
      <c r="G3129" s="465" t="s">
        <v>5710</v>
      </c>
      <c r="H3129" s="465" t="s">
        <v>368</v>
      </c>
      <c r="I3129" s="465" t="s">
        <v>12821</v>
      </c>
      <c r="J3129" s="466">
        <v>0</v>
      </c>
      <c r="K3129" s="469"/>
      <c r="L3129" s="404">
        <f t="shared" ca="1" si="48"/>
        <v>0</v>
      </c>
      <c r="M3129" s="465" t="s">
        <v>112</v>
      </c>
    </row>
    <row r="3130" spans="1:13" x14ac:dyDescent="0.35">
      <c r="A3130" s="462" t="s">
        <v>11474</v>
      </c>
      <c r="B3130" s="462" t="s">
        <v>3673</v>
      </c>
      <c r="C3130" s="462" t="s">
        <v>11474</v>
      </c>
      <c r="D3130" s="462" t="s">
        <v>176</v>
      </c>
      <c r="E3130" s="462" t="s">
        <v>5787</v>
      </c>
      <c r="F3130" s="463">
        <v>2017</v>
      </c>
      <c r="G3130" s="462" t="s">
        <v>5710</v>
      </c>
      <c r="H3130" s="462" t="s">
        <v>368</v>
      </c>
      <c r="I3130" s="462" t="s">
        <v>11475</v>
      </c>
      <c r="J3130" s="463">
        <v>0</v>
      </c>
      <c r="K3130" s="468"/>
      <c r="L3130" s="464">
        <f t="shared" ca="1" si="48"/>
        <v>0</v>
      </c>
      <c r="M3130" s="462" t="s">
        <v>112</v>
      </c>
    </row>
    <row r="3131" spans="1:13" x14ac:dyDescent="0.35">
      <c r="A3131" s="465" t="s">
        <v>9665</v>
      </c>
      <c r="B3131" s="465" t="s">
        <v>3636</v>
      </c>
      <c r="C3131" s="465" t="s">
        <v>9665</v>
      </c>
      <c r="D3131" s="465" t="s">
        <v>176</v>
      </c>
      <c r="E3131" s="465" t="s">
        <v>5787</v>
      </c>
      <c r="F3131" s="466">
        <v>2015</v>
      </c>
      <c r="G3131" s="465" t="s">
        <v>5710</v>
      </c>
      <c r="H3131" s="465" t="s">
        <v>368</v>
      </c>
      <c r="I3131" s="465" t="s">
        <v>9666</v>
      </c>
      <c r="J3131" s="466">
        <v>0</v>
      </c>
      <c r="K3131" s="469"/>
      <c r="L3131" s="404">
        <f t="shared" ca="1" si="48"/>
        <v>0</v>
      </c>
      <c r="M3131" s="465" t="s">
        <v>112</v>
      </c>
    </row>
    <row r="3132" spans="1:13" x14ac:dyDescent="0.35">
      <c r="A3132" s="462" t="s">
        <v>8245</v>
      </c>
      <c r="B3132" s="462" t="s">
        <v>3608</v>
      </c>
      <c r="C3132" s="462" t="s">
        <v>8245</v>
      </c>
      <c r="D3132" s="462" t="s">
        <v>176</v>
      </c>
      <c r="E3132" s="462" t="s">
        <v>5787</v>
      </c>
      <c r="F3132" s="463">
        <v>2012</v>
      </c>
      <c r="G3132" s="462" t="s">
        <v>5710</v>
      </c>
      <c r="H3132" s="462" t="s">
        <v>368</v>
      </c>
      <c r="I3132" s="462" t="s">
        <v>8246</v>
      </c>
      <c r="J3132" s="463">
        <v>0</v>
      </c>
      <c r="K3132" s="468"/>
      <c r="L3132" s="464">
        <f t="shared" ca="1" si="48"/>
        <v>0</v>
      </c>
      <c r="M3132" s="462" t="s">
        <v>112</v>
      </c>
    </row>
    <row r="3133" spans="1:13" x14ac:dyDescent="0.35">
      <c r="A3133" s="465" t="s">
        <v>12946</v>
      </c>
      <c r="B3133" s="465" t="s">
        <v>3695</v>
      </c>
      <c r="C3133" s="465" t="s">
        <v>12946</v>
      </c>
      <c r="D3133" s="465" t="s">
        <v>176</v>
      </c>
      <c r="E3133" s="465" t="s">
        <v>5787</v>
      </c>
      <c r="F3133" s="466">
        <v>2019</v>
      </c>
      <c r="G3133" s="465" t="s">
        <v>5710</v>
      </c>
      <c r="H3133" s="465" t="s">
        <v>913</v>
      </c>
      <c r="I3133" s="465" t="s">
        <v>12947</v>
      </c>
      <c r="J3133" s="466">
        <v>0</v>
      </c>
      <c r="K3133" s="469"/>
      <c r="L3133" s="404">
        <f t="shared" ca="1" si="48"/>
        <v>0</v>
      </c>
      <c r="M3133" s="465" t="s">
        <v>112</v>
      </c>
    </row>
    <row r="3134" spans="1:13" x14ac:dyDescent="0.35">
      <c r="A3134" s="462" t="s">
        <v>9659</v>
      </c>
      <c r="B3134" s="462" t="s">
        <v>3637</v>
      </c>
      <c r="C3134" s="462" t="s">
        <v>9659</v>
      </c>
      <c r="D3134" s="462" t="s">
        <v>176</v>
      </c>
      <c r="E3134" s="462" t="s">
        <v>5787</v>
      </c>
      <c r="F3134" s="463">
        <v>2015</v>
      </c>
      <c r="G3134" s="462" t="s">
        <v>5710</v>
      </c>
      <c r="H3134" s="462" t="s">
        <v>368</v>
      </c>
      <c r="I3134" s="462" t="s">
        <v>9660</v>
      </c>
      <c r="J3134" s="463">
        <v>0</v>
      </c>
      <c r="K3134" s="468"/>
      <c r="L3134" s="464">
        <f t="shared" ca="1" si="48"/>
        <v>0</v>
      </c>
      <c r="M3134" s="462" t="s">
        <v>112</v>
      </c>
    </row>
    <row r="3135" spans="1:13" x14ac:dyDescent="0.35">
      <c r="A3135" s="465" t="s">
        <v>12248</v>
      </c>
      <c r="B3135" s="465" t="s">
        <v>3678</v>
      </c>
      <c r="C3135" s="465" t="s">
        <v>12248</v>
      </c>
      <c r="D3135" s="465" t="s">
        <v>176</v>
      </c>
      <c r="E3135" s="465" t="s">
        <v>5787</v>
      </c>
      <c r="F3135" s="466">
        <v>2018</v>
      </c>
      <c r="G3135" s="465" t="s">
        <v>5710</v>
      </c>
      <c r="H3135" s="465" t="s">
        <v>368</v>
      </c>
      <c r="I3135" s="465" t="s">
        <v>12249</v>
      </c>
      <c r="J3135" s="466">
        <v>0</v>
      </c>
      <c r="K3135" s="469"/>
      <c r="L3135" s="404">
        <f t="shared" ca="1" si="48"/>
        <v>0</v>
      </c>
      <c r="M3135" s="465" t="s">
        <v>112</v>
      </c>
    </row>
    <row r="3136" spans="1:13" x14ac:dyDescent="0.35">
      <c r="A3136" s="462" t="s">
        <v>9661</v>
      </c>
      <c r="B3136" s="462" t="s">
        <v>3638</v>
      </c>
      <c r="C3136" s="462" t="s">
        <v>9661</v>
      </c>
      <c r="D3136" s="462" t="s">
        <v>176</v>
      </c>
      <c r="E3136" s="462" t="s">
        <v>5787</v>
      </c>
      <c r="F3136" s="463">
        <v>2015</v>
      </c>
      <c r="G3136" s="462" t="s">
        <v>5710</v>
      </c>
      <c r="H3136" s="462" t="s">
        <v>368</v>
      </c>
      <c r="I3136" s="462" t="s">
        <v>9662</v>
      </c>
      <c r="J3136" s="463">
        <v>0</v>
      </c>
      <c r="K3136" s="468"/>
      <c r="L3136" s="464">
        <f t="shared" ca="1" si="48"/>
        <v>0</v>
      </c>
      <c r="M3136" s="462" t="s">
        <v>112</v>
      </c>
    </row>
    <row r="3137" spans="1:13" x14ac:dyDescent="0.35">
      <c r="A3137" s="465" t="s">
        <v>9663</v>
      </c>
      <c r="B3137" s="465" t="s">
        <v>3639</v>
      </c>
      <c r="C3137" s="465" t="s">
        <v>9663</v>
      </c>
      <c r="D3137" s="465" t="s">
        <v>176</v>
      </c>
      <c r="E3137" s="465" t="s">
        <v>5787</v>
      </c>
      <c r="F3137" s="466">
        <v>2015</v>
      </c>
      <c r="G3137" s="465" t="s">
        <v>5710</v>
      </c>
      <c r="H3137" s="465" t="s">
        <v>368</v>
      </c>
      <c r="I3137" s="465" t="s">
        <v>9664</v>
      </c>
      <c r="J3137" s="466">
        <v>0</v>
      </c>
      <c r="K3137" s="469"/>
      <c r="L3137" s="404">
        <f t="shared" ca="1" si="48"/>
        <v>0</v>
      </c>
      <c r="M3137" s="465" t="s">
        <v>112</v>
      </c>
    </row>
    <row r="3138" spans="1:13" x14ac:dyDescent="0.35">
      <c r="A3138" s="462" t="s">
        <v>8247</v>
      </c>
      <c r="B3138" s="462" t="s">
        <v>3613</v>
      </c>
      <c r="C3138" s="462" t="s">
        <v>8247</v>
      </c>
      <c r="D3138" s="462" t="s">
        <v>176</v>
      </c>
      <c r="E3138" s="462" t="s">
        <v>5787</v>
      </c>
      <c r="F3138" s="463">
        <v>2012</v>
      </c>
      <c r="G3138" s="462" t="s">
        <v>5710</v>
      </c>
      <c r="H3138" s="462" t="s">
        <v>368</v>
      </c>
      <c r="I3138" s="462" t="s">
        <v>8248</v>
      </c>
      <c r="J3138" s="463">
        <v>0</v>
      </c>
      <c r="K3138" s="468">
        <v>44784</v>
      </c>
      <c r="L3138" s="464">
        <f t="shared" ref="L3138:L3201" ca="1" si="49">IFERROR(J3138/(YEAR(NOW())-F3138),"--")</f>
        <v>0</v>
      </c>
      <c r="M3138" s="462" t="s">
        <v>112</v>
      </c>
    </row>
    <row r="3139" spans="1:13" x14ac:dyDescent="0.35">
      <c r="A3139" s="465" t="s">
        <v>9591</v>
      </c>
      <c r="B3139" s="465" t="s">
        <v>3629</v>
      </c>
      <c r="C3139" s="465" t="s">
        <v>9591</v>
      </c>
      <c r="D3139" s="465" t="s">
        <v>176</v>
      </c>
      <c r="E3139" s="465" t="s">
        <v>5787</v>
      </c>
      <c r="F3139" s="466">
        <v>2015</v>
      </c>
      <c r="G3139" s="465" t="s">
        <v>5710</v>
      </c>
      <c r="H3139" s="465" t="s">
        <v>6139</v>
      </c>
      <c r="I3139" s="465" t="s">
        <v>9592</v>
      </c>
      <c r="J3139" s="466">
        <v>0</v>
      </c>
      <c r="K3139" s="469"/>
      <c r="L3139" s="404">
        <f t="shared" ca="1" si="49"/>
        <v>0</v>
      </c>
      <c r="M3139" s="465" t="s">
        <v>112</v>
      </c>
    </row>
    <row r="3140" spans="1:13" x14ac:dyDescent="0.35">
      <c r="A3140" s="462" t="s">
        <v>8249</v>
      </c>
      <c r="B3140" s="462" t="s">
        <v>3614</v>
      </c>
      <c r="C3140" s="462" t="s">
        <v>8249</v>
      </c>
      <c r="D3140" s="462" t="s">
        <v>176</v>
      </c>
      <c r="E3140" s="462" t="s">
        <v>5787</v>
      </c>
      <c r="F3140" s="463">
        <v>2012</v>
      </c>
      <c r="G3140" s="462" t="s">
        <v>5710</v>
      </c>
      <c r="H3140" s="462" t="s">
        <v>368</v>
      </c>
      <c r="I3140" s="462" t="s">
        <v>8250</v>
      </c>
      <c r="J3140" s="463">
        <v>161136</v>
      </c>
      <c r="K3140" s="468">
        <v>45118</v>
      </c>
      <c r="L3140" s="464">
        <f t="shared" ca="1" si="49"/>
        <v>13428</v>
      </c>
      <c r="M3140" s="462" t="s">
        <v>112</v>
      </c>
    </row>
    <row r="3141" spans="1:13" x14ac:dyDescent="0.35">
      <c r="A3141" s="465" t="s">
        <v>6135</v>
      </c>
      <c r="B3141" s="465" t="s">
        <v>3596</v>
      </c>
      <c r="C3141" s="465" t="s">
        <v>6135</v>
      </c>
      <c r="D3141" s="465" t="s">
        <v>176</v>
      </c>
      <c r="E3141" s="465" t="s">
        <v>5787</v>
      </c>
      <c r="F3141" s="466">
        <v>2003</v>
      </c>
      <c r="G3141" s="465" t="s">
        <v>5710</v>
      </c>
      <c r="H3141" s="465" t="s">
        <v>5820</v>
      </c>
      <c r="I3141" s="465" t="s">
        <v>6136</v>
      </c>
      <c r="J3141" s="466">
        <v>20</v>
      </c>
      <c r="K3141" s="469"/>
      <c r="L3141" s="404">
        <f t="shared" ca="1" si="49"/>
        <v>0.95238095238095233</v>
      </c>
      <c r="M3141" s="465" t="s">
        <v>112</v>
      </c>
    </row>
    <row r="3142" spans="1:13" x14ac:dyDescent="0.35">
      <c r="A3142" s="462" t="s">
        <v>13898</v>
      </c>
      <c r="B3142" s="462" t="s">
        <v>13899</v>
      </c>
      <c r="C3142" s="462" t="s">
        <v>13898</v>
      </c>
      <c r="D3142" s="462" t="s">
        <v>176</v>
      </c>
      <c r="E3142" s="462" t="s">
        <v>5787</v>
      </c>
      <c r="F3142" s="463">
        <v>2020</v>
      </c>
      <c r="G3142" s="462" t="s">
        <v>5710</v>
      </c>
      <c r="H3142" s="462" t="s">
        <v>368</v>
      </c>
      <c r="I3142" s="462" t="s">
        <v>13900</v>
      </c>
      <c r="J3142" s="463">
        <v>0</v>
      </c>
      <c r="K3142" s="468"/>
      <c r="L3142" s="464">
        <f t="shared" ca="1" si="49"/>
        <v>0</v>
      </c>
      <c r="M3142" s="462" t="s">
        <v>112</v>
      </c>
    </row>
    <row r="3143" spans="1:13" x14ac:dyDescent="0.35">
      <c r="A3143" s="465" t="s">
        <v>8251</v>
      </c>
      <c r="B3143" s="465" t="s">
        <v>3615</v>
      </c>
      <c r="C3143" s="465" t="s">
        <v>8251</v>
      </c>
      <c r="D3143" s="465" t="s">
        <v>176</v>
      </c>
      <c r="E3143" s="465" t="s">
        <v>5787</v>
      </c>
      <c r="F3143" s="466">
        <v>2012</v>
      </c>
      <c r="G3143" s="465" t="s">
        <v>5710</v>
      </c>
      <c r="H3143" s="465" t="s">
        <v>368</v>
      </c>
      <c r="I3143" s="465" t="s">
        <v>8252</v>
      </c>
      <c r="J3143" s="466">
        <v>110975</v>
      </c>
      <c r="K3143" s="469"/>
      <c r="L3143" s="404">
        <f t="shared" ca="1" si="49"/>
        <v>9247.9166666666661</v>
      </c>
      <c r="M3143" s="465" t="s">
        <v>112</v>
      </c>
    </row>
    <row r="3144" spans="1:13" x14ac:dyDescent="0.35">
      <c r="A3144" s="462" t="s">
        <v>9950</v>
      </c>
      <c r="B3144" s="462" t="s">
        <v>3642</v>
      </c>
      <c r="C3144" s="462" t="s">
        <v>9950</v>
      </c>
      <c r="D3144" s="462" t="s">
        <v>176</v>
      </c>
      <c r="E3144" s="462" t="s">
        <v>5787</v>
      </c>
      <c r="F3144" s="463">
        <v>2015</v>
      </c>
      <c r="G3144" s="462" t="s">
        <v>5939</v>
      </c>
      <c r="H3144" s="462" t="s">
        <v>5940</v>
      </c>
      <c r="I3144" s="462" t="s">
        <v>9951</v>
      </c>
      <c r="J3144" s="463">
        <v>0</v>
      </c>
      <c r="K3144" s="468"/>
      <c r="L3144" s="464">
        <f t="shared" ca="1" si="49"/>
        <v>0</v>
      </c>
      <c r="M3144" s="462" t="s">
        <v>112</v>
      </c>
    </row>
    <row r="3145" spans="1:13" x14ac:dyDescent="0.35">
      <c r="A3145" s="465" t="s">
        <v>8678</v>
      </c>
      <c r="B3145" s="465" t="s">
        <v>3621</v>
      </c>
      <c r="C3145" s="465" t="s">
        <v>8678</v>
      </c>
      <c r="D3145" s="465" t="s">
        <v>176</v>
      </c>
      <c r="E3145" s="465" t="s">
        <v>5787</v>
      </c>
      <c r="F3145" s="466">
        <v>2013</v>
      </c>
      <c r="G3145" s="465" t="s">
        <v>5710</v>
      </c>
      <c r="H3145" s="465" t="s">
        <v>368</v>
      </c>
      <c r="I3145" s="465" t="s">
        <v>8679</v>
      </c>
      <c r="J3145" s="466">
        <v>0</v>
      </c>
      <c r="K3145" s="469"/>
      <c r="L3145" s="404">
        <f t="shared" ca="1" si="49"/>
        <v>0</v>
      </c>
      <c r="M3145" s="465" t="s">
        <v>112</v>
      </c>
    </row>
    <row r="3146" spans="1:13" x14ac:dyDescent="0.35">
      <c r="A3146" s="462" t="s">
        <v>8680</v>
      </c>
      <c r="B3146" s="462" t="s">
        <v>3622</v>
      </c>
      <c r="C3146" s="462" t="s">
        <v>8680</v>
      </c>
      <c r="D3146" s="462" t="s">
        <v>176</v>
      </c>
      <c r="E3146" s="462" t="s">
        <v>5787</v>
      </c>
      <c r="F3146" s="463">
        <v>2013</v>
      </c>
      <c r="G3146" s="462" t="s">
        <v>5710</v>
      </c>
      <c r="H3146" s="462" t="s">
        <v>368</v>
      </c>
      <c r="I3146" s="462" t="s">
        <v>8681</v>
      </c>
      <c r="J3146" s="463">
        <v>4253</v>
      </c>
      <c r="K3146" s="468"/>
      <c r="L3146" s="464">
        <f t="shared" ca="1" si="49"/>
        <v>386.63636363636363</v>
      </c>
      <c r="M3146" s="462" t="s">
        <v>112</v>
      </c>
    </row>
    <row r="3147" spans="1:13" x14ac:dyDescent="0.35">
      <c r="A3147" s="465" t="s">
        <v>9677</v>
      </c>
      <c r="B3147" s="465" t="s">
        <v>3630</v>
      </c>
      <c r="C3147" s="465" t="s">
        <v>9677</v>
      </c>
      <c r="D3147" s="465" t="s">
        <v>176</v>
      </c>
      <c r="E3147" s="465" t="s">
        <v>5787</v>
      </c>
      <c r="F3147" s="466">
        <v>2015</v>
      </c>
      <c r="G3147" s="465" t="s">
        <v>5710</v>
      </c>
      <c r="H3147" s="465" t="s">
        <v>368</v>
      </c>
      <c r="I3147" s="465" t="s">
        <v>9678</v>
      </c>
      <c r="J3147" s="466">
        <v>197129</v>
      </c>
      <c r="K3147" s="469">
        <v>44854</v>
      </c>
      <c r="L3147" s="404">
        <f t="shared" ca="1" si="49"/>
        <v>21903.222222222223</v>
      </c>
      <c r="M3147" s="465" t="s">
        <v>112</v>
      </c>
    </row>
    <row r="3148" spans="1:13" x14ac:dyDescent="0.35">
      <c r="A3148" s="462" t="s">
        <v>11376</v>
      </c>
      <c r="B3148" s="462" t="s">
        <v>3658</v>
      </c>
      <c r="C3148" s="462" t="s">
        <v>11376</v>
      </c>
      <c r="D3148" s="462" t="s">
        <v>176</v>
      </c>
      <c r="E3148" s="462" t="s">
        <v>5787</v>
      </c>
      <c r="F3148" s="463">
        <v>2017</v>
      </c>
      <c r="G3148" s="462" t="s">
        <v>5710</v>
      </c>
      <c r="H3148" s="462" t="s">
        <v>6498</v>
      </c>
      <c r="I3148" s="462" t="s">
        <v>11377</v>
      </c>
      <c r="J3148" s="463">
        <v>0</v>
      </c>
      <c r="K3148" s="468"/>
      <c r="L3148" s="464">
        <f t="shared" ca="1" si="49"/>
        <v>0</v>
      </c>
      <c r="M3148" s="462" t="s">
        <v>112</v>
      </c>
    </row>
    <row r="3149" spans="1:13" x14ac:dyDescent="0.35">
      <c r="A3149" s="465" t="s">
        <v>11470</v>
      </c>
      <c r="B3149" s="465" t="s">
        <v>3671</v>
      </c>
      <c r="C3149" s="465" t="s">
        <v>11470</v>
      </c>
      <c r="D3149" s="465" t="s">
        <v>176</v>
      </c>
      <c r="E3149" s="465" t="s">
        <v>5787</v>
      </c>
      <c r="F3149" s="466">
        <v>2017</v>
      </c>
      <c r="G3149" s="465" t="s">
        <v>5710</v>
      </c>
      <c r="H3149" s="465" t="s">
        <v>368</v>
      </c>
      <c r="I3149" s="465" t="s">
        <v>11471</v>
      </c>
      <c r="J3149" s="466">
        <v>0</v>
      </c>
      <c r="K3149" s="469"/>
      <c r="L3149" s="404">
        <f t="shared" ca="1" si="49"/>
        <v>0</v>
      </c>
      <c r="M3149" s="465" t="s">
        <v>112</v>
      </c>
    </row>
    <row r="3150" spans="1:13" x14ac:dyDescent="0.35">
      <c r="A3150" s="462" t="s">
        <v>9675</v>
      </c>
      <c r="B3150" s="462" t="s">
        <v>3631</v>
      </c>
      <c r="C3150" s="462" t="s">
        <v>9675</v>
      </c>
      <c r="D3150" s="462" t="s">
        <v>176</v>
      </c>
      <c r="E3150" s="462" t="s">
        <v>5787</v>
      </c>
      <c r="F3150" s="463">
        <v>2015</v>
      </c>
      <c r="G3150" s="462" t="s">
        <v>5710</v>
      </c>
      <c r="H3150" s="462" t="s">
        <v>368</v>
      </c>
      <c r="I3150" s="462" t="s">
        <v>9676</v>
      </c>
      <c r="J3150" s="463">
        <v>202395</v>
      </c>
      <c r="K3150" s="468">
        <v>45190</v>
      </c>
      <c r="L3150" s="464">
        <f t="shared" ca="1" si="49"/>
        <v>22488.333333333332</v>
      </c>
      <c r="M3150" s="462" t="s">
        <v>112</v>
      </c>
    </row>
    <row r="3151" spans="1:13" x14ac:dyDescent="0.35">
      <c r="A3151" s="465" t="s">
        <v>11466</v>
      </c>
      <c r="B3151" s="465" t="s">
        <v>3669</v>
      </c>
      <c r="C3151" s="465" t="s">
        <v>11466</v>
      </c>
      <c r="D3151" s="465" t="s">
        <v>176</v>
      </c>
      <c r="E3151" s="465" t="s">
        <v>5787</v>
      </c>
      <c r="F3151" s="466">
        <v>2017</v>
      </c>
      <c r="G3151" s="465" t="s">
        <v>5710</v>
      </c>
      <c r="H3151" s="465" t="s">
        <v>368</v>
      </c>
      <c r="I3151" s="465" t="s">
        <v>11467</v>
      </c>
      <c r="J3151" s="466">
        <v>0</v>
      </c>
      <c r="K3151" s="469"/>
      <c r="L3151" s="404">
        <f t="shared" ca="1" si="49"/>
        <v>0</v>
      </c>
      <c r="M3151" s="465" t="s">
        <v>112</v>
      </c>
    </row>
    <row r="3152" spans="1:13" x14ac:dyDescent="0.35">
      <c r="A3152" s="462" t="s">
        <v>7882</v>
      </c>
      <c r="B3152" s="462" t="s">
        <v>3601</v>
      </c>
      <c r="C3152" s="462" t="s">
        <v>7882</v>
      </c>
      <c r="D3152" s="462" t="s">
        <v>176</v>
      </c>
      <c r="E3152" s="462" t="s">
        <v>5787</v>
      </c>
      <c r="F3152" s="463">
        <v>2011</v>
      </c>
      <c r="G3152" s="462" t="s">
        <v>5710</v>
      </c>
      <c r="H3152" s="462" t="s">
        <v>368</v>
      </c>
      <c r="I3152" s="462" t="s">
        <v>7883</v>
      </c>
      <c r="J3152" s="463">
        <v>0</v>
      </c>
      <c r="K3152" s="468"/>
      <c r="L3152" s="464">
        <f t="shared" ca="1" si="49"/>
        <v>0</v>
      </c>
      <c r="M3152" s="462" t="s">
        <v>112</v>
      </c>
    </row>
    <row r="3153" spans="1:13" x14ac:dyDescent="0.35">
      <c r="A3153" s="465" t="s">
        <v>13901</v>
      </c>
      <c r="B3153" s="465" t="s">
        <v>3696</v>
      </c>
      <c r="C3153" s="465" t="s">
        <v>13901</v>
      </c>
      <c r="D3153" s="465" t="s">
        <v>176</v>
      </c>
      <c r="E3153" s="465" t="s">
        <v>5787</v>
      </c>
      <c r="F3153" s="466">
        <v>2020</v>
      </c>
      <c r="G3153" s="465" t="s">
        <v>5710</v>
      </c>
      <c r="H3153" s="465" t="s">
        <v>368</v>
      </c>
      <c r="I3153" s="465" t="s">
        <v>13902</v>
      </c>
      <c r="J3153" s="466">
        <v>0</v>
      </c>
      <c r="K3153" s="469"/>
      <c r="L3153" s="404">
        <f t="shared" ca="1" si="49"/>
        <v>0</v>
      </c>
      <c r="M3153" s="465" t="s">
        <v>112</v>
      </c>
    </row>
    <row r="3154" spans="1:13" x14ac:dyDescent="0.35">
      <c r="A3154" s="462" t="s">
        <v>8259</v>
      </c>
      <c r="B3154" s="462" t="s">
        <v>3606</v>
      </c>
      <c r="C3154" s="462" t="s">
        <v>8259</v>
      </c>
      <c r="D3154" s="462" t="s">
        <v>176</v>
      </c>
      <c r="E3154" s="462" t="s">
        <v>5787</v>
      </c>
      <c r="F3154" s="463">
        <v>2012</v>
      </c>
      <c r="G3154" s="462" t="s">
        <v>5710</v>
      </c>
      <c r="H3154" s="462" t="s">
        <v>368</v>
      </c>
      <c r="I3154" s="462" t="s">
        <v>8260</v>
      </c>
      <c r="J3154" s="463">
        <v>0</v>
      </c>
      <c r="K3154" s="468"/>
      <c r="L3154" s="464">
        <f t="shared" ca="1" si="49"/>
        <v>0</v>
      </c>
      <c r="M3154" s="462" t="s">
        <v>112</v>
      </c>
    </row>
    <row r="3155" spans="1:13" x14ac:dyDescent="0.35">
      <c r="A3155" s="465" t="s">
        <v>8261</v>
      </c>
      <c r="B3155" s="465" t="s">
        <v>3605</v>
      </c>
      <c r="C3155" s="465" t="s">
        <v>8261</v>
      </c>
      <c r="D3155" s="465" t="s">
        <v>176</v>
      </c>
      <c r="E3155" s="465" t="s">
        <v>5787</v>
      </c>
      <c r="F3155" s="466">
        <v>2012</v>
      </c>
      <c r="G3155" s="465" t="s">
        <v>5710</v>
      </c>
      <c r="H3155" s="465" t="s">
        <v>368</v>
      </c>
      <c r="I3155" s="465" t="s">
        <v>8262</v>
      </c>
      <c r="J3155" s="466">
        <v>173548</v>
      </c>
      <c r="K3155" s="469"/>
      <c r="L3155" s="404">
        <f t="shared" ca="1" si="49"/>
        <v>14462.333333333334</v>
      </c>
      <c r="M3155" s="465" t="s">
        <v>112</v>
      </c>
    </row>
    <row r="3156" spans="1:13" x14ac:dyDescent="0.35">
      <c r="A3156" s="462" t="s">
        <v>12250</v>
      </c>
      <c r="B3156" s="462" t="s">
        <v>3679</v>
      </c>
      <c r="C3156" s="462" t="s">
        <v>12250</v>
      </c>
      <c r="D3156" s="462" t="s">
        <v>176</v>
      </c>
      <c r="E3156" s="462" t="s">
        <v>5787</v>
      </c>
      <c r="F3156" s="463">
        <v>2018</v>
      </c>
      <c r="G3156" s="462" t="s">
        <v>5710</v>
      </c>
      <c r="H3156" s="462" t="s">
        <v>368</v>
      </c>
      <c r="I3156" s="462" t="s">
        <v>12251</v>
      </c>
      <c r="J3156" s="463">
        <v>0</v>
      </c>
      <c r="K3156" s="468"/>
      <c r="L3156" s="464">
        <f t="shared" ca="1" si="49"/>
        <v>0</v>
      </c>
      <c r="M3156" s="462" t="s">
        <v>112</v>
      </c>
    </row>
    <row r="3157" spans="1:13" x14ac:dyDescent="0.35">
      <c r="A3157" s="465" t="s">
        <v>13903</v>
      </c>
      <c r="B3157" s="465" t="s">
        <v>3697</v>
      </c>
      <c r="C3157" s="465" t="s">
        <v>13903</v>
      </c>
      <c r="D3157" s="465" t="s">
        <v>176</v>
      </c>
      <c r="E3157" s="465" t="s">
        <v>5787</v>
      </c>
      <c r="F3157" s="466">
        <v>2020</v>
      </c>
      <c r="G3157" s="465" t="s">
        <v>5710</v>
      </c>
      <c r="H3157" s="465" t="s">
        <v>368</v>
      </c>
      <c r="I3157" s="465" t="s">
        <v>13904</v>
      </c>
      <c r="J3157" s="466">
        <v>0</v>
      </c>
      <c r="K3157" s="469"/>
      <c r="L3157" s="404">
        <f t="shared" ca="1" si="49"/>
        <v>0</v>
      </c>
      <c r="M3157" s="465" t="s">
        <v>112</v>
      </c>
    </row>
    <row r="3158" spans="1:13" x14ac:dyDescent="0.35">
      <c r="A3158" s="462" t="s">
        <v>8263</v>
      </c>
      <c r="B3158" s="462" t="s">
        <v>3607</v>
      </c>
      <c r="C3158" s="462" t="s">
        <v>8263</v>
      </c>
      <c r="D3158" s="462" t="s">
        <v>176</v>
      </c>
      <c r="E3158" s="462" t="s">
        <v>5787</v>
      </c>
      <c r="F3158" s="463">
        <v>2012</v>
      </c>
      <c r="G3158" s="462" t="s">
        <v>5710</v>
      </c>
      <c r="H3158" s="462" t="s">
        <v>368</v>
      </c>
      <c r="I3158" s="462" t="s">
        <v>8264</v>
      </c>
      <c r="J3158" s="463">
        <v>129677</v>
      </c>
      <c r="K3158" s="468"/>
      <c r="L3158" s="464">
        <f t="shared" ca="1" si="49"/>
        <v>10806.416666666666</v>
      </c>
      <c r="M3158" s="462" t="s">
        <v>112</v>
      </c>
    </row>
    <row r="3159" spans="1:13" x14ac:dyDescent="0.35">
      <c r="A3159" s="465" t="s">
        <v>6131</v>
      </c>
      <c r="B3159" s="465" t="s">
        <v>3594</v>
      </c>
      <c r="C3159" s="465" t="s">
        <v>6131</v>
      </c>
      <c r="D3159" s="465" t="s">
        <v>176</v>
      </c>
      <c r="E3159" s="465" t="s">
        <v>5787</v>
      </c>
      <c r="F3159" s="466">
        <v>2003</v>
      </c>
      <c r="G3159" s="465" t="s">
        <v>5710</v>
      </c>
      <c r="H3159" s="465" t="s">
        <v>5954</v>
      </c>
      <c r="I3159" s="465" t="s">
        <v>6132</v>
      </c>
      <c r="J3159" s="466">
        <v>20</v>
      </c>
      <c r="K3159" s="469"/>
      <c r="L3159" s="404">
        <f t="shared" ca="1" si="49"/>
        <v>0.95238095238095233</v>
      </c>
      <c r="M3159" s="465" t="s">
        <v>112</v>
      </c>
    </row>
    <row r="3160" spans="1:13" x14ac:dyDescent="0.35">
      <c r="A3160" s="462" t="s">
        <v>6133</v>
      </c>
      <c r="B3160" s="462" t="s">
        <v>3595</v>
      </c>
      <c r="C3160" s="462" t="s">
        <v>6133</v>
      </c>
      <c r="D3160" s="462" t="s">
        <v>176</v>
      </c>
      <c r="E3160" s="462" t="s">
        <v>5787</v>
      </c>
      <c r="F3160" s="463">
        <v>2003</v>
      </c>
      <c r="G3160" s="462" t="s">
        <v>5710</v>
      </c>
      <c r="H3160" s="462" t="s">
        <v>5954</v>
      </c>
      <c r="I3160" s="462" t="s">
        <v>6134</v>
      </c>
      <c r="J3160" s="463">
        <v>18238</v>
      </c>
      <c r="K3160" s="468"/>
      <c r="L3160" s="464">
        <f t="shared" ca="1" si="49"/>
        <v>868.47619047619048</v>
      </c>
      <c r="M3160" s="462" t="s">
        <v>112</v>
      </c>
    </row>
    <row r="3161" spans="1:13" x14ac:dyDescent="0.35">
      <c r="A3161" s="465" t="s">
        <v>12242</v>
      </c>
      <c r="B3161" s="465" t="s">
        <v>3684</v>
      </c>
      <c r="C3161" s="465" t="s">
        <v>12242</v>
      </c>
      <c r="D3161" s="465" t="s">
        <v>176</v>
      </c>
      <c r="E3161" s="465" t="s">
        <v>5787</v>
      </c>
      <c r="F3161" s="466">
        <v>2018</v>
      </c>
      <c r="G3161" s="465" t="s">
        <v>5710</v>
      </c>
      <c r="H3161" s="465" t="s">
        <v>368</v>
      </c>
      <c r="I3161" s="465" t="s">
        <v>12243</v>
      </c>
      <c r="J3161" s="466">
        <v>0</v>
      </c>
      <c r="K3161" s="469"/>
      <c r="L3161" s="404">
        <f t="shared" ca="1" si="49"/>
        <v>0</v>
      </c>
      <c r="M3161" s="465" t="s">
        <v>112</v>
      </c>
    </row>
    <row r="3162" spans="1:13" x14ac:dyDescent="0.35">
      <c r="A3162" s="462" t="s">
        <v>17261</v>
      </c>
      <c r="B3162" s="462" t="s">
        <v>17262</v>
      </c>
      <c r="C3162" s="462" t="s">
        <v>17261</v>
      </c>
      <c r="D3162" s="462" t="s">
        <v>176</v>
      </c>
      <c r="E3162" s="462" t="s">
        <v>5787</v>
      </c>
      <c r="F3162" s="463">
        <v>2022</v>
      </c>
      <c r="G3162" s="462" t="s">
        <v>5710</v>
      </c>
      <c r="H3162" s="462" t="s">
        <v>368</v>
      </c>
      <c r="I3162" s="462" t="s">
        <v>17263</v>
      </c>
      <c r="J3162" s="463">
        <v>0</v>
      </c>
      <c r="K3162" s="468"/>
      <c r="L3162" s="464">
        <f t="shared" ca="1" si="49"/>
        <v>0</v>
      </c>
      <c r="M3162" s="462" t="s">
        <v>112</v>
      </c>
    </row>
    <row r="3163" spans="1:13" x14ac:dyDescent="0.35">
      <c r="A3163" s="465" t="s">
        <v>11324</v>
      </c>
      <c r="B3163" s="465" t="s">
        <v>3657</v>
      </c>
      <c r="C3163" s="465" t="s">
        <v>11324</v>
      </c>
      <c r="D3163" s="465" t="s">
        <v>176</v>
      </c>
      <c r="E3163" s="465" t="s">
        <v>5787</v>
      </c>
      <c r="F3163" s="466">
        <v>2017</v>
      </c>
      <c r="G3163" s="465" t="s">
        <v>5710</v>
      </c>
      <c r="H3163" s="465" t="s">
        <v>5820</v>
      </c>
      <c r="I3163" s="465" t="s">
        <v>11325</v>
      </c>
      <c r="J3163" s="466">
        <v>0</v>
      </c>
      <c r="K3163" s="469"/>
      <c r="L3163" s="404">
        <f t="shared" ca="1" si="49"/>
        <v>0</v>
      </c>
      <c r="M3163" s="465" t="s">
        <v>112</v>
      </c>
    </row>
    <row r="3164" spans="1:13" x14ac:dyDescent="0.35">
      <c r="A3164" s="462" t="s">
        <v>17264</v>
      </c>
      <c r="B3164" s="462" t="s">
        <v>17265</v>
      </c>
      <c r="C3164" s="462" t="s">
        <v>17264</v>
      </c>
      <c r="D3164" s="462" t="s">
        <v>176</v>
      </c>
      <c r="E3164" s="462" t="s">
        <v>5787</v>
      </c>
      <c r="F3164" s="463">
        <v>2022</v>
      </c>
      <c r="G3164" s="462" t="s">
        <v>5710</v>
      </c>
      <c r="H3164" s="462" t="s">
        <v>368</v>
      </c>
      <c r="I3164" s="462" t="s">
        <v>17266</v>
      </c>
      <c r="J3164" s="463">
        <v>0</v>
      </c>
      <c r="K3164" s="468"/>
      <c r="L3164" s="464">
        <f t="shared" ca="1" si="49"/>
        <v>0</v>
      </c>
      <c r="M3164" s="462" t="s">
        <v>112</v>
      </c>
    </row>
    <row r="3165" spans="1:13" x14ac:dyDescent="0.35">
      <c r="A3165" s="465" t="s">
        <v>17267</v>
      </c>
      <c r="B3165" s="465" t="s">
        <v>17268</v>
      </c>
      <c r="C3165" s="465" t="s">
        <v>17267</v>
      </c>
      <c r="D3165" s="465" t="s">
        <v>176</v>
      </c>
      <c r="E3165" s="465" t="s">
        <v>5787</v>
      </c>
      <c r="F3165" s="466">
        <v>2022</v>
      </c>
      <c r="G3165" s="465" t="s">
        <v>5710</v>
      </c>
      <c r="H3165" s="465" t="s">
        <v>368</v>
      </c>
      <c r="I3165" s="465" t="s">
        <v>17269</v>
      </c>
      <c r="J3165" s="466">
        <v>0</v>
      </c>
      <c r="K3165" s="469"/>
      <c r="L3165" s="404">
        <f t="shared" ca="1" si="49"/>
        <v>0</v>
      </c>
      <c r="M3165" s="465" t="s">
        <v>112</v>
      </c>
    </row>
    <row r="3166" spans="1:13" x14ac:dyDescent="0.35">
      <c r="A3166" s="462" t="s">
        <v>17270</v>
      </c>
      <c r="B3166" s="462" t="s">
        <v>17271</v>
      </c>
      <c r="C3166" s="462" t="s">
        <v>17270</v>
      </c>
      <c r="D3166" s="462" t="s">
        <v>176</v>
      </c>
      <c r="E3166" s="462" t="s">
        <v>5787</v>
      </c>
      <c r="F3166" s="463">
        <v>2022</v>
      </c>
      <c r="G3166" s="462" t="s">
        <v>5710</v>
      </c>
      <c r="H3166" s="462" t="s">
        <v>368</v>
      </c>
      <c r="I3166" s="462" t="s">
        <v>17272</v>
      </c>
      <c r="J3166" s="463">
        <v>0</v>
      </c>
      <c r="K3166" s="468"/>
      <c r="L3166" s="464">
        <f t="shared" ca="1" si="49"/>
        <v>0</v>
      </c>
      <c r="M3166" s="462" t="s">
        <v>112</v>
      </c>
    </row>
    <row r="3167" spans="1:13" x14ac:dyDescent="0.35">
      <c r="A3167" s="465" t="s">
        <v>12244</v>
      </c>
      <c r="B3167" s="465" t="s">
        <v>3685</v>
      </c>
      <c r="C3167" s="465" t="s">
        <v>12244</v>
      </c>
      <c r="D3167" s="465" t="s">
        <v>176</v>
      </c>
      <c r="E3167" s="465" t="s">
        <v>5787</v>
      </c>
      <c r="F3167" s="466">
        <v>2018</v>
      </c>
      <c r="G3167" s="465" t="s">
        <v>5710</v>
      </c>
      <c r="H3167" s="465" t="s">
        <v>368</v>
      </c>
      <c r="I3167" s="465" t="s">
        <v>12245</v>
      </c>
      <c r="J3167" s="466">
        <v>0</v>
      </c>
      <c r="K3167" s="469"/>
      <c r="L3167" s="404">
        <f t="shared" ca="1" si="49"/>
        <v>0</v>
      </c>
      <c r="M3167" s="465" t="s">
        <v>112</v>
      </c>
    </row>
    <row r="3168" spans="1:13" x14ac:dyDescent="0.35">
      <c r="A3168" s="462" t="s">
        <v>17276</v>
      </c>
      <c r="B3168" s="462" t="s">
        <v>17277</v>
      </c>
      <c r="C3168" s="462" t="s">
        <v>17276</v>
      </c>
      <c r="D3168" s="462" t="s">
        <v>176</v>
      </c>
      <c r="E3168" s="462" t="s">
        <v>5787</v>
      </c>
      <c r="F3168" s="463">
        <v>2022</v>
      </c>
      <c r="G3168" s="462" t="s">
        <v>5710</v>
      </c>
      <c r="H3168" s="462" t="s">
        <v>368</v>
      </c>
      <c r="I3168" s="462" t="s">
        <v>17278</v>
      </c>
      <c r="J3168" s="463">
        <v>0</v>
      </c>
      <c r="K3168" s="468"/>
      <c r="L3168" s="464">
        <f t="shared" ca="1" si="49"/>
        <v>0</v>
      </c>
      <c r="M3168" s="462" t="s">
        <v>112</v>
      </c>
    </row>
    <row r="3169" spans="1:13" x14ac:dyDescent="0.35">
      <c r="A3169" s="465" t="s">
        <v>10408</v>
      </c>
      <c r="B3169" s="465" t="s">
        <v>3643</v>
      </c>
      <c r="C3169" s="465" t="s">
        <v>10408</v>
      </c>
      <c r="D3169" s="465" t="s">
        <v>176</v>
      </c>
      <c r="E3169" s="465" t="s">
        <v>5787</v>
      </c>
      <c r="F3169" s="466">
        <v>2016</v>
      </c>
      <c r="G3169" s="465" t="s">
        <v>5710</v>
      </c>
      <c r="H3169" s="465" t="s">
        <v>6139</v>
      </c>
      <c r="I3169" s="465" t="s">
        <v>10409</v>
      </c>
      <c r="J3169" s="466">
        <v>0</v>
      </c>
      <c r="K3169" s="469"/>
      <c r="L3169" s="404">
        <f t="shared" ca="1" si="49"/>
        <v>0</v>
      </c>
      <c r="M3169" s="465" t="s">
        <v>112</v>
      </c>
    </row>
    <row r="3170" spans="1:13" x14ac:dyDescent="0.35">
      <c r="A3170" s="462" t="s">
        <v>17273</v>
      </c>
      <c r="B3170" s="462" t="s">
        <v>17274</v>
      </c>
      <c r="C3170" s="462" t="s">
        <v>17273</v>
      </c>
      <c r="D3170" s="462" t="s">
        <v>176</v>
      </c>
      <c r="E3170" s="462" t="s">
        <v>5787</v>
      </c>
      <c r="F3170" s="463">
        <v>2022</v>
      </c>
      <c r="G3170" s="462" t="s">
        <v>5710</v>
      </c>
      <c r="H3170" s="462" t="s">
        <v>368</v>
      </c>
      <c r="I3170" s="462" t="s">
        <v>17275</v>
      </c>
      <c r="J3170" s="463">
        <v>0</v>
      </c>
      <c r="K3170" s="468"/>
      <c r="L3170" s="464">
        <f t="shared" ca="1" si="49"/>
        <v>0</v>
      </c>
      <c r="M3170" s="462" t="s">
        <v>112</v>
      </c>
    </row>
    <row r="3171" spans="1:13" x14ac:dyDescent="0.35">
      <c r="A3171" s="465" t="s">
        <v>12234</v>
      </c>
      <c r="B3171" s="465" t="s">
        <v>3680</v>
      </c>
      <c r="C3171" s="465" t="s">
        <v>12234</v>
      </c>
      <c r="D3171" s="465" t="s">
        <v>176</v>
      </c>
      <c r="E3171" s="465" t="s">
        <v>5787</v>
      </c>
      <c r="F3171" s="466">
        <v>2018</v>
      </c>
      <c r="G3171" s="465" t="s">
        <v>5710</v>
      </c>
      <c r="H3171" s="465" t="s">
        <v>368</v>
      </c>
      <c r="I3171" s="465" t="s">
        <v>12235</v>
      </c>
      <c r="J3171" s="466">
        <v>0</v>
      </c>
      <c r="K3171" s="469"/>
      <c r="L3171" s="404">
        <f t="shared" ca="1" si="49"/>
        <v>0</v>
      </c>
      <c r="M3171" s="465" t="s">
        <v>112</v>
      </c>
    </row>
    <row r="3172" spans="1:13" x14ac:dyDescent="0.35">
      <c r="A3172" s="462" t="s">
        <v>10531</v>
      </c>
      <c r="B3172" s="462" t="s">
        <v>3648</v>
      </c>
      <c r="C3172" s="462" t="s">
        <v>10531</v>
      </c>
      <c r="D3172" s="462" t="s">
        <v>176</v>
      </c>
      <c r="E3172" s="462" t="s">
        <v>5787</v>
      </c>
      <c r="F3172" s="463">
        <v>2016</v>
      </c>
      <c r="G3172" s="462" t="s">
        <v>5710</v>
      </c>
      <c r="H3172" s="462" t="s">
        <v>368</v>
      </c>
      <c r="I3172" s="462" t="s">
        <v>10532</v>
      </c>
      <c r="J3172" s="463">
        <v>0</v>
      </c>
      <c r="K3172" s="468"/>
      <c r="L3172" s="464">
        <f t="shared" ca="1" si="49"/>
        <v>0</v>
      </c>
      <c r="M3172" s="462" t="s">
        <v>112</v>
      </c>
    </row>
    <row r="3173" spans="1:13" x14ac:dyDescent="0.35">
      <c r="A3173" s="465" t="s">
        <v>10533</v>
      </c>
      <c r="B3173" s="465" t="s">
        <v>3649</v>
      </c>
      <c r="C3173" s="465" t="s">
        <v>10533</v>
      </c>
      <c r="D3173" s="465" t="s">
        <v>176</v>
      </c>
      <c r="E3173" s="465" t="s">
        <v>5787</v>
      </c>
      <c r="F3173" s="466">
        <v>2016</v>
      </c>
      <c r="G3173" s="465" t="s">
        <v>5710</v>
      </c>
      <c r="H3173" s="465" t="s">
        <v>368</v>
      </c>
      <c r="I3173" s="465" t="s">
        <v>10534</v>
      </c>
      <c r="J3173" s="466">
        <v>0</v>
      </c>
      <c r="K3173" s="469"/>
      <c r="L3173" s="404">
        <f t="shared" ca="1" si="49"/>
        <v>0</v>
      </c>
      <c r="M3173" s="465" t="s">
        <v>112</v>
      </c>
    </row>
    <row r="3174" spans="1:13" x14ac:dyDescent="0.35">
      <c r="A3174" s="462" t="s">
        <v>10535</v>
      </c>
      <c r="B3174" s="462" t="s">
        <v>3650</v>
      </c>
      <c r="C3174" s="462" t="s">
        <v>10535</v>
      </c>
      <c r="D3174" s="462" t="s">
        <v>176</v>
      </c>
      <c r="E3174" s="462" t="s">
        <v>5787</v>
      </c>
      <c r="F3174" s="463">
        <v>2016</v>
      </c>
      <c r="G3174" s="462" t="s">
        <v>5710</v>
      </c>
      <c r="H3174" s="462" t="s">
        <v>368</v>
      </c>
      <c r="I3174" s="462" t="s">
        <v>10536</v>
      </c>
      <c r="J3174" s="463">
        <v>0</v>
      </c>
      <c r="K3174" s="468"/>
      <c r="L3174" s="464">
        <f t="shared" ca="1" si="49"/>
        <v>0</v>
      </c>
      <c r="M3174" s="462" t="s">
        <v>112</v>
      </c>
    </row>
    <row r="3175" spans="1:13" x14ac:dyDescent="0.35">
      <c r="A3175" s="465" t="s">
        <v>10537</v>
      </c>
      <c r="B3175" s="465" t="s">
        <v>3651</v>
      </c>
      <c r="C3175" s="465" t="s">
        <v>10537</v>
      </c>
      <c r="D3175" s="465" t="s">
        <v>176</v>
      </c>
      <c r="E3175" s="465" t="s">
        <v>5787</v>
      </c>
      <c r="F3175" s="466">
        <v>2016</v>
      </c>
      <c r="G3175" s="465" t="s">
        <v>5710</v>
      </c>
      <c r="H3175" s="465" t="s">
        <v>368</v>
      </c>
      <c r="I3175" s="465" t="s">
        <v>10538</v>
      </c>
      <c r="J3175" s="466">
        <v>0</v>
      </c>
      <c r="K3175" s="469"/>
      <c r="L3175" s="404">
        <f t="shared" ca="1" si="49"/>
        <v>0</v>
      </c>
      <c r="M3175" s="465" t="s">
        <v>112</v>
      </c>
    </row>
    <row r="3176" spans="1:13" x14ac:dyDescent="0.35">
      <c r="A3176" s="462" t="s">
        <v>10539</v>
      </c>
      <c r="B3176" s="462" t="s">
        <v>3652</v>
      </c>
      <c r="C3176" s="462" t="s">
        <v>10539</v>
      </c>
      <c r="D3176" s="462" t="s">
        <v>176</v>
      </c>
      <c r="E3176" s="462" t="s">
        <v>5787</v>
      </c>
      <c r="F3176" s="463">
        <v>2016</v>
      </c>
      <c r="G3176" s="462" t="s">
        <v>5710</v>
      </c>
      <c r="H3176" s="462" t="s">
        <v>368</v>
      </c>
      <c r="I3176" s="462" t="s">
        <v>10540</v>
      </c>
      <c r="J3176" s="463">
        <v>0</v>
      </c>
      <c r="K3176" s="468"/>
      <c r="L3176" s="464">
        <f t="shared" ca="1" si="49"/>
        <v>0</v>
      </c>
      <c r="M3176" s="462" t="s">
        <v>112</v>
      </c>
    </row>
    <row r="3177" spans="1:13" x14ac:dyDescent="0.35">
      <c r="A3177" s="465" t="s">
        <v>8257</v>
      </c>
      <c r="B3177" s="465" t="s">
        <v>3610</v>
      </c>
      <c r="C3177" s="465" t="s">
        <v>8257</v>
      </c>
      <c r="D3177" s="465" t="s">
        <v>176</v>
      </c>
      <c r="E3177" s="465" t="s">
        <v>5787</v>
      </c>
      <c r="F3177" s="466">
        <v>2012</v>
      </c>
      <c r="G3177" s="465" t="s">
        <v>5710</v>
      </c>
      <c r="H3177" s="465" t="s">
        <v>368</v>
      </c>
      <c r="I3177" s="465" t="s">
        <v>8258</v>
      </c>
      <c r="J3177" s="466">
        <v>159293</v>
      </c>
      <c r="K3177" s="469">
        <v>45132</v>
      </c>
      <c r="L3177" s="404">
        <f t="shared" ca="1" si="49"/>
        <v>13274.416666666666</v>
      </c>
      <c r="M3177" s="465" t="s">
        <v>112</v>
      </c>
    </row>
    <row r="3178" spans="1:13" x14ac:dyDescent="0.35">
      <c r="A3178" s="462" t="s">
        <v>10541</v>
      </c>
      <c r="B3178" s="462" t="s">
        <v>3653</v>
      </c>
      <c r="C3178" s="462" t="s">
        <v>10541</v>
      </c>
      <c r="D3178" s="462" t="s">
        <v>176</v>
      </c>
      <c r="E3178" s="462" t="s">
        <v>5787</v>
      </c>
      <c r="F3178" s="463">
        <v>2016</v>
      </c>
      <c r="G3178" s="462" t="s">
        <v>5710</v>
      </c>
      <c r="H3178" s="462" t="s">
        <v>368</v>
      </c>
      <c r="I3178" s="462" t="s">
        <v>10542</v>
      </c>
      <c r="J3178" s="463">
        <v>0</v>
      </c>
      <c r="K3178" s="468"/>
      <c r="L3178" s="464">
        <f t="shared" ca="1" si="49"/>
        <v>0</v>
      </c>
      <c r="M3178" s="462" t="s">
        <v>112</v>
      </c>
    </row>
    <row r="3179" spans="1:13" x14ac:dyDescent="0.35">
      <c r="A3179" s="465" t="s">
        <v>10543</v>
      </c>
      <c r="B3179" s="465" t="s">
        <v>3654</v>
      </c>
      <c r="C3179" s="465" t="s">
        <v>10543</v>
      </c>
      <c r="D3179" s="465" t="s">
        <v>176</v>
      </c>
      <c r="E3179" s="465" t="s">
        <v>5787</v>
      </c>
      <c r="F3179" s="466">
        <v>2016</v>
      </c>
      <c r="G3179" s="465" t="s">
        <v>5710</v>
      </c>
      <c r="H3179" s="465" t="s">
        <v>368</v>
      </c>
      <c r="I3179" s="465" t="s">
        <v>10544</v>
      </c>
      <c r="J3179" s="466">
        <v>202241</v>
      </c>
      <c r="K3179" s="469">
        <v>45169</v>
      </c>
      <c r="L3179" s="404">
        <f t="shared" ca="1" si="49"/>
        <v>25280.125</v>
      </c>
      <c r="M3179" s="465" t="s">
        <v>112</v>
      </c>
    </row>
    <row r="3180" spans="1:13" x14ac:dyDescent="0.35">
      <c r="A3180" s="462" t="s">
        <v>17249</v>
      </c>
      <c r="B3180" s="462" t="s">
        <v>17250</v>
      </c>
      <c r="C3180" s="462" t="s">
        <v>17249</v>
      </c>
      <c r="D3180" s="462" t="s">
        <v>176</v>
      </c>
      <c r="E3180" s="462" t="s">
        <v>5787</v>
      </c>
      <c r="F3180" s="463">
        <v>2022</v>
      </c>
      <c r="G3180" s="462" t="s">
        <v>5710</v>
      </c>
      <c r="H3180" s="462" t="s">
        <v>368</v>
      </c>
      <c r="I3180" s="462" t="s">
        <v>17251</v>
      </c>
      <c r="J3180" s="463">
        <v>0</v>
      </c>
      <c r="K3180" s="468"/>
      <c r="L3180" s="464">
        <f t="shared" ca="1" si="49"/>
        <v>0</v>
      </c>
      <c r="M3180" s="462" t="s">
        <v>112</v>
      </c>
    </row>
    <row r="3181" spans="1:13" x14ac:dyDescent="0.35">
      <c r="A3181" s="465" t="s">
        <v>17246</v>
      </c>
      <c r="B3181" s="465" t="s">
        <v>17247</v>
      </c>
      <c r="C3181" s="465" t="s">
        <v>17246</v>
      </c>
      <c r="D3181" s="465" t="s">
        <v>176</v>
      </c>
      <c r="E3181" s="465" t="s">
        <v>5787</v>
      </c>
      <c r="F3181" s="466">
        <v>2022</v>
      </c>
      <c r="G3181" s="465" t="s">
        <v>5710</v>
      </c>
      <c r="H3181" s="465" t="s">
        <v>368</v>
      </c>
      <c r="I3181" s="465" t="s">
        <v>17248</v>
      </c>
      <c r="J3181" s="466">
        <v>0</v>
      </c>
      <c r="K3181" s="469"/>
      <c r="L3181" s="404">
        <f t="shared" ca="1" si="49"/>
        <v>0</v>
      </c>
      <c r="M3181" s="465" t="s">
        <v>112</v>
      </c>
    </row>
    <row r="3182" spans="1:13" x14ac:dyDescent="0.35">
      <c r="A3182" s="462" t="s">
        <v>10831</v>
      </c>
      <c r="B3182" s="462" t="s">
        <v>16612</v>
      </c>
      <c r="C3182" s="462" t="s">
        <v>10831</v>
      </c>
      <c r="D3182" s="462" t="s">
        <v>176</v>
      </c>
      <c r="E3182" s="462" t="s">
        <v>5787</v>
      </c>
      <c r="F3182" s="463">
        <v>2016</v>
      </c>
      <c r="G3182" s="462" t="s">
        <v>5710</v>
      </c>
      <c r="H3182" s="462" t="s">
        <v>6006</v>
      </c>
      <c r="I3182" s="462" t="s">
        <v>10832</v>
      </c>
      <c r="J3182" s="463">
        <v>0</v>
      </c>
      <c r="K3182" s="468"/>
      <c r="L3182" s="464">
        <f t="shared" ca="1" si="49"/>
        <v>0</v>
      </c>
      <c r="M3182" s="462" t="s">
        <v>112</v>
      </c>
    </row>
    <row r="3183" spans="1:13" x14ac:dyDescent="0.35">
      <c r="A3183" s="465" t="s">
        <v>17241</v>
      </c>
      <c r="B3183" s="465" t="s">
        <v>17242</v>
      </c>
      <c r="C3183" s="465" t="s">
        <v>17241</v>
      </c>
      <c r="D3183" s="465" t="s">
        <v>176</v>
      </c>
      <c r="E3183" s="465" t="s">
        <v>5787</v>
      </c>
      <c r="F3183" s="466">
        <v>2022</v>
      </c>
      <c r="G3183" s="465" t="s">
        <v>5710</v>
      </c>
      <c r="H3183" s="465" t="s">
        <v>368</v>
      </c>
      <c r="I3183" s="465" t="s">
        <v>17243</v>
      </c>
      <c r="J3183" s="466">
        <v>0</v>
      </c>
      <c r="K3183" s="469"/>
      <c r="L3183" s="404">
        <f t="shared" ca="1" si="49"/>
        <v>0</v>
      </c>
      <c r="M3183" s="465" t="s">
        <v>112</v>
      </c>
    </row>
    <row r="3184" spans="1:13" x14ac:dyDescent="0.35">
      <c r="A3184" s="462" t="s">
        <v>17244</v>
      </c>
      <c r="B3184" s="462" t="s">
        <v>3617</v>
      </c>
      <c r="C3184" s="462" t="s">
        <v>17244</v>
      </c>
      <c r="D3184" s="462" t="s">
        <v>176</v>
      </c>
      <c r="E3184" s="462" t="s">
        <v>5787</v>
      </c>
      <c r="F3184" s="463">
        <v>2022</v>
      </c>
      <c r="G3184" s="462" t="s">
        <v>5710</v>
      </c>
      <c r="H3184" s="462" t="s">
        <v>368</v>
      </c>
      <c r="I3184" s="462" t="s">
        <v>17245</v>
      </c>
      <c r="J3184" s="463">
        <v>0</v>
      </c>
      <c r="K3184" s="468"/>
      <c r="L3184" s="464">
        <f t="shared" ca="1" si="49"/>
        <v>0</v>
      </c>
      <c r="M3184" s="462" t="s">
        <v>112</v>
      </c>
    </row>
    <row r="3185" spans="1:13" x14ac:dyDescent="0.35">
      <c r="A3185" s="465" t="s">
        <v>8593</v>
      </c>
      <c r="B3185" s="465" t="s">
        <v>3618</v>
      </c>
      <c r="C3185" s="465" t="s">
        <v>8593</v>
      </c>
      <c r="D3185" s="465" t="s">
        <v>176</v>
      </c>
      <c r="E3185" s="465" t="s">
        <v>5787</v>
      </c>
      <c r="F3185" s="466">
        <v>2013</v>
      </c>
      <c r="G3185" s="465" t="s">
        <v>5710</v>
      </c>
      <c r="H3185" s="465" t="s">
        <v>6139</v>
      </c>
      <c r="I3185" s="465" t="s">
        <v>8594</v>
      </c>
      <c r="J3185" s="466">
        <v>0</v>
      </c>
      <c r="K3185" s="469"/>
      <c r="L3185" s="404">
        <f t="shared" ca="1" si="49"/>
        <v>0</v>
      </c>
      <c r="M3185" s="465" t="s">
        <v>112</v>
      </c>
    </row>
    <row r="3186" spans="1:13" x14ac:dyDescent="0.35">
      <c r="A3186" s="462" t="s">
        <v>9519</v>
      </c>
      <c r="B3186" s="462" t="s">
        <v>3628</v>
      </c>
      <c r="C3186" s="462" t="s">
        <v>9519</v>
      </c>
      <c r="D3186" s="462" t="s">
        <v>176</v>
      </c>
      <c r="E3186" s="462" t="s">
        <v>5787</v>
      </c>
      <c r="F3186" s="463">
        <v>2015</v>
      </c>
      <c r="G3186" s="462" t="s">
        <v>5735</v>
      </c>
      <c r="H3186" s="462" t="s">
        <v>6284</v>
      </c>
      <c r="I3186" s="462" t="s">
        <v>9520</v>
      </c>
      <c r="J3186" s="463">
        <v>0</v>
      </c>
      <c r="K3186" s="468"/>
      <c r="L3186" s="464">
        <f t="shared" ca="1" si="49"/>
        <v>0</v>
      </c>
      <c r="M3186" s="462" t="s">
        <v>112</v>
      </c>
    </row>
    <row r="3187" spans="1:13" x14ac:dyDescent="0.35">
      <c r="A3187" s="465" t="s">
        <v>11476</v>
      </c>
      <c r="B3187" s="465" t="s">
        <v>3674</v>
      </c>
      <c r="C3187" s="465" t="s">
        <v>11476</v>
      </c>
      <c r="D3187" s="465" t="s">
        <v>176</v>
      </c>
      <c r="E3187" s="465" t="s">
        <v>5787</v>
      </c>
      <c r="F3187" s="466">
        <v>2017</v>
      </c>
      <c r="G3187" s="465" t="s">
        <v>5710</v>
      </c>
      <c r="H3187" s="465" t="s">
        <v>368</v>
      </c>
      <c r="I3187" s="465" t="s">
        <v>11477</v>
      </c>
      <c r="J3187" s="466">
        <v>0</v>
      </c>
      <c r="K3187" s="469"/>
      <c r="L3187" s="404">
        <f t="shared" ca="1" si="49"/>
        <v>0</v>
      </c>
      <c r="M3187" s="465" t="s">
        <v>112</v>
      </c>
    </row>
    <row r="3188" spans="1:13" x14ac:dyDescent="0.35">
      <c r="A3188" s="462" t="s">
        <v>11402</v>
      </c>
      <c r="B3188" s="462" t="s">
        <v>3660</v>
      </c>
      <c r="C3188" s="462" t="s">
        <v>11402</v>
      </c>
      <c r="D3188" s="462" t="s">
        <v>176</v>
      </c>
      <c r="E3188" s="462" t="s">
        <v>5787</v>
      </c>
      <c r="F3188" s="463">
        <v>2017</v>
      </c>
      <c r="G3188" s="462" t="s">
        <v>5710</v>
      </c>
      <c r="H3188" s="462" t="s">
        <v>6139</v>
      </c>
      <c r="I3188" s="462" t="s">
        <v>11403</v>
      </c>
      <c r="J3188" s="463">
        <v>0</v>
      </c>
      <c r="K3188" s="468"/>
      <c r="L3188" s="464">
        <f t="shared" ca="1" si="49"/>
        <v>0</v>
      </c>
      <c r="M3188" s="462" t="s">
        <v>112</v>
      </c>
    </row>
    <row r="3189" spans="1:13" x14ac:dyDescent="0.35">
      <c r="A3189" s="465" t="s">
        <v>11404</v>
      </c>
      <c r="B3189" s="465" t="s">
        <v>3661</v>
      </c>
      <c r="C3189" s="465" t="s">
        <v>11404</v>
      </c>
      <c r="D3189" s="465" t="s">
        <v>176</v>
      </c>
      <c r="E3189" s="465" t="s">
        <v>5787</v>
      </c>
      <c r="F3189" s="466">
        <v>2017</v>
      </c>
      <c r="G3189" s="465" t="s">
        <v>5710</v>
      </c>
      <c r="H3189" s="465" t="s">
        <v>6139</v>
      </c>
      <c r="I3189" s="465" t="s">
        <v>11405</v>
      </c>
      <c r="J3189" s="466">
        <v>0</v>
      </c>
      <c r="K3189" s="469"/>
      <c r="L3189" s="404">
        <f t="shared" ca="1" si="49"/>
        <v>0</v>
      </c>
      <c r="M3189" s="465" t="s">
        <v>112</v>
      </c>
    </row>
    <row r="3190" spans="1:13" x14ac:dyDescent="0.35">
      <c r="A3190" s="462" t="s">
        <v>11408</v>
      </c>
      <c r="B3190" s="462" t="s">
        <v>3663</v>
      </c>
      <c r="C3190" s="462" t="s">
        <v>11408</v>
      </c>
      <c r="D3190" s="462" t="s">
        <v>176</v>
      </c>
      <c r="E3190" s="462" t="s">
        <v>5787</v>
      </c>
      <c r="F3190" s="463">
        <v>2017</v>
      </c>
      <c r="G3190" s="462" t="s">
        <v>5710</v>
      </c>
      <c r="H3190" s="462" t="s">
        <v>6139</v>
      </c>
      <c r="I3190" s="462" t="s">
        <v>11409</v>
      </c>
      <c r="J3190" s="463">
        <v>0</v>
      </c>
      <c r="K3190" s="468"/>
      <c r="L3190" s="464">
        <f t="shared" ca="1" si="49"/>
        <v>0</v>
      </c>
      <c r="M3190" s="462" t="s">
        <v>112</v>
      </c>
    </row>
    <row r="3191" spans="1:13" x14ac:dyDescent="0.35">
      <c r="A3191" s="465" t="s">
        <v>11406</v>
      </c>
      <c r="B3191" s="465" t="s">
        <v>3662</v>
      </c>
      <c r="C3191" s="465" t="s">
        <v>11406</v>
      </c>
      <c r="D3191" s="465" t="s">
        <v>176</v>
      </c>
      <c r="E3191" s="465" t="s">
        <v>5787</v>
      </c>
      <c r="F3191" s="466">
        <v>2017</v>
      </c>
      <c r="G3191" s="465" t="s">
        <v>5710</v>
      </c>
      <c r="H3191" s="465" t="s">
        <v>6139</v>
      </c>
      <c r="I3191" s="465" t="s">
        <v>11407</v>
      </c>
      <c r="J3191" s="466">
        <v>0</v>
      </c>
      <c r="K3191" s="469"/>
      <c r="L3191" s="404">
        <f t="shared" ca="1" si="49"/>
        <v>0</v>
      </c>
      <c r="M3191" s="465" t="s">
        <v>112</v>
      </c>
    </row>
    <row r="3192" spans="1:13" x14ac:dyDescent="0.35">
      <c r="A3192" s="462" t="s">
        <v>9833</v>
      </c>
      <c r="B3192" s="462" t="s">
        <v>4682</v>
      </c>
      <c r="C3192" s="462" t="s">
        <v>9833</v>
      </c>
      <c r="D3192" s="462" t="s">
        <v>135</v>
      </c>
      <c r="E3192" s="462" t="s">
        <v>135</v>
      </c>
      <c r="F3192" s="463">
        <v>2015</v>
      </c>
      <c r="G3192" s="462" t="s">
        <v>5710</v>
      </c>
      <c r="H3192" s="462" t="s">
        <v>6735</v>
      </c>
      <c r="I3192" s="462" t="s">
        <v>9834</v>
      </c>
      <c r="J3192" s="463">
        <v>35196</v>
      </c>
      <c r="K3192" s="468"/>
      <c r="L3192" s="464">
        <f t="shared" ca="1" si="49"/>
        <v>3910.6666666666665</v>
      </c>
      <c r="M3192" s="462" t="s">
        <v>135</v>
      </c>
    </row>
    <row r="3193" spans="1:13" x14ac:dyDescent="0.35">
      <c r="A3193" s="465" t="s">
        <v>9096</v>
      </c>
      <c r="B3193" s="465" t="s">
        <v>4681</v>
      </c>
      <c r="C3193" s="465" t="s">
        <v>9096</v>
      </c>
      <c r="D3193" s="465" t="s">
        <v>135</v>
      </c>
      <c r="E3193" s="465" t="s">
        <v>135</v>
      </c>
      <c r="F3193" s="466">
        <v>2014</v>
      </c>
      <c r="G3193" s="465" t="s">
        <v>5710</v>
      </c>
      <c r="H3193" s="465" t="s">
        <v>6496</v>
      </c>
      <c r="I3193" s="465" t="s">
        <v>9097</v>
      </c>
      <c r="J3193" s="466">
        <v>52949.9</v>
      </c>
      <c r="K3193" s="469"/>
      <c r="L3193" s="404">
        <f t="shared" ca="1" si="49"/>
        <v>5294.99</v>
      </c>
      <c r="M3193" s="465" t="s">
        <v>135</v>
      </c>
    </row>
    <row r="3194" spans="1:13" x14ac:dyDescent="0.35">
      <c r="A3194" s="462" t="s">
        <v>12358</v>
      </c>
      <c r="B3194" s="462" t="s">
        <v>4683</v>
      </c>
      <c r="C3194" s="462" t="s">
        <v>12358</v>
      </c>
      <c r="D3194" s="462" t="s">
        <v>135</v>
      </c>
      <c r="E3194" s="462" t="s">
        <v>135</v>
      </c>
      <c r="F3194" s="463">
        <v>2018</v>
      </c>
      <c r="G3194" s="462" t="s">
        <v>5710</v>
      </c>
      <c r="H3194" s="462" t="s">
        <v>6735</v>
      </c>
      <c r="I3194" s="462" t="s">
        <v>12359</v>
      </c>
      <c r="J3194" s="463">
        <v>60298</v>
      </c>
      <c r="K3194" s="468"/>
      <c r="L3194" s="464">
        <f t="shared" ca="1" si="49"/>
        <v>10049.666666666666</v>
      </c>
      <c r="M3194" s="462" t="s">
        <v>135</v>
      </c>
    </row>
    <row r="3195" spans="1:13" x14ac:dyDescent="0.35">
      <c r="A3195" s="465" t="s">
        <v>13836</v>
      </c>
      <c r="B3195" s="465" t="s">
        <v>4419</v>
      </c>
      <c r="C3195" s="465" t="s">
        <v>13836</v>
      </c>
      <c r="D3195" s="465" t="s">
        <v>177</v>
      </c>
      <c r="E3195" s="465" t="s">
        <v>214</v>
      </c>
      <c r="F3195" s="466">
        <v>2020</v>
      </c>
      <c r="G3195" s="465" t="s">
        <v>5710</v>
      </c>
      <c r="H3195" s="465" t="s">
        <v>6139</v>
      </c>
      <c r="I3195" s="465" t="s">
        <v>13837</v>
      </c>
      <c r="J3195" s="466">
        <v>158030</v>
      </c>
      <c r="K3195" s="469"/>
      <c r="L3195" s="404">
        <f t="shared" ca="1" si="49"/>
        <v>39507.5</v>
      </c>
      <c r="M3195" s="465" t="s">
        <v>115</v>
      </c>
    </row>
    <row r="3196" spans="1:13" x14ac:dyDescent="0.35">
      <c r="A3196" s="462" t="s">
        <v>17002</v>
      </c>
      <c r="B3196" s="462" t="s">
        <v>17003</v>
      </c>
      <c r="C3196" s="462" t="s">
        <v>17002</v>
      </c>
      <c r="D3196" s="462" t="s">
        <v>177</v>
      </c>
      <c r="E3196" s="462" t="s">
        <v>214</v>
      </c>
      <c r="F3196" s="463">
        <v>2022</v>
      </c>
      <c r="G3196" s="462" t="s">
        <v>6165</v>
      </c>
      <c r="H3196" s="462" t="s">
        <v>17000</v>
      </c>
      <c r="I3196" s="462" t="s">
        <v>17004</v>
      </c>
      <c r="J3196" s="463">
        <v>7470</v>
      </c>
      <c r="K3196" s="468"/>
      <c r="L3196" s="464">
        <f t="shared" ca="1" si="49"/>
        <v>3735</v>
      </c>
      <c r="M3196" s="462" t="s">
        <v>115</v>
      </c>
    </row>
    <row r="3197" spans="1:13" x14ac:dyDescent="0.35">
      <c r="A3197" s="465" t="s">
        <v>16998</v>
      </c>
      <c r="B3197" s="465" t="s">
        <v>16999</v>
      </c>
      <c r="C3197" s="465" t="s">
        <v>16998</v>
      </c>
      <c r="D3197" s="465" t="s">
        <v>177</v>
      </c>
      <c r="E3197" s="465" t="s">
        <v>214</v>
      </c>
      <c r="F3197" s="466">
        <v>2022</v>
      </c>
      <c r="G3197" s="465" t="s">
        <v>6165</v>
      </c>
      <c r="H3197" s="465" t="s">
        <v>17000</v>
      </c>
      <c r="I3197" s="465" t="s">
        <v>17001</v>
      </c>
      <c r="J3197" s="466">
        <v>1558</v>
      </c>
      <c r="K3197" s="469"/>
      <c r="L3197" s="404">
        <f t="shared" ca="1" si="49"/>
        <v>779</v>
      </c>
      <c r="M3197" s="465" t="s">
        <v>115</v>
      </c>
    </row>
    <row r="3198" spans="1:13" x14ac:dyDescent="0.35">
      <c r="A3198" s="462" t="s">
        <v>8173</v>
      </c>
      <c r="B3198" s="462" t="s">
        <v>4402</v>
      </c>
      <c r="C3198" s="462" t="s">
        <v>8173</v>
      </c>
      <c r="D3198" s="462" t="s">
        <v>177</v>
      </c>
      <c r="E3198" s="462" t="s">
        <v>214</v>
      </c>
      <c r="F3198" s="463">
        <v>2012</v>
      </c>
      <c r="G3198" s="462" t="s">
        <v>5710</v>
      </c>
      <c r="H3198" s="462" t="s">
        <v>6139</v>
      </c>
      <c r="I3198" s="462" t="s">
        <v>8174</v>
      </c>
      <c r="J3198" s="463">
        <v>189881</v>
      </c>
      <c r="K3198" s="468">
        <v>45198</v>
      </c>
      <c r="L3198" s="464">
        <f t="shared" ca="1" si="49"/>
        <v>15823.416666666666</v>
      </c>
      <c r="M3198" s="462" t="s">
        <v>115</v>
      </c>
    </row>
    <row r="3199" spans="1:13" x14ac:dyDescent="0.35">
      <c r="A3199" s="465" t="s">
        <v>9140</v>
      </c>
      <c r="B3199" s="465" t="s">
        <v>4404</v>
      </c>
      <c r="C3199" s="465" t="s">
        <v>9140</v>
      </c>
      <c r="D3199" s="465" t="s">
        <v>177</v>
      </c>
      <c r="E3199" s="465" t="s">
        <v>214</v>
      </c>
      <c r="F3199" s="466">
        <v>2014</v>
      </c>
      <c r="G3199" s="465" t="s">
        <v>5710</v>
      </c>
      <c r="H3199" s="465" t="s">
        <v>6139</v>
      </c>
      <c r="I3199" s="465" t="s">
        <v>9141</v>
      </c>
      <c r="J3199" s="466">
        <v>261400</v>
      </c>
      <c r="K3199" s="469">
        <v>44496</v>
      </c>
      <c r="L3199" s="404">
        <f t="shared" ca="1" si="49"/>
        <v>26140</v>
      </c>
      <c r="M3199" s="465" t="s">
        <v>115</v>
      </c>
    </row>
    <row r="3200" spans="1:13" x14ac:dyDescent="0.35">
      <c r="A3200" s="462" t="s">
        <v>10306</v>
      </c>
      <c r="B3200" s="462" t="s">
        <v>4405</v>
      </c>
      <c r="C3200" s="462" t="s">
        <v>10306</v>
      </c>
      <c r="D3200" s="462" t="s">
        <v>177</v>
      </c>
      <c r="E3200" s="462" t="s">
        <v>214</v>
      </c>
      <c r="F3200" s="463">
        <v>2016</v>
      </c>
      <c r="G3200" s="462" t="s">
        <v>5710</v>
      </c>
      <c r="H3200" s="462" t="s">
        <v>8436</v>
      </c>
      <c r="I3200" s="462" t="s">
        <v>10307</v>
      </c>
      <c r="J3200" s="463">
        <v>258714</v>
      </c>
      <c r="K3200" s="468">
        <v>45105</v>
      </c>
      <c r="L3200" s="464">
        <f t="shared" ca="1" si="49"/>
        <v>32339.25</v>
      </c>
      <c r="M3200" s="462" t="s">
        <v>115</v>
      </c>
    </row>
    <row r="3201" spans="1:13" x14ac:dyDescent="0.35">
      <c r="A3201" s="465" t="s">
        <v>17781</v>
      </c>
      <c r="B3201" s="465" t="s">
        <v>17782</v>
      </c>
      <c r="C3201" s="465" t="s">
        <v>17781</v>
      </c>
      <c r="D3201" s="465" t="s">
        <v>177</v>
      </c>
      <c r="E3201" s="465" t="s">
        <v>214</v>
      </c>
      <c r="F3201" s="466">
        <v>2023</v>
      </c>
      <c r="G3201" s="465" t="s">
        <v>5710</v>
      </c>
      <c r="H3201" s="465" t="s">
        <v>368</v>
      </c>
      <c r="I3201" s="465" t="s">
        <v>17783</v>
      </c>
      <c r="J3201" s="466">
        <v>0</v>
      </c>
      <c r="K3201" s="469"/>
      <c r="L3201" s="404">
        <f t="shared" ca="1" si="49"/>
        <v>0</v>
      </c>
      <c r="M3201" s="465" t="s">
        <v>115</v>
      </c>
    </row>
    <row r="3202" spans="1:13" x14ac:dyDescent="0.35">
      <c r="A3202" s="462" t="s">
        <v>14176</v>
      </c>
      <c r="B3202" s="462" t="s">
        <v>16862</v>
      </c>
      <c r="C3202" s="462" t="s">
        <v>14176</v>
      </c>
      <c r="D3202" s="462" t="s">
        <v>177</v>
      </c>
      <c r="E3202" s="462" t="s">
        <v>214</v>
      </c>
      <c r="F3202" s="463">
        <v>2021</v>
      </c>
      <c r="G3202" s="462" t="s">
        <v>5767</v>
      </c>
      <c r="H3202" s="462" t="s">
        <v>6036</v>
      </c>
      <c r="I3202" s="462" t="s">
        <v>14177</v>
      </c>
      <c r="J3202" s="463">
        <v>21089</v>
      </c>
      <c r="K3202" s="468"/>
      <c r="L3202" s="464">
        <f t="shared" ref="L3202:L3265" ca="1" si="50">IFERROR(J3202/(YEAR(NOW())-F3202),"--")</f>
        <v>7029.666666666667</v>
      </c>
      <c r="M3202" s="462" t="s">
        <v>115</v>
      </c>
    </row>
    <row r="3203" spans="1:13" x14ac:dyDescent="0.35">
      <c r="A3203" s="465" t="s">
        <v>14178</v>
      </c>
      <c r="B3203" s="465" t="s">
        <v>16863</v>
      </c>
      <c r="C3203" s="465" t="s">
        <v>14178</v>
      </c>
      <c r="D3203" s="465" t="s">
        <v>177</v>
      </c>
      <c r="E3203" s="465" t="s">
        <v>214</v>
      </c>
      <c r="F3203" s="466">
        <v>2021</v>
      </c>
      <c r="G3203" s="465" t="s">
        <v>5767</v>
      </c>
      <c r="H3203" s="465" t="s">
        <v>6036</v>
      </c>
      <c r="I3203" s="465" t="s">
        <v>14179</v>
      </c>
      <c r="J3203" s="466">
        <v>32009</v>
      </c>
      <c r="K3203" s="469"/>
      <c r="L3203" s="404">
        <f t="shared" ca="1" si="50"/>
        <v>10669.666666666666</v>
      </c>
      <c r="M3203" s="465" t="s">
        <v>115</v>
      </c>
    </row>
    <row r="3204" spans="1:13" x14ac:dyDescent="0.35">
      <c r="A3204" s="462" t="s">
        <v>6257</v>
      </c>
      <c r="B3204" s="462" t="s">
        <v>4399</v>
      </c>
      <c r="C3204" s="462" t="s">
        <v>6257</v>
      </c>
      <c r="D3204" s="462" t="s">
        <v>177</v>
      </c>
      <c r="E3204" s="462" t="s">
        <v>214</v>
      </c>
      <c r="F3204" s="463">
        <v>2005</v>
      </c>
      <c r="G3204" s="462" t="s">
        <v>5767</v>
      </c>
      <c r="H3204" s="462" t="s">
        <v>6252</v>
      </c>
      <c r="I3204" s="462" t="s">
        <v>6258</v>
      </c>
      <c r="J3204" s="463">
        <v>80840</v>
      </c>
      <c r="K3204" s="468"/>
      <c r="L3204" s="464">
        <f t="shared" ca="1" si="50"/>
        <v>4254.7368421052633</v>
      </c>
      <c r="M3204" s="462" t="s">
        <v>115</v>
      </c>
    </row>
    <row r="3205" spans="1:13" x14ac:dyDescent="0.35">
      <c r="A3205" s="465" t="s">
        <v>6030</v>
      </c>
      <c r="B3205" s="465" t="s">
        <v>4398</v>
      </c>
      <c r="C3205" s="465" t="s">
        <v>6030</v>
      </c>
      <c r="D3205" s="465" t="s">
        <v>177</v>
      </c>
      <c r="E3205" s="465" t="s">
        <v>214</v>
      </c>
      <c r="F3205" s="466">
        <v>2001</v>
      </c>
      <c r="G3205" s="465" t="s">
        <v>5767</v>
      </c>
      <c r="H3205" s="465" t="s">
        <v>5927</v>
      </c>
      <c r="I3205" s="465" t="s">
        <v>6031</v>
      </c>
      <c r="J3205" s="466">
        <v>82986</v>
      </c>
      <c r="K3205" s="469"/>
      <c r="L3205" s="404">
        <f t="shared" ca="1" si="50"/>
        <v>3608.086956521739</v>
      </c>
      <c r="M3205" s="465" t="s">
        <v>115</v>
      </c>
    </row>
    <row r="3206" spans="1:13" x14ac:dyDescent="0.35">
      <c r="A3206" s="462" t="s">
        <v>8682</v>
      </c>
      <c r="B3206" s="462" t="s">
        <v>4403</v>
      </c>
      <c r="C3206" s="462" t="s">
        <v>8682</v>
      </c>
      <c r="D3206" s="462" t="s">
        <v>177</v>
      </c>
      <c r="E3206" s="462" t="s">
        <v>214</v>
      </c>
      <c r="F3206" s="463">
        <v>2013</v>
      </c>
      <c r="G3206" s="462" t="s">
        <v>5710</v>
      </c>
      <c r="H3206" s="462" t="s">
        <v>368</v>
      </c>
      <c r="I3206" s="462" t="s">
        <v>8683</v>
      </c>
      <c r="J3206" s="463">
        <v>66258</v>
      </c>
      <c r="K3206" s="468">
        <v>45169</v>
      </c>
      <c r="L3206" s="464">
        <f t="shared" ca="1" si="50"/>
        <v>6023.454545454545</v>
      </c>
      <c r="M3206" s="462" t="s">
        <v>115</v>
      </c>
    </row>
    <row r="3207" spans="1:13" x14ac:dyDescent="0.35">
      <c r="A3207" s="465" t="s">
        <v>12310</v>
      </c>
      <c r="B3207" s="465" t="s">
        <v>4413</v>
      </c>
      <c r="C3207" s="465" t="s">
        <v>12310</v>
      </c>
      <c r="D3207" s="465" t="s">
        <v>177</v>
      </c>
      <c r="E3207" s="465" t="s">
        <v>214</v>
      </c>
      <c r="F3207" s="466">
        <v>2018</v>
      </c>
      <c r="G3207" s="465" t="s">
        <v>5710</v>
      </c>
      <c r="H3207" s="465" t="s">
        <v>897</v>
      </c>
      <c r="I3207" s="465" t="s">
        <v>12311</v>
      </c>
      <c r="J3207" s="466">
        <v>4790</v>
      </c>
      <c r="K3207" s="469"/>
      <c r="L3207" s="404">
        <f t="shared" ca="1" si="50"/>
        <v>798.33333333333337</v>
      </c>
      <c r="M3207" s="465" t="s">
        <v>115</v>
      </c>
    </row>
    <row r="3208" spans="1:13" x14ac:dyDescent="0.35">
      <c r="A3208" s="462" t="s">
        <v>11588</v>
      </c>
      <c r="B3208" s="462" t="s">
        <v>4412</v>
      </c>
      <c r="C3208" s="462" t="s">
        <v>11588</v>
      </c>
      <c r="D3208" s="462" t="s">
        <v>177</v>
      </c>
      <c r="E3208" s="462" t="s">
        <v>214</v>
      </c>
      <c r="F3208" s="463">
        <v>2017</v>
      </c>
      <c r="G3208" s="462" t="s">
        <v>5710</v>
      </c>
      <c r="H3208" s="462" t="s">
        <v>897</v>
      </c>
      <c r="I3208" s="462" t="s">
        <v>11589</v>
      </c>
      <c r="J3208" s="463">
        <v>12345</v>
      </c>
      <c r="K3208" s="468"/>
      <c r="L3208" s="464">
        <f t="shared" ca="1" si="50"/>
        <v>1763.5714285714287</v>
      </c>
      <c r="M3208" s="462" t="s">
        <v>115</v>
      </c>
    </row>
    <row r="3209" spans="1:13" x14ac:dyDescent="0.35">
      <c r="A3209" s="465" t="s">
        <v>7829</v>
      </c>
      <c r="B3209" s="465" t="s">
        <v>4401</v>
      </c>
      <c r="C3209" s="465" t="s">
        <v>7829</v>
      </c>
      <c r="D3209" s="465" t="s">
        <v>177</v>
      </c>
      <c r="E3209" s="465" t="s">
        <v>214</v>
      </c>
      <c r="F3209" s="466">
        <v>2011</v>
      </c>
      <c r="G3209" s="465" t="s">
        <v>5710</v>
      </c>
      <c r="H3209" s="465" t="s">
        <v>6038</v>
      </c>
      <c r="I3209" s="465" t="s">
        <v>7830</v>
      </c>
      <c r="J3209" s="466">
        <v>169908</v>
      </c>
      <c r="K3209" s="469"/>
      <c r="L3209" s="404">
        <f t="shared" ca="1" si="50"/>
        <v>13069.846153846154</v>
      </c>
      <c r="M3209" s="465" t="s">
        <v>115</v>
      </c>
    </row>
    <row r="3210" spans="1:13" x14ac:dyDescent="0.35">
      <c r="A3210" s="462" t="s">
        <v>10865</v>
      </c>
      <c r="B3210" s="462" t="s">
        <v>4406</v>
      </c>
      <c r="C3210" s="462" t="s">
        <v>10865</v>
      </c>
      <c r="D3210" s="462" t="s">
        <v>177</v>
      </c>
      <c r="E3210" s="462" t="s">
        <v>214</v>
      </c>
      <c r="F3210" s="463">
        <v>2016</v>
      </c>
      <c r="G3210" s="462" t="s">
        <v>5710</v>
      </c>
      <c r="H3210" s="462" t="s">
        <v>9884</v>
      </c>
      <c r="I3210" s="462" t="s">
        <v>10866</v>
      </c>
      <c r="J3210" s="463">
        <v>46689</v>
      </c>
      <c r="K3210" s="468"/>
      <c r="L3210" s="464">
        <f t="shared" ca="1" si="50"/>
        <v>5836.125</v>
      </c>
      <c r="M3210" s="462" t="s">
        <v>115</v>
      </c>
    </row>
    <row r="3211" spans="1:13" x14ac:dyDescent="0.35">
      <c r="A3211" s="465" t="s">
        <v>10867</v>
      </c>
      <c r="B3211" s="465" t="s">
        <v>4407</v>
      </c>
      <c r="C3211" s="465" t="s">
        <v>10867</v>
      </c>
      <c r="D3211" s="465" t="s">
        <v>177</v>
      </c>
      <c r="E3211" s="465" t="s">
        <v>214</v>
      </c>
      <c r="F3211" s="466">
        <v>2016</v>
      </c>
      <c r="G3211" s="465" t="s">
        <v>5710</v>
      </c>
      <c r="H3211" s="465" t="s">
        <v>9884</v>
      </c>
      <c r="I3211" s="465" t="s">
        <v>10868</v>
      </c>
      <c r="J3211" s="466">
        <v>121365</v>
      </c>
      <c r="K3211" s="469"/>
      <c r="L3211" s="404">
        <f t="shared" ca="1" si="50"/>
        <v>15170.625</v>
      </c>
      <c r="M3211" s="465" t="s">
        <v>115</v>
      </c>
    </row>
    <row r="3212" spans="1:13" x14ac:dyDescent="0.35">
      <c r="A3212" s="462" t="s">
        <v>10869</v>
      </c>
      <c r="B3212" s="462" t="s">
        <v>4408</v>
      </c>
      <c r="C3212" s="462" t="s">
        <v>10869</v>
      </c>
      <c r="D3212" s="462" t="s">
        <v>177</v>
      </c>
      <c r="E3212" s="462" t="s">
        <v>214</v>
      </c>
      <c r="F3212" s="463">
        <v>2016</v>
      </c>
      <c r="G3212" s="462" t="s">
        <v>5710</v>
      </c>
      <c r="H3212" s="462" t="s">
        <v>9884</v>
      </c>
      <c r="I3212" s="462" t="s">
        <v>10870</v>
      </c>
      <c r="J3212" s="463">
        <v>74885</v>
      </c>
      <c r="K3212" s="468"/>
      <c r="L3212" s="464">
        <f t="shared" ca="1" si="50"/>
        <v>9360.625</v>
      </c>
      <c r="M3212" s="462" t="s">
        <v>115</v>
      </c>
    </row>
    <row r="3213" spans="1:13" x14ac:dyDescent="0.35">
      <c r="A3213" s="465" t="s">
        <v>10871</v>
      </c>
      <c r="B3213" s="465" t="s">
        <v>4409</v>
      </c>
      <c r="C3213" s="465" t="s">
        <v>10871</v>
      </c>
      <c r="D3213" s="465" t="s">
        <v>177</v>
      </c>
      <c r="E3213" s="465" t="s">
        <v>214</v>
      </c>
      <c r="F3213" s="466">
        <v>2016</v>
      </c>
      <c r="G3213" s="465" t="s">
        <v>5710</v>
      </c>
      <c r="H3213" s="465" t="s">
        <v>9884</v>
      </c>
      <c r="I3213" s="465" t="s">
        <v>10872</v>
      </c>
      <c r="J3213" s="466">
        <v>92742</v>
      </c>
      <c r="K3213" s="469"/>
      <c r="L3213" s="404">
        <f t="shared" ca="1" si="50"/>
        <v>11592.75</v>
      </c>
      <c r="M3213" s="465" t="s">
        <v>115</v>
      </c>
    </row>
    <row r="3214" spans="1:13" x14ac:dyDescent="0.35">
      <c r="A3214" s="462" t="s">
        <v>11546</v>
      </c>
      <c r="B3214" s="462" t="s">
        <v>4411</v>
      </c>
      <c r="C3214" s="462" t="s">
        <v>11546</v>
      </c>
      <c r="D3214" s="462" t="s">
        <v>177</v>
      </c>
      <c r="E3214" s="462" t="s">
        <v>214</v>
      </c>
      <c r="F3214" s="463">
        <v>2017</v>
      </c>
      <c r="G3214" s="462" t="s">
        <v>5710</v>
      </c>
      <c r="H3214" s="462" t="s">
        <v>898</v>
      </c>
      <c r="I3214" s="462" t="s">
        <v>11547</v>
      </c>
      <c r="J3214" s="463">
        <v>34302</v>
      </c>
      <c r="K3214" s="468"/>
      <c r="L3214" s="464">
        <f t="shared" ca="1" si="50"/>
        <v>4900.2857142857147</v>
      </c>
      <c r="M3214" s="462" t="s">
        <v>115</v>
      </c>
    </row>
    <row r="3215" spans="1:13" x14ac:dyDescent="0.35">
      <c r="A3215" s="465" t="s">
        <v>11320</v>
      </c>
      <c r="B3215" s="465" t="s">
        <v>4410</v>
      </c>
      <c r="C3215" s="465" t="s">
        <v>11320</v>
      </c>
      <c r="D3215" s="465" t="s">
        <v>177</v>
      </c>
      <c r="E3215" s="465" t="s">
        <v>214</v>
      </c>
      <c r="F3215" s="466">
        <v>2017</v>
      </c>
      <c r="G3215" s="465" t="s">
        <v>5735</v>
      </c>
      <c r="H3215" s="465" t="s">
        <v>10296</v>
      </c>
      <c r="I3215" s="465" t="s">
        <v>11321</v>
      </c>
      <c r="J3215" s="466">
        <v>29982</v>
      </c>
      <c r="K3215" s="469"/>
      <c r="L3215" s="404">
        <f t="shared" ca="1" si="50"/>
        <v>4283.1428571428569</v>
      </c>
      <c r="M3215" s="465" t="s">
        <v>115</v>
      </c>
    </row>
    <row r="3216" spans="1:13" x14ac:dyDescent="0.35">
      <c r="A3216" s="462" t="s">
        <v>13621</v>
      </c>
      <c r="B3216" s="462" t="s">
        <v>4417</v>
      </c>
      <c r="C3216" s="462" t="s">
        <v>13621</v>
      </c>
      <c r="D3216" s="462" t="s">
        <v>177</v>
      </c>
      <c r="E3216" s="462" t="s">
        <v>214</v>
      </c>
      <c r="F3216" s="463">
        <v>2019</v>
      </c>
      <c r="G3216" s="462" t="s">
        <v>1283</v>
      </c>
      <c r="H3216" s="462" t="s">
        <v>13615</v>
      </c>
      <c r="I3216" s="462" t="s">
        <v>13622</v>
      </c>
      <c r="J3216" s="463">
        <v>40656</v>
      </c>
      <c r="K3216" s="468"/>
      <c r="L3216" s="464">
        <f t="shared" ca="1" si="50"/>
        <v>8131.2</v>
      </c>
      <c r="M3216" s="462" t="s">
        <v>115</v>
      </c>
    </row>
    <row r="3217" spans="1:13" x14ac:dyDescent="0.35">
      <c r="A3217" s="465" t="s">
        <v>13619</v>
      </c>
      <c r="B3217" s="465" t="s">
        <v>4416</v>
      </c>
      <c r="C3217" s="465" t="s">
        <v>13619</v>
      </c>
      <c r="D3217" s="465" t="s">
        <v>177</v>
      </c>
      <c r="E3217" s="465" t="s">
        <v>214</v>
      </c>
      <c r="F3217" s="466">
        <v>2019</v>
      </c>
      <c r="G3217" s="465" t="s">
        <v>1283</v>
      </c>
      <c r="H3217" s="465" t="s">
        <v>13615</v>
      </c>
      <c r="I3217" s="465" t="s">
        <v>13620</v>
      </c>
      <c r="J3217" s="466">
        <v>31818</v>
      </c>
      <c r="K3217" s="469"/>
      <c r="L3217" s="404">
        <f t="shared" ca="1" si="50"/>
        <v>6363.6</v>
      </c>
      <c r="M3217" s="465" t="s">
        <v>115</v>
      </c>
    </row>
    <row r="3218" spans="1:13" x14ac:dyDescent="0.35">
      <c r="A3218" s="462" t="s">
        <v>13623</v>
      </c>
      <c r="B3218" s="462" t="s">
        <v>4418</v>
      </c>
      <c r="C3218" s="462" t="s">
        <v>13623</v>
      </c>
      <c r="D3218" s="462" t="s">
        <v>177</v>
      </c>
      <c r="E3218" s="462" t="s">
        <v>214</v>
      </c>
      <c r="F3218" s="463">
        <v>2019</v>
      </c>
      <c r="G3218" s="462" t="s">
        <v>1283</v>
      </c>
      <c r="H3218" s="462" t="s">
        <v>13615</v>
      </c>
      <c r="I3218" s="462" t="s">
        <v>13624</v>
      </c>
      <c r="J3218" s="463">
        <v>25205</v>
      </c>
      <c r="K3218" s="468"/>
      <c r="L3218" s="464">
        <f t="shared" ca="1" si="50"/>
        <v>5041</v>
      </c>
      <c r="M3218" s="462" t="s">
        <v>115</v>
      </c>
    </row>
    <row r="3219" spans="1:13" x14ac:dyDescent="0.35">
      <c r="A3219" s="465" t="s">
        <v>12473</v>
      </c>
      <c r="B3219" s="465" t="s">
        <v>4414</v>
      </c>
      <c r="C3219" s="465" t="s">
        <v>12473</v>
      </c>
      <c r="D3219" s="465" t="s">
        <v>177</v>
      </c>
      <c r="E3219" s="465" t="s">
        <v>214</v>
      </c>
      <c r="F3219" s="466">
        <v>2018</v>
      </c>
      <c r="G3219" s="465" t="s">
        <v>5741</v>
      </c>
      <c r="H3219" s="465" t="s">
        <v>5734</v>
      </c>
      <c r="I3219" s="465" t="s">
        <v>12474</v>
      </c>
      <c r="J3219" s="466">
        <v>10861</v>
      </c>
      <c r="K3219" s="469"/>
      <c r="L3219" s="404">
        <f t="shared" ca="1" si="50"/>
        <v>1810.1666666666667</v>
      </c>
      <c r="M3219" s="465" t="s">
        <v>115</v>
      </c>
    </row>
    <row r="3220" spans="1:13" x14ac:dyDescent="0.35">
      <c r="A3220" s="462" t="s">
        <v>7178</v>
      </c>
      <c r="B3220" s="462" t="s">
        <v>4400</v>
      </c>
      <c r="C3220" s="462" t="s">
        <v>7178</v>
      </c>
      <c r="D3220" s="462" t="s">
        <v>177</v>
      </c>
      <c r="E3220" s="462" t="s">
        <v>214</v>
      </c>
      <c r="F3220" s="463">
        <v>2008</v>
      </c>
      <c r="G3220" s="462" t="s">
        <v>5710</v>
      </c>
      <c r="H3220" s="462" t="s">
        <v>913</v>
      </c>
      <c r="I3220" s="462" t="s">
        <v>7179</v>
      </c>
      <c r="J3220" s="463">
        <v>20114</v>
      </c>
      <c r="K3220" s="468"/>
      <c r="L3220" s="464">
        <f t="shared" ca="1" si="50"/>
        <v>1257.125</v>
      </c>
      <c r="M3220" s="462" t="s">
        <v>115</v>
      </c>
    </row>
    <row r="3221" spans="1:13" x14ac:dyDescent="0.35">
      <c r="A3221" s="465" t="s">
        <v>13009</v>
      </c>
      <c r="B3221" s="465" t="s">
        <v>4415</v>
      </c>
      <c r="C3221" s="465" t="s">
        <v>13009</v>
      </c>
      <c r="D3221" s="465" t="s">
        <v>177</v>
      </c>
      <c r="E3221" s="465" t="s">
        <v>214</v>
      </c>
      <c r="F3221" s="466">
        <v>2019</v>
      </c>
      <c r="G3221" s="465" t="s">
        <v>5710</v>
      </c>
      <c r="H3221" s="465" t="s">
        <v>6004</v>
      </c>
      <c r="I3221" s="465" t="s">
        <v>13010</v>
      </c>
      <c r="J3221" s="466">
        <v>6302</v>
      </c>
      <c r="K3221" s="469"/>
      <c r="L3221" s="404">
        <f t="shared" ca="1" si="50"/>
        <v>1260.4000000000001</v>
      </c>
      <c r="M3221" s="465" t="s">
        <v>115</v>
      </c>
    </row>
    <row r="3222" spans="1:13" x14ac:dyDescent="0.35">
      <c r="A3222" s="462" t="s">
        <v>13011</v>
      </c>
      <c r="B3222" s="462" t="s">
        <v>13012</v>
      </c>
      <c r="C3222" s="462" t="s">
        <v>13011</v>
      </c>
      <c r="D3222" s="462" t="s">
        <v>177</v>
      </c>
      <c r="E3222" s="462" t="s">
        <v>214</v>
      </c>
      <c r="F3222" s="463">
        <v>2019</v>
      </c>
      <c r="G3222" s="462" t="s">
        <v>5710</v>
      </c>
      <c r="H3222" s="462" t="s">
        <v>6004</v>
      </c>
      <c r="I3222" s="462" t="s">
        <v>13013</v>
      </c>
      <c r="J3222" s="463">
        <v>5475</v>
      </c>
      <c r="K3222" s="468"/>
      <c r="L3222" s="464">
        <f t="shared" ca="1" si="50"/>
        <v>1095</v>
      </c>
      <c r="M3222" s="462" t="s">
        <v>115</v>
      </c>
    </row>
    <row r="3223" spans="1:13" x14ac:dyDescent="0.35">
      <c r="A3223" s="465" t="s">
        <v>14437</v>
      </c>
      <c r="B3223" s="465" t="s">
        <v>14438</v>
      </c>
      <c r="C3223" s="465" t="s">
        <v>14437</v>
      </c>
      <c r="D3223" s="465" t="s">
        <v>177</v>
      </c>
      <c r="E3223" s="465" t="s">
        <v>214</v>
      </c>
      <c r="F3223" s="466">
        <v>2021</v>
      </c>
      <c r="G3223" s="465" t="s">
        <v>1283</v>
      </c>
      <c r="H3223" s="465" t="s">
        <v>13615</v>
      </c>
      <c r="I3223" s="465" t="s">
        <v>14439</v>
      </c>
      <c r="J3223" s="466">
        <v>4180</v>
      </c>
      <c r="K3223" s="469"/>
      <c r="L3223" s="404">
        <f t="shared" ca="1" si="50"/>
        <v>1393.3333333333333</v>
      </c>
      <c r="M3223" s="465" t="s">
        <v>115</v>
      </c>
    </row>
    <row r="3224" spans="1:13" x14ac:dyDescent="0.35">
      <c r="A3224" s="462" t="s">
        <v>14440</v>
      </c>
      <c r="B3224" s="462" t="s">
        <v>14441</v>
      </c>
      <c r="C3224" s="462" t="s">
        <v>14440</v>
      </c>
      <c r="D3224" s="462" t="s">
        <v>177</v>
      </c>
      <c r="E3224" s="462" t="s">
        <v>214</v>
      </c>
      <c r="F3224" s="463">
        <v>2021</v>
      </c>
      <c r="G3224" s="462" t="s">
        <v>1283</v>
      </c>
      <c r="H3224" s="462" t="s">
        <v>11925</v>
      </c>
      <c r="I3224" s="462" t="s">
        <v>14442</v>
      </c>
      <c r="J3224" s="463">
        <v>18247</v>
      </c>
      <c r="K3224" s="468"/>
      <c r="L3224" s="464">
        <f t="shared" ca="1" si="50"/>
        <v>6082.333333333333</v>
      </c>
      <c r="M3224" s="462" t="s">
        <v>115</v>
      </c>
    </row>
    <row r="3225" spans="1:13" x14ac:dyDescent="0.35">
      <c r="A3225" s="465" t="s">
        <v>14443</v>
      </c>
      <c r="B3225" s="465" t="s">
        <v>14444</v>
      </c>
      <c r="C3225" s="465" t="s">
        <v>14443</v>
      </c>
      <c r="D3225" s="465" t="s">
        <v>177</v>
      </c>
      <c r="E3225" s="465" t="s">
        <v>214</v>
      </c>
      <c r="F3225" s="466">
        <v>2021</v>
      </c>
      <c r="G3225" s="465" t="s">
        <v>1283</v>
      </c>
      <c r="H3225" s="465" t="s">
        <v>11925</v>
      </c>
      <c r="I3225" s="465" t="s">
        <v>14445</v>
      </c>
      <c r="J3225" s="466">
        <v>7827</v>
      </c>
      <c r="K3225" s="469"/>
      <c r="L3225" s="404">
        <f t="shared" ca="1" si="50"/>
        <v>2609</v>
      </c>
      <c r="M3225" s="465" t="s">
        <v>115</v>
      </c>
    </row>
    <row r="3226" spans="1:13" x14ac:dyDescent="0.35">
      <c r="A3226" s="462" t="s">
        <v>17091</v>
      </c>
      <c r="B3226" s="462" t="s">
        <v>17092</v>
      </c>
      <c r="C3226" s="462" t="s">
        <v>17091</v>
      </c>
      <c r="D3226" s="462" t="s">
        <v>177</v>
      </c>
      <c r="E3226" s="462" t="s">
        <v>214</v>
      </c>
      <c r="F3226" s="463">
        <v>2014</v>
      </c>
      <c r="G3226" s="462" t="s">
        <v>5710</v>
      </c>
      <c r="H3226" s="462" t="s">
        <v>5910</v>
      </c>
      <c r="I3226" s="462" t="s">
        <v>17093</v>
      </c>
      <c r="J3226" s="463">
        <v>24999</v>
      </c>
      <c r="K3226" s="468"/>
      <c r="L3226" s="464">
        <f t="shared" ca="1" si="50"/>
        <v>2499.9</v>
      </c>
      <c r="M3226" s="462" t="s">
        <v>115</v>
      </c>
    </row>
    <row r="3227" spans="1:13" x14ac:dyDescent="0.35">
      <c r="A3227" s="465" t="s">
        <v>10300</v>
      </c>
      <c r="B3227" s="465" t="s">
        <v>16759</v>
      </c>
      <c r="C3227" s="465" t="s">
        <v>10300</v>
      </c>
      <c r="D3227" s="465" t="s">
        <v>177</v>
      </c>
      <c r="E3227" s="465" t="s">
        <v>214</v>
      </c>
      <c r="F3227" s="466">
        <v>2016</v>
      </c>
      <c r="G3227" s="465" t="s">
        <v>5710</v>
      </c>
      <c r="H3227" s="465" t="s">
        <v>8436</v>
      </c>
      <c r="I3227" s="465" t="s">
        <v>10301</v>
      </c>
      <c r="J3227" s="466">
        <v>32262</v>
      </c>
      <c r="K3227" s="469">
        <v>45198</v>
      </c>
      <c r="L3227" s="404">
        <f t="shared" ca="1" si="50"/>
        <v>4032.75</v>
      </c>
      <c r="M3227" s="465" t="s">
        <v>115</v>
      </c>
    </row>
    <row r="3228" spans="1:13" x14ac:dyDescent="0.35">
      <c r="A3228" s="462" t="s">
        <v>17778</v>
      </c>
      <c r="B3228" s="462" t="s">
        <v>17779</v>
      </c>
      <c r="C3228" s="462" t="s">
        <v>17778</v>
      </c>
      <c r="D3228" s="462" t="s">
        <v>177</v>
      </c>
      <c r="E3228" s="462" t="s">
        <v>214</v>
      </c>
      <c r="F3228" s="463">
        <v>2023</v>
      </c>
      <c r="G3228" s="462" t="s">
        <v>5767</v>
      </c>
      <c r="H3228" s="462" t="s">
        <v>5927</v>
      </c>
      <c r="I3228" s="462" t="s">
        <v>17780</v>
      </c>
      <c r="J3228" s="463">
        <v>1049</v>
      </c>
      <c r="K3228" s="468"/>
      <c r="L3228" s="464">
        <f t="shared" ca="1" si="50"/>
        <v>1049</v>
      </c>
      <c r="M3228" s="462" t="s">
        <v>115</v>
      </c>
    </row>
    <row r="3229" spans="1:13" x14ac:dyDescent="0.35">
      <c r="A3229" s="465" t="s">
        <v>17038</v>
      </c>
      <c r="B3229" s="465" t="s">
        <v>17039</v>
      </c>
      <c r="C3229" s="465" t="s">
        <v>17038</v>
      </c>
      <c r="D3229" s="465" t="s">
        <v>179</v>
      </c>
      <c r="E3229" s="465" t="s">
        <v>17040</v>
      </c>
      <c r="F3229" s="466">
        <v>2021</v>
      </c>
      <c r="G3229" s="465" t="s">
        <v>6011</v>
      </c>
      <c r="H3229" s="465" t="s">
        <v>7452</v>
      </c>
      <c r="I3229" s="465" t="s">
        <v>17041</v>
      </c>
      <c r="J3229" s="466">
        <v>453</v>
      </c>
      <c r="K3229" s="469"/>
      <c r="L3229" s="404">
        <f t="shared" ca="1" si="50"/>
        <v>151</v>
      </c>
      <c r="M3229" s="465" t="s">
        <v>109</v>
      </c>
    </row>
    <row r="3230" spans="1:13" x14ac:dyDescent="0.35">
      <c r="A3230" s="462" t="s">
        <v>17199</v>
      </c>
      <c r="B3230" s="462" t="s">
        <v>17200</v>
      </c>
      <c r="C3230" s="462" t="s">
        <v>17199</v>
      </c>
      <c r="D3230" s="462" t="s">
        <v>179</v>
      </c>
      <c r="E3230" s="462" t="s">
        <v>17040</v>
      </c>
      <c r="F3230" s="463">
        <v>2021</v>
      </c>
      <c r="G3230" s="462" t="s">
        <v>5733</v>
      </c>
      <c r="H3230" s="462" t="s">
        <v>13783</v>
      </c>
      <c r="I3230" s="462" t="s">
        <v>17201</v>
      </c>
      <c r="J3230" s="463">
        <v>1076</v>
      </c>
      <c r="K3230" s="468"/>
      <c r="L3230" s="464">
        <f t="shared" ca="1" si="50"/>
        <v>358.66666666666669</v>
      </c>
      <c r="M3230" s="462" t="s">
        <v>109</v>
      </c>
    </row>
    <row r="3231" spans="1:13" x14ac:dyDescent="0.35">
      <c r="A3231" s="465" t="s">
        <v>7465</v>
      </c>
      <c r="B3231" s="465" t="s">
        <v>2573</v>
      </c>
      <c r="C3231" s="465" t="s">
        <v>7465</v>
      </c>
      <c r="D3231" s="465" t="s">
        <v>179</v>
      </c>
      <c r="E3231" s="465" t="s">
        <v>7466</v>
      </c>
      <c r="F3231" s="466">
        <v>2009</v>
      </c>
      <c r="G3231" s="465" t="s">
        <v>6165</v>
      </c>
      <c r="H3231" s="465" t="s">
        <v>7467</v>
      </c>
      <c r="I3231" s="465" t="s">
        <v>7468</v>
      </c>
      <c r="J3231" s="466">
        <v>104058</v>
      </c>
      <c r="K3231" s="469">
        <v>44540</v>
      </c>
      <c r="L3231" s="404">
        <f t="shared" ca="1" si="50"/>
        <v>6937.2</v>
      </c>
      <c r="M3231" s="465" t="s">
        <v>109</v>
      </c>
    </row>
    <row r="3232" spans="1:13" x14ac:dyDescent="0.35">
      <c r="A3232" s="462" t="s">
        <v>8888</v>
      </c>
      <c r="B3232" s="462" t="s">
        <v>2574</v>
      </c>
      <c r="C3232" s="462" t="s">
        <v>8888</v>
      </c>
      <c r="D3232" s="462" t="s">
        <v>179</v>
      </c>
      <c r="E3232" s="462" t="s">
        <v>7466</v>
      </c>
      <c r="F3232" s="463">
        <v>2014</v>
      </c>
      <c r="G3232" s="462" t="s">
        <v>5710</v>
      </c>
      <c r="H3232" s="462" t="s">
        <v>6095</v>
      </c>
      <c r="I3232" s="462" t="s">
        <v>8889</v>
      </c>
      <c r="J3232" s="463">
        <v>111652</v>
      </c>
      <c r="K3232" s="468">
        <v>44901</v>
      </c>
      <c r="L3232" s="464">
        <f t="shared" ca="1" si="50"/>
        <v>11165.2</v>
      </c>
      <c r="M3232" s="462" t="s">
        <v>109</v>
      </c>
    </row>
    <row r="3233" spans="1:13" x14ac:dyDescent="0.35">
      <c r="A3233" s="465" t="s">
        <v>17094</v>
      </c>
      <c r="B3233" s="465" t="s">
        <v>17095</v>
      </c>
      <c r="C3233" s="465" t="s">
        <v>17094</v>
      </c>
      <c r="D3233" s="465" t="s">
        <v>194</v>
      </c>
      <c r="E3233" s="465" t="s">
        <v>5819</v>
      </c>
      <c r="F3233" s="466">
        <v>2022</v>
      </c>
      <c r="G3233" s="465" t="s">
        <v>5710</v>
      </c>
      <c r="H3233" s="465" t="s">
        <v>6496</v>
      </c>
      <c r="I3233" s="465" t="s">
        <v>17096</v>
      </c>
      <c r="J3233" s="466">
        <v>0</v>
      </c>
      <c r="K3233" s="469"/>
      <c r="L3233" s="404">
        <f t="shared" ca="1" si="50"/>
        <v>0</v>
      </c>
      <c r="M3233" s="465" t="s">
        <v>143</v>
      </c>
    </row>
    <row r="3234" spans="1:13" x14ac:dyDescent="0.35">
      <c r="A3234" s="462" t="s">
        <v>8155</v>
      </c>
      <c r="B3234" s="462" t="s">
        <v>14872</v>
      </c>
      <c r="C3234" s="462" t="s">
        <v>8155</v>
      </c>
      <c r="D3234" s="462" t="s">
        <v>194</v>
      </c>
      <c r="E3234" s="462" t="s">
        <v>5819</v>
      </c>
      <c r="F3234" s="463">
        <v>2012</v>
      </c>
      <c r="G3234" s="462" t="s">
        <v>5710</v>
      </c>
      <c r="H3234" s="462" t="s">
        <v>6496</v>
      </c>
      <c r="I3234" s="462" t="s">
        <v>8156</v>
      </c>
      <c r="J3234" s="463">
        <v>0</v>
      </c>
      <c r="K3234" s="468"/>
      <c r="L3234" s="464">
        <f t="shared" ca="1" si="50"/>
        <v>0</v>
      </c>
      <c r="M3234" s="462" t="s">
        <v>143</v>
      </c>
    </row>
    <row r="3235" spans="1:13" x14ac:dyDescent="0.35">
      <c r="A3235" s="465" t="s">
        <v>7575</v>
      </c>
      <c r="B3235" s="465" t="s">
        <v>4803</v>
      </c>
      <c r="C3235" s="465" t="s">
        <v>7575</v>
      </c>
      <c r="D3235" s="465" t="s">
        <v>194</v>
      </c>
      <c r="E3235" s="465" t="s">
        <v>5819</v>
      </c>
      <c r="F3235" s="466">
        <v>2010</v>
      </c>
      <c r="G3235" s="465" t="s">
        <v>5710</v>
      </c>
      <c r="H3235" s="465" t="s">
        <v>6498</v>
      </c>
      <c r="I3235" s="465" t="s">
        <v>7576</v>
      </c>
      <c r="J3235" s="466">
        <v>3023</v>
      </c>
      <c r="K3235" s="469"/>
      <c r="L3235" s="404">
        <f t="shared" ca="1" si="50"/>
        <v>215.92857142857142</v>
      </c>
      <c r="M3235" s="465" t="s">
        <v>143</v>
      </c>
    </row>
    <row r="3236" spans="1:13" x14ac:dyDescent="0.35">
      <c r="A3236" s="462" t="s">
        <v>12023</v>
      </c>
      <c r="B3236" s="462" t="s">
        <v>4806</v>
      </c>
      <c r="C3236" s="462" t="s">
        <v>12023</v>
      </c>
      <c r="D3236" s="462" t="s">
        <v>194</v>
      </c>
      <c r="E3236" s="462" t="s">
        <v>5819</v>
      </c>
      <c r="F3236" s="463">
        <v>2018</v>
      </c>
      <c r="G3236" s="462" t="s">
        <v>5767</v>
      </c>
      <c r="H3236" s="462" t="s">
        <v>6036</v>
      </c>
      <c r="I3236" s="462" t="s">
        <v>12024</v>
      </c>
      <c r="J3236" s="463">
        <v>0</v>
      </c>
      <c r="K3236" s="468"/>
      <c r="L3236" s="464">
        <f t="shared" ca="1" si="50"/>
        <v>0</v>
      </c>
      <c r="M3236" s="462" t="s">
        <v>143</v>
      </c>
    </row>
    <row r="3237" spans="1:13" x14ac:dyDescent="0.35">
      <c r="A3237" s="465" t="s">
        <v>7656</v>
      </c>
      <c r="B3237" s="465" t="s">
        <v>4804</v>
      </c>
      <c r="C3237" s="465" t="s">
        <v>7656</v>
      </c>
      <c r="D3237" s="465" t="s">
        <v>194</v>
      </c>
      <c r="E3237" s="465" t="s">
        <v>5819</v>
      </c>
      <c r="F3237" s="466">
        <v>2011</v>
      </c>
      <c r="G3237" s="465" t="s">
        <v>5710</v>
      </c>
      <c r="H3237" s="465" t="s">
        <v>6125</v>
      </c>
      <c r="I3237" s="465" t="s">
        <v>7657</v>
      </c>
      <c r="J3237" s="466">
        <v>0</v>
      </c>
      <c r="K3237" s="469"/>
      <c r="L3237" s="404">
        <f t="shared" ca="1" si="50"/>
        <v>0</v>
      </c>
      <c r="M3237" s="465" t="s">
        <v>143</v>
      </c>
    </row>
    <row r="3238" spans="1:13" x14ac:dyDescent="0.35">
      <c r="A3238" s="462" t="s">
        <v>11366</v>
      </c>
      <c r="B3238" s="462" t="s">
        <v>11367</v>
      </c>
      <c r="C3238" s="462" t="s">
        <v>11366</v>
      </c>
      <c r="D3238" s="462" t="s">
        <v>180</v>
      </c>
      <c r="E3238" s="462" t="s">
        <v>219</v>
      </c>
      <c r="F3238" s="463">
        <v>2017</v>
      </c>
      <c r="G3238" s="462" t="s">
        <v>5710</v>
      </c>
      <c r="H3238" s="462" t="s">
        <v>6496</v>
      </c>
      <c r="I3238" s="462" t="s">
        <v>11368</v>
      </c>
      <c r="J3238" s="463">
        <v>85141</v>
      </c>
      <c r="K3238" s="468"/>
      <c r="L3238" s="464">
        <f t="shared" ca="1" si="50"/>
        <v>12163</v>
      </c>
      <c r="M3238" s="462" t="s">
        <v>180</v>
      </c>
    </row>
    <row r="3239" spans="1:13" x14ac:dyDescent="0.35">
      <c r="A3239" s="465" t="s">
        <v>11369</v>
      </c>
      <c r="B3239" s="465" t="s">
        <v>11370</v>
      </c>
      <c r="C3239" s="465" t="s">
        <v>11369</v>
      </c>
      <c r="D3239" s="465" t="s">
        <v>180</v>
      </c>
      <c r="E3239" s="465" t="s">
        <v>219</v>
      </c>
      <c r="F3239" s="466">
        <v>2017</v>
      </c>
      <c r="G3239" s="465" t="s">
        <v>5710</v>
      </c>
      <c r="H3239" s="465" t="s">
        <v>6496</v>
      </c>
      <c r="I3239" s="465" t="s">
        <v>11371</v>
      </c>
      <c r="J3239" s="466">
        <v>118211</v>
      </c>
      <c r="K3239" s="469"/>
      <c r="L3239" s="404">
        <f t="shared" ca="1" si="50"/>
        <v>16887.285714285714</v>
      </c>
      <c r="M3239" s="465" t="s">
        <v>180</v>
      </c>
    </row>
    <row r="3240" spans="1:13" x14ac:dyDescent="0.35">
      <c r="A3240" s="462" t="s">
        <v>7394</v>
      </c>
      <c r="B3240" s="462" t="s">
        <v>16733</v>
      </c>
      <c r="C3240" s="462" t="s">
        <v>7394</v>
      </c>
      <c r="D3240" s="462" t="s">
        <v>180</v>
      </c>
      <c r="E3240" s="462" t="s">
        <v>219</v>
      </c>
      <c r="F3240" s="463">
        <v>2009</v>
      </c>
      <c r="G3240" s="462" t="s">
        <v>5710</v>
      </c>
      <c r="H3240" s="462" t="s">
        <v>6139</v>
      </c>
      <c r="I3240" s="462" t="s">
        <v>7395</v>
      </c>
      <c r="J3240" s="463">
        <v>64807</v>
      </c>
      <c r="K3240" s="468">
        <v>44812</v>
      </c>
      <c r="L3240" s="464">
        <f t="shared" ca="1" si="50"/>
        <v>4320.4666666666662</v>
      </c>
      <c r="M3240" s="462" t="s">
        <v>180</v>
      </c>
    </row>
    <row r="3241" spans="1:13" x14ac:dyDescent="0.35">
      <c r="A3241" s="465" t="s">
        <v>7365</v>
      </c>
      <c r="B3241" s="465" t="s">
        <v>2402</v>
      </c>
      <c r="C3241" s="465" t="s">
        <v>7365</v>
      </c>
      <c r="D3241" s="465" t="s">
        <v>181</v>
      </c>
      <c r="E3241" s="465" t="s">
        <v>228</v>
      </c>
      <c r="F3241" s="466">
        <v>2009</v>
      </c>
      <c r="G3241" s="465" t="s">
        <v>5710</v>
      </c>
      <c r="H3241" s="465" t="s">
        <v>6449</v>
      </c>
      <c r="I3241" s="465" t="s">
        <v>7366</v>
      </c>
      <c r="J3241" s="466">
        <v>30643</v>
      </c>
      <c r="K3241" s="469"/>
      <c r="L3241" s="404">
        <f t="shared" ca="1" si="50"/>
        <v>2042.8666666666666</v>
      </c>
      <c r="M3241" s="465" t="s">
        <v>87</v>
      </c>
    </row>
    <row r="3242" spans="1:13" x14ac:dyDescent="0.35">
      <c r="A3242" s="462" t="s">
        <v>8322</v>
      </c>
      <c r="B3242" s="462" t="s">
        <v>4524</v>
      </c>
      <c r="C3242" s="462" t="s">
        <v>8322</v>
      </c>
      <c r="D3242" s="462" t="s">
        <v>181</v>
      </c>
      <c r="E3242" s="462" t="s">
        <v>228</v>
      </c>
      <c r="F3242" s="463">
        <v>2012</v>
      </c>
      <c r="G3242" s="462" t="s">
        <v>5710</v>
      </c>
      <c r="H3242" s="462" t="s">
        <v>6004</v>
      </c>
      <c r="I3242" s="462" t="s">
        <v>8323</v>
      </c>
      <c r="J3242" s="463">
        <v>19501</v>
      </c>
      <c r="K3242" s="468"/>
      <c r="L3242" s="464">
        <f t="shared" ca="1" si="50"/>
        <v>1625.0833333333333</v>
      </c>
      <c r="M3242" s="462" t="s">
        <v>87</v>
      </c>
    </row>
    <row r="3243" spans="1:13" x14ac:dyDescent="0.35">
      <c r="A3243" s="465" t="s">
        <v>14071</v>
      </c>
      <c r="B3243" s="465" t="s">
        <v>4528</v>
      </c>
      <c r="C3243" s="465" t="s">
        <v>14071</v>
      </c>
      <c r="D3243" s="465" t="s">
        <v>181</v>
      </c>
      <c r="E3243" s="465" t="s">
        <v>228</v>
      </c>
      <c r="F3243" s="466">
        <v>2020</v>
      </c>
      <c r="G3243" s="465" t="s">
        <v>6013</v>
      </c>
      <c r="H3243" s="465" t="s">
        <v>11126</v>
      </c>
      <c r="I3243" s="465" t="s">
        <v>14072</v>
      </c>
      <c r="J3243" s="466">
        <v>10510</v>
      </c>
      <c r="K3243" s="469"/>
      <c r="L3243" s="404">
        <f t="shared" ca="1" si="50"/>
        <v>2627.5</v>
      </c>
      <c r="M3243" s="465" t="s">
        <v>87</v>
      </c>
    </row>
    <row r="3244" spans="1:13" x14ac:dyDescent="0.35">
      <c r="A3244" s="462" t="s">
        <v>17292</v>
      </c>
      <c r="B3244" s="462" t="s">
        <v>17293</v>
      </c>
      <c r="C3244" s="462" t="s">
        <v>17292</v>
      </c>
      <c r="D3244" s="462" t="s">
        <v>181</v>
      </c>
      <c r="E3244" s="462" t="s">
        <v>228</v>
      </c>
      <c r="F3244" s="463">
        <v>2023</v>
      </c>
      <c r="G3244" s="462" t="s">
        <v>5710</v>
      </c>
      <c r="H3244" s="462" t="s">
        <v>17281</v>
      </c>
      <c r="I3244" s="462" t="s">
        <v>17294</v>
      </c>
      <c r="J3244" s="463">
        <v>121</v>
      </c>
      <c r="K3244" s="468"/>
      <c r="L3244" s="464">
        <f t="shared" ca="1" si="50"/>
        <v>121</v>
      </c>
      <c r="M3244" s="462" t="s">
        <v>87</v>
      </c>
    </row>
    <row r="3245" spans="1:13" x14ac:dyDescent="0.35">
      <c r="A3245" s="465" t="s">
        <v>6144</v>
      </c>
      <c r="B3245" s="465" t="s">
        <v>16714</v>
      </c>
      <c r="C3245" s="465" t="s">
        <v>6144</v>
      </c>
      <c r="D3245" s="465" t="s">
        <v>181</v>
      </c>
      <c r="E3245" s="465" t="s">
        <v>215</v>
      </c>
      <c r="F3245" s="466">
        <v>2003</v>
      </c>
      <c r="G3245" s="465" t="s">
        <v>5710</v>
      </c>
      <c r="H3245" s="465" t="s">
        <v>913</v>
      </c>
      <c r="I3245" s="465" t="s">
        <v>6145</v>
      </c>
      <c r="J3245" s="466">
        <v>90392</v>
      </c>
      <c r="K3245" s="469"/>
      <c r="L3245" s="404">
        <f t="shared" ca="1" si="50"/>
        <v>4304.3809523809523</v>
      </c>
      <c r="M3245" s="465" t="s">
        <v>87</v>
      </c>
    </row>
    <row r="3246" spans="1:13" x14ac:dyDescent="0.35">
      <c r="A3246" s="462" t="s">
        <v>5859</v>
      </c>
      <c r="B3246" s="462" t="s">
        <v>2398</v>
      </c>
      <c r="C3246" s="462" t="s">
        <v>5859</v>
      </c>
      <c r="D3246" s="462" t="s">
        <v>181</v>
      </c>
      <c r="E3246" s="462" t="s">
        <v>215</v>
      </c>
      <c r="F3246" s="463">
        <v>1993</v>
      </c>
      <c r="G3246" s="462" t="s">
        <v>5767</v>
      </c>
      <c r="H3246" s="462" t="s">
        <v>5860</v>
      </c>
      <c r="I3246" s="462" t="s">
        <v>5861</v>
      </c>
      <c r="J3246" s="463">
        <v>34629</v>
      </c>
      <c r="K3246" s="468">
        <v>44761</v>
      </c>
      <c r="L3246" s="464">
        <f t="shared" ca="1" si="50"/>
        <v>1117.0645161290322</v>
      </c>
      <c r="M3246" s="462" t="s">
        <v>87</v>
      </c>
    </row>
    <row r="3247" spans="1:13" x14ac:dyDescent="0.35">
      <c r="A3247" s="465" t="s">
        <v>6979</v>
      </c>
      <c r="B3247" s="465" t="s">
        <v>2399</v>
      </c>
      <c r="C3247" s="465" t="s">
        <v>6979</v>
      </c>
      <c r="D3247" s="465" t="s">
        <v>181</v>
      </c>
      <c r="E3247" s="465" t="s">
        <v>215</v>
      </c>
      <c r="F3247" s="466">
        <v>2008</v>
      </c>
      <c r="G3247" s="465" t="s">
        <v>5710</v>
      </c>
      <c r="H3247" s="465" t="s">
        <v>898</v>
      </c>
      <c r="I3247" s="465" t="s">
        <v>6980</v>
      </c>
      <c r="J3247" s="466">
        <v>36567</v>
      </c>
      <c r="K3247" s="469">
        <v>45086</v>
      </c>
      <c r="L3247" s="404">
        <f t="shared" ca="1" si="50"/>
        <v>2285.4375</v>
      </c>
      <c r="M3247" s="465" t="s">
        <v>87</v>
      </c>
    </row>
    <row r="3248" spans="1:13" x14ac:dyDescent="0.35">
      <c r="A3248" s="462" t="s">
        <v>16780</v>
      </c>
      <c r="B3248" s="462" t="s">
        <v>16781</v>
      </c>
      <c r="C3248" s="462" t="s">
        <v>16780</v>
      </c>
      <c r="D3248" s="462" t="s">
        <v>181</v>
      </c>
      <c r="E3248" s="462" t="s">
        <v>215</v>
      </c>
      <c r="F3248" s="463">
        <v>2018</v>
      </c>
      <c r="G3248" s="462" t="s">
        <v>6013</v>
      </c>
      <c r="H3248" s="462" t="s">
        <v>7459</v>
      </c>
      <c r="I3248" s="462" t="s">
        <v>16782</v>
      </c>
      <c r="J3248" s="463">
        <v>72379</v>
      </c>
      <c r="K3248" s="468"/>
      <c r="L3248" s="464">
        <f t="shared" ca="1" si="50"/>
        <v>12063.166666666666</v>
      </c>
      <c r="M3248" s="462" t="s">
        <v>87</v>
      </c>
    </row>
    <row r="3249" spans="1:13" x14ac:dyDescent="0.35">
      <c r="A3249" s="465" t="s">
        <v>17814</v>
      </c>
      <c r="B3249" s="465" t="s">
        <v>17815</v>
      </c>
      <c r="C3249" s="465" t="s">
        <v>17814</v>
      </c>
      <c r="D3249" s="465" t="s">
        <v>181</v>
      </c>
      <c r="E3249" s="465" t="s">
        <v>215</v>
      </c>
      <c r="F3249" s="466">
        <v>2023</v>
      </c>
      <c r="G3249" s="465" t="s">
        <v>6165</v>
      </c>
      <c r="H3249" s="465" t="s">
        <v>17712</v>
      </c>
      <c r="I3249" s="465" t="s">
        <v>17816</v>
      </c>
      <c r="J3249" s="466">
        <v>0</v>
      </c>
      <c r="K3249" s="469"/>
      <c r="L3249" s="404">
        <f t="shared" ca="1" si="50"/>
        <v>0</v>
      </c>
      <c r="M3249" s="465" t="s">
        <v>87</v>
      </c>
    </row>
    <row r="3250" spans="1:13" x14ac:dyDescent="0.35">
      <c r="A3250" s="462" t="s">
        <v>17817</v>
      </c>
      <c r="B3250" s="462" t="s">
        <v>17818</v>
      </c>
      <c r="C3250" s="462" t="s">
        <v>17817</v>
      </c>
      <c r="D3250" s="462" t="s">
        <v>181</v>
      </c>
      <c r="E3250" s="462" t="s">
        <v>215</v>
      </c>
      <c r="F3250" s="463">
        <v>2023</v>
      </c>
      <c r="G3250" s="462" t="s">
        <v>6165</v>
      </c>
      <c r="H3250" s="462" t="s">
        <v>17712</v>
      </c>
      <c r="I3250" s="462" t="s">
        <v>17819</v>
      </c>
      <c r="J3250" s="463">
        <v>0</v>
      </c>
      <c r="K3250" s="468"/>
      <c r="L3250" s="464">
        <f t="shared" ca="1" si="50"/>
        <v>0</v>
      </c>
      <c r="M3250" s="462" t="s">
        <v>87</v>
      </c>
    </row>
    <row r="3251" spans="1:13" x14ac:dyDescent="0.35">
      <c r="A3251" s="465" t="s">
        <v>17424</v>
      </c>
      <c r="B3251" s="465" t="s">
        <v>17425</v>
      </c>
      <c r="C3251" s="465" t="s">
        <v>17424</v>
      </c>
      <c r="D3251" s="465" t="s">
        <v>181</v>
      </c>
      <c r="E3251" s="465" t="s">
        <v>215</v>
      </c>
      <c r="F3251" s="466">
        <v>2023</v>
      </c>
      <c r="G3251" s="465" t="s">
        <v>6819</v>
      </c>
      <c r="H3251" s="465" t="s">
        <v>14521</v>
      </c>
      <c r="I3251" s="465" t="s">
        <v>17426</v>
      </c>
      <c r="J3251" s="466">
        <v>0</v>
      </c>
      <c r="K3251" s="469"/>
      <c r="L3251" s="404">
        <f t="shared" ca="1" si="50"/>
        <v>0</v>
      </c>
      <c r="M3251" s="465" t="s">
        <v>87</v>
      </c>
    </row>
    <row r="3252" spans="1:13" x14ac:dyDescent="0.35">
      <c r="A3252" s="462" t="s">
        <v>17756</v>
      </c>
      <c r="B3252" s="462" t="s">
        <v>17757</v>
      </c>
      <c r="C3252" s="462" t="s">
        <v>17756</v>
      </c>
      <c r="D3252" s="462" t="s">
        <v>181</v>
      </c>
      <c r="E3252" s="462" t="s">
        <v>215</v>
      </c>
      <c r="F3252" s="463">
        <v>2023</v>
      </c>
      <c r="G3252" s="462" t="s">
        <v>5767</v>
      </c>
      <c r="H3252" s="462" t="s">
        <v>17758</v>
      </c>
      <c r="I3252" s="462" t="s">
        <v>17759</v>
      </c>
      <c r="J3252" s="463">
        <v>0</v>
      </c>
      <c r="K3252" s="468"/>
      <c r="L3252" s="464">
        <f t="shared" ca="1" si="50"/>
        <v>0</v>
      </c>
      <c r="M3252" s="462" t="s">
        <v>87</v>
      </c>
    </row>
    <row r="3253" spans="1:13" x14ac:dyDescent="0.35">
      <c r="A3253" s="465" t="s">
        <v>17862</v>
      </c>
      <c r="B3253" s="465" t="s">
        <v>17863</v>
      </c>
      <c r="C3253" s="465" t="s">
        <v>17862</v>
      </c>
      <c r="D3253" s="465" t="s">
        <v>181</v>
      </c>
      <c r="E3253" s="465" t="s">
        <v>215</v>
      </c>
      <c r="F3253" s="466">
        <v>2023</v>
      </c>
      <c r="G3253" s="465" t="s">
        <v>5733</v>
      </c>
      <c r="H3253" s="465" t="s">
        <v>12026</v>
      </c>
      <c r="I3253" s="465" t="s">
        <v>17864</v>
      </c>
      <c r="J3253" s="466">
        <v>0</v>
      </c>
      <c r="K3253" s="469"/>
      <c r="L3253" s="404">
        <f t="shared" ca="1" si="50"/>
        <v>0</v>
      </c>
      <c r="M3253" s="465" t="s">
        <v>87</v>
      </c>
    </row>
    <row r="3254" spans="1:13" x14ac:dyDescent="0.35">
      <c r="A3254" s="462" t="s">
        <v>17741</v>
      </c>
      <c r="B3254" s="462" t="s">
        <v>17742</v>
      </c>
      <c r="C3254" s="462" t="s">
        <v>17741</v>
      </c>
      <c r="D3254" s="462" t="s">
        <v>181</v>
      </c>
      <c r="E3254" s="462" t="s">
        <v>215</v>
      </c>
      <c r="F3254" s="463">
        <v>2023</v>
      </c>
      <c r="G3254" s="462" t="s">
        <v>6165</v>
      </c>
      <c r="H3254" s="462" t="s">
        <v>17712</v>
      </c>
      <c r="I3254" s="462" t="s">
        <v>17743</v>
      </c>
      <c r="J3254" s="463">
        <v>0</v>
      </c>
      <c r="K3254" s="468"/>
      <c r="L3254" s="464">
        <f t="shared" ca="1" si="50"/>
        <v>0</v>
      </c>
      <c r="M3254" s="462" t="s">
        <v>87</v>
      </c>
    </row>
    <row r="3255" spans="1:13" x14ac:dyDescent="0.35">
      <c r="A3255" s="465" t="s">
        <v>17729</v>
      </c>
      <c r="B3255" s="465" t="s">
        <v>17730</v>
      </c>
      <c r="C3255" s="465" t="s">
        <v>17729</v>
      </c>
      <c r="D3255" s="465" t="s">
        <v>181</v>
      </c>
      <c r="E3255" s="465" t="s">
        <v>215</v>
      </c>
      <c r="F3255" s="466">
        <v>2023</v>
      </c>
      <c r="G3255" s="465" t="s">
        <v>6165</v>
      </c>
      <c r="H3255" s="465" t="s">
        <v>17712</v>
      </c>
      <c r="I3255" s="465" t="s">
        <v>17731</v>
      </c>
      <c r="J3255" s="466">
        <v>0</v>
      </c>
      <c r="K3255" s="469"/>
      <c r="L3255" s="404">
        <f t="shared" ca="1" si="50"/>
        <v>0</v>
      </c>
      <c r="M3255" s="465" t="s">
        <v>87</v>
      </c>
    </row>
    <row r="3256" spans="1:13" x14ac:dyDescent="0.35">
      <c r="A3256" s="462" t="s">
        <v>17732</v>
      </c>
      <c r="B3256" s="462" t="s">
        <v>17733</v>
      </c>
      <c r="C3256" s="462" t="s">
        <v>17732</v>
      </c>
      <c r="D3256" s="462" t="s">
        <v>181</v>
      </c>
      <c r="E3256" s="462" t="s">
        <v>215</v>
      </c>
      <c r="F3256" s="463">
        <v>2023</v>
      </c>
      <c r="G3256" s="462" t="s">
        <v>6165</v>
      </c>
      <c r="H3256" s="462" t="s">
        <v>17712</v>
      </c>
      <c r="I3256" s="462" t="s">
        <v>17734</v>
      </c>
      <c r="J3256" s="463">
        <v>0</v>
      </c>
      <c r="K3256" s="468"/>
      <c r="L3256" s="464">
        <f t="shared" ca="1" si="50"/>
        <v>0</v>
      </c>
      <c r="M3256" s="462" t="s">
        <v>87</v>
      </c>
    </row>
    <row r="3257" spans="1:13" x14ac:dyDescent="0.35">
      <c r="A3257" s="465" t="s">
        <v>17717</v>
      </c>
      <c r="B3257" s="465" t="s">
        <v>17718</v>
      </c>
      <c r="C3257" s="465" t="s">
        <v>17717</v>
      </c>
      <c r="D3257" s="465" t="s">
        <v>181</v>
      </c>
      <c r="E3257" s="465" t="s">
        <v>215</v>
      </c>
      <c r="F3257" s="466">
        <v>2023</v>
      </c>
      <c r="G3257" s="465" t="s">
        <v>6165</v>
      </c>
      <c r="H3257" s="465" t="s">
        <v>17712</v>
      </c>
      <c r="I3257" s="465" t="s">
        <v>17719</v>
      </c>
      <c r="J3257" s="466">
        <v>0</v>
      </c>
      <c r="K3257" s="469"/>
      <c r="L3257" s="404">
        <f t="shared" ca="1" si="50"/>
        <v>0</v>
      </c>
      <c r="M3257" s="465" t="s">
        <v>87</v>
      </c>
    </row>
    <row r="3258" spans="1:13" x14ac:dyDescent="0.35">
      <c r="A3258" s="462" t="s">
        <v>17720</v>
      </c>
      <c r="B3258" s="462" t="s">
        <v>17721</v>
      </c>
      <c r="C3258" s="462" t="s">
        <v>17720</v>
      </c>
      <c r="D3258" s="462" t="s">
        <v>181</v>
      </c>
      <c r="E3258" s="462" t="s">
        <v>215</v>
      </c>
      <c r="F3258" s="463">
        <v>2023</v>
      </c>
      <c r="G3258" s="462" t="s">
        <v>6165</v>
      </c>
      <c r="H3258" s="462" t="s">
        <v>17712</v>
      </c>
      <c r="I3258" s="462" t="s">
        <v>17722</v>
      </c>
      <c r="J3258" s="463">
        <v>0</v>
      </c>
      <c r="K3258" s="468"/>
      <c r="L3258" s="464">
        <f t="shared" ca="1" si="50"/>
        <v>0</v>
      </c>
      <c r="M3258" s="462" t="s">
        <v>87</v>
      </c>
    </row>
    <row r="3259" spans="1:13" x14ac:dyDescent="0.35">
      <c r="A3259" s="465" t="s">
        <v>17723</v>
      </c>
      <c r="B3259" s="465" t="s">
        <v>17724</v>
      </c>
      <c r="C3259" s="465" t="s">
        <v>17723</v>
      </c>
      <c r="D3259" s="465" t="s">
        <v>181</v>
      </c>
      <c r="E3259" s="465" t="s">
        <v>215</v>
      </c>
      <c r="F3259" s="466">
        <v>2023</v>
      </c>
      <c r="G3259" s="465" t="s">
        <v>6165</v>
      </c>
      <c r="H3259" s="465" t="s">
        <v>17712</v>
      </c>
      <c r="I3259" s="465" t="s">
        <v>17725</v>
      </c>
      <c r="J3259" s="466">
        <v>0</v>
      </c>
      <c r="K3259" s="469"/>
      <c r="L3259" s="404">
        <f t="shared" ca="1" si="50"/>
        <v>0</v>
      </c>
      <c r="M3259" s="465" t="s">
        <v>87</v>
      </c>
    </row>
    <row r="3260" spans="1:13" x14ac:dyDescent="0.35">
      <c r="A3260" s="462" t="s">
        <v>17877</v>
      </c>
      <c r="B3260" s="462" t="s">
        <v>17878</v>
      </c>
      <c r="C3260" s="462" t="s">
        <v>17877</v>
      </c>
      <c r="D3260" s="462" t="s">
        <v>181</v>
      </c>
      <c r="E3260" s="462" t="s">
        <v>215</v>
      </c>
      <c r="F3260" s="463">
        <v>2023</v>
      </c>
      <c r="G3260" s="462" t="s">
        <v>6165</v>
      </c>
      <c r="H3260" s="462" t="s">
        <v>17000</v>
      </c>
      <c r="I3260" s="462" t="s">
        <v>17879</v>
      </c>
      <c r="J3260" s="463">
        <v>0</v>
      </c>
      <c r="K3260" s="468"/>
      <c r="L3260" s="464">
        <f t="shared" ca="1" si="50"/>
        <v>0</v>
      </c>
      <c r="M3260" s="462" t="s">
        <v>87</v>
      </c>
    </row>
    <row r="3261" spans="1:13" x14ac:dyDescent="0.35">
      <c r="A3261" s="465" t="s">
        <v>17880</v>
      </c>
      <c r="B3261" s="465" t="s">
        <v>17881</v>
      </c>
      <c r="C3261" s="465" t="s">
        <v>17880</v>
      </c>
      <c r="D3261" s="465" t="s">
        <v>181</v>
      </c>
      <c r="E3261" s="465" t="s">
        <v>215</v>
      </c>
      <c r="F3261" s="466">
        <v>2023</v>
      </c>
      <c r="G3261" s="465" t="s">
        <v>6165</v>
      </c>
      <c r="H3261" s="465" t="s">
        <v>17000</v>
      </c>
      <c r="I3261" s="465" t="s">
        <v>17882</v>
      </c>
      <c r="J3261" s="466">
        <v>0</v>
      </c>
      <c r="K3261" s="469"/>
      <c r="L3261" s="404">
        <f t="shared" ca="1" si="50"/>
        <v>0</v>
      </c>
      <c r="M3261" s="465" t="s">
        <v>87</v>
      </c>
    </row>
    <row r="3262" spans="1:13" x14ac:dyDescent="0.35">
      <c r="A3262" s="462" t="s">
        <v>17883</v>
      </c>
      <c r="B3262" s="462" t="s">
        <v>17884</v>
      </c>
      <c r="C3262" s="462" t="s">
        <v>17883</v>
      </c>
      <c r="D3262" s="462" t="s">
        <v>181</v>
      </c>
      <c r="E3262" s="462" t="s">
        <v>215</v>
      </c>
      <c r="F3262" s="463">
        <v>2023</v>
      </c>
      <c r="G3262" s="462" t="s">
        <v>6165</v>
      </c>
      <c r="H3262" s="462" t="s">
        <v>17000</v>
      </c>
      <c r="I3262" s="462" t="s">
        <v>17885</v>
      </c>
      <c r="J3262" s="463">
        <v>0</v>
      </c>
      <c r="K3262" s="468"/>
      <c r="L3262" s="464">
        <f t="shared" ca="1" si="50"/>
        <v>0</v>
      </c>
      <c r="M3262" s="462" t="s">
        <v>87</v>
      </c>
    </row>
    <row r="3263" spans="1:13" x14ac:dyDescent="0.35">
      <c r="A3263" s="465" t="s">
        <v>17886</v>
      </c>
      <c r="B3263" s="465" t="s">
        <v>17887</v>
      </c>
      <c r="C3263" s="465" t="s">
        <v>17886</v>
      </c>
      <c r="D3263" s="465" t="s">
        <v>181</v>
      </c>
      <c r="E3263" s="465" t="s">
        <v>215</v>
      </c>
      <c r="F3263" s="466">
        <v>2023</v>
      </c>
      <c r="G3263" s="465" t="s">
        <v>6165</v>
      </c>
      <c r="H3263" s="465" t="s">
        <v>17000</v>
      </c>
      <c r="I3263" s="465" t="s">
        <v>17888</v>
      </c>
      <c r="J3263" s="466">
        <v>0</v>
      </c>
      <c r="K3263" s="469"/>
      <c r="L3263" s="404">
        <f t="shared" ca="1" si="50"/>
        <v>0</v>
      </c>
      <c r="M3263" s="465" t="s">
        <v>87</v>
      </c>
    </row>
    <row r="3264" spans="1:13" x14ac:dyDescent="0.35">
      <c r="A3264" s="462" t="s">
        <v>17868</v>
      </c>
      <c r="B3264" s="462" t="s">
        <v>17869</v>
      </c>
      <c r="C3264" s="462" t="s">
        <v>17868</v>
      </c>
      <c r="D3264" s="462" t="s">
        <v>181</v>
      </c>
      <c r="E3264" s="462" t="s">
        <v>215</v>
      </c>
      <c r="F3264" s="463">
        <v>2023</v>
      </c>
      <c r="G3264" s="462" t="s">
        <v>6165</v>
      </c>
      <c r="H3264" s="462" t="s">
        <v>17000</v>
      </c>
      <c r="I3264" s="462" t="s">
        <v>17870</v>
      </c>
      <c r="J3264" s="463">
        <v>0</v>
      </c>
      <c r="K3264" s="468"/>
      <c r="L3264" s="464">
        <f t="shared" ca="1" si="50"/>
        <v>0</v>
      </c>
      <c r="M3264" s="462" t="s">
        <v>87</v>
      </c>
    </row>
    <row r="3265" spans="1:13" x14ac:dyDescent="0.35">
      <c r="A3265" s="465" t="s">
        <v>17643</v>
      </c>
      <c r="B3265" s="465" t="s">
        <v>17644</v>
      </c>
      <c r="C3265" s="465" t="s">
        <v>17643</v>
      </c>
      <c r="D3265" s="465" t="s">
        <v>181</v>
      </c>
      <c r="E3265" s="465" t="s">
        <v>215</v>
      </c>
      <c r="F3265" s="466">
        <v>2023</v>
      </c>
      <c r="G3265" s="465" t="s">
        <v>5767</v>
      </c>
      <c r="H3265" s="465" t="s">
        <v>11969</v>
      </c>
      <c r="I3265" s="465" t="s">
        <v>17645</v>
      </c>
      <c r="J3265" s="466">
        <v>0</v>
      </c>
      <c r="K3265" s="469"/>
      <c r="L3265" s="404">
        <f t="shared" ca="1" si="50"/>
        <v>0</v>
      </c>
      <c r="M3265" s="465" t="s">
        <v>87</v>
      </c>
    </row>
    <row r="3266" spans="1:13" x14ac:dyDescent="0.35">
      <c r="A3266" s="462" t="s">
        <v>17769</v>
      </c>
      <c r="B3266" s="462" t="s">
        <v>17770</v>
      </c>
      <c r="C3266" s="462" t="s">
        <v>17769</v>
      </c>
      <c r="D3266" s="462" t="s">
        <v>181</v>
      </c>
      <c r="E3266" s="462" t="s">
        <v>215</v>
      </c>
      <c r="F3266" s="463">
        <v>2023</v>
      </c>
      <c r="G3266" s="462" t="s">
        <v>5767</v>
      </c>
      <c r="H3266" s="462" t="s">
        <v>17758</v>
      </c>
      <c r="I3266" s="462" t="s">
        <v>17771</v>
      </c>
      <c r="J3266" s="463">
        <v>0</v>
      </c>
      <c r="K3266" s="468"/>
      <c r="L3266" s="464">
        <f t="shared" ref="L3266:L3329" ca="1" si="51">IFERROR(J3266/(YEAR(NOW())-F3266),"--")</f>
        <v>0</v>
      </c>
      <c r="M3266" s="462" t="s">
        <v>87</v>
      </c>
    </row>
    <row r="3267" spans="1:13" x14ac:dyDescent="0.35">
      <c r="A3267" s="465" t="s">
        <v>17766</v>
      </c>
      <c r="B3267" s="465" t="s">
        <v>17767</v>
      </c>
      <c r="C3267" s="465" t="s">
        <v>17766</v>
      </c>
      <c r="D3267" s="465" t="s">
        <v>181</v>
      </c>
      <c r="E3267" s="465" t="s">
        <v>215</v>
      </c>
      <c r="F3267" s="466">
        <v>2023</v>
      </c>
      <c r="G3267" s="465" t="s">
        <v>5767</v>
      </c>
      <c r="H3267" s="465" t="s">
        <v>17758</v>
      </c>
      <c r="I3267" s="465" t="s">
        <v>17768</v>
      </c>
      <c r="J3267" s="466">
        <v>0</v>
      </c>
      <c r="K3267" s="469"/>
      <c r="L3267" s="404">
        <f t="shared" ca="1" si="51"/>
        <v>0</v>
      </c>
      <c r="M3267" s="465" t="s">
        <v>87</v>
      </c>
    </row>
    <row r="3268" spans="1:13" x14ac:dyDescent="0.35">
      <c r="A3268" s="462" t="s">
        <v>17763</v>
      </c>
      <c r="B3268" s="462" t="s">
        <v>17764</v>
      </c>
      <c r="C3268" s="462" t="s">
        <v>17763</v>
      </c>
      <c r="D3268" s="462" t="s">
        <v>181</v>
      </c>
      <c r="E3268" s="462" t="s">
        <v>215</v>
      </c>
      <c r="F3268" s="463">
        <v>2023</v>
      </c>
      <c r="G3268" s="462" t="s">
        <v>5767</v>
      </c>
      <c r="H3268" s="462" t="s">
        <v>17758</v>
      </c>
      <c r="I3268" s="462" t="s">
        <v>17765</v>
      </c>
      <c r="J3268" s="463">
        <v>0</v>
      </c>
      <c r="K3268" s="468"/>
      <c r="L3268" s="464">
        <f t="shared" ca="1" si="51"/>
        <v>0</v>
      </c>
      <c r="M3268" s="462" t="s">
        <v>87</v>
      </c>
    </row>
    <row r="3269" spans="1:13" x14ac:dyDescent="0.35">
      <c r="A3269" s="465" t="s">
        <v>17760</v>
      </c>
      <c r="B3269" s="465" t="s">
        <v>17761</v>
      </c>
      <c r="C3269" s="465" t="s">
        <v>17760</v>
      </c>
      <c r="D3269" s="465" t="s">
        <v>181</v>
      </c>
      <c r="E3269" s="465" t="s">
        <v>215</v>
      </c>
      <c r="F3269" s="466">
        <v>2023</v>
      </c>
      <c r="G3269" s="465" t="s">
        <v>5767</v>
      </c>
      <c r="H3269" s="465" t="s">
        <v>17758</v>
      </c>
      <c r="I3269" s="465" t="s">
        <v>17762</v>
      </c>
      <c r="J3269" s="466">
        <v>0</v>
      </c>
      <c r="K3269" s="469"/>
      <c r="L3269" s="404">
        <f t="shared" ca="1" si="51"/>
        <v>0</v>
      </c>
      <c r="M3269" s="465" t="s">
        <v>87</v>
      </c>
    </row>
    <row r="3270" spans="1:13" x14ac:dyDescent="0.35">
      <c r="A3270" s="462" t="s">
        <v>17634</v>
      </c>
      <c r="B3270" s="462" t="s">
        <v>17635</v>
      </c>
      <c r="C3270" s="462" t="s">
        <v>17634</v>
      </c>
      <c r="D3270" s="462" t="s">
        <v>181</v>
      </c>
      <c r="E3270" s="462" t="s">
        <v>215</v>
      </c>
      <c r="F3270" s="463">
        <v>2023</v>
      </c>
      <c r="G3270" s="462" t="s">
        <v>5767</v>
      </c>
      <c r="H3270" s="462" t="s">
        <v>11969</v>
      </c>
      <c r="I3270" s="462" t="s">
        <v>17636</v>
      </c>
      <c r="J3270" s="463">
        <v>0</v>
      </c>
      <c r="K3270" s="468"/>
      <c r="L3270" s="464">
        <f t="shared" ca="1" si="51"/>
        <v>0</v>
      </c>
      <c r="M3270" s="462" t="s">
        <v>87</v>
      </c>
    </row>
    <row r="3271" spans="1:13" x14ac:dyDescent="0.35">
      <c r="A3271" s="465" t="s">
        <v>17903</v>
      </c>
      <c r="B3271" s="465" t="s">
        <v>17904</v>
      </c>
      <c r="C3271" s="465" t="s">
        <v>17903</v>
      </c>
      <c r="D3271" s="465" t="s">
        <v>181</v>
      </c>
      <c r="E3271" s="465" t="s">
        <v>215</v>
      </c>
      <c r="F3271" s="466">
        <v>2023</v>
      </c>
      <c r="G3271" s="465" t="s">
        <v>5733</v>
      </c>
      <c r="H3271" s="465" t="s">
        <v>12026</v>
      </c>
      <c r="I3271" s="465" t="s">
        <v>17905</v>
      </c>
      <c r="J3271" s="466">
        <v>0</v>
      </c>
      <c r="K3271" s="469"/>
      <c r="L3271" s="404">
        <f t="shared" ca="1" si="51"/>
        <v>0</v>
      </c>
      <c r="M3271" s="465" t="s">
        <v>87</v>
      </c>
    </row>
    <row r="3272" spans="1:13" x14ac:dyDescent="0.35">
      <c r="A3272" s="462" t="s">
        <v>13970</v>
      </c>
      <c r="B3272" s="462" t="s">
        <v>4512</v>
      </c>
      <c r="C3272" s="462" t="s">
        <v>13970</v>
      </c>
      <c r="D3272" s="462" t="s">
        <v>182</v>
      </c>
      <c r="E3272" s="462" t="s">
        <v>214</v>
      </c>
      <c r="F3272" s="463">
        <v>2020</v>
      </c>
      <c r="G3272" s="462" t="s">
        <v>5710</v>
      </c>
      <c r="H3272" s="462" t="s">
        <v>6735</v>
      </c>
      <c r="I3272" s="462" t="s">
        <v>13971</v>
      </c>
      <c r="J3272" s="463">
        <v>23961</v>
      </c>
      <c r="K3272" s="468"/>
      <c r="L3272" s="464">
        <f t="shared" ca="1" si="51"/>
        <v>5990.25</v>
      </c>
      <c r="M3272" s="462" t="s">
        <v>115</v>
      </c>
    </row>
    <row r="3273" spans="1:13" x14ac:dyDescent="0.35">
      <c r="A3273" s="465" t="s">
        <v>13974</v>
      </c>
      <c r="B3273" s="465" t="s">
        <v>4514</v>
      </c>
      <c r="C3273" s="465" t="s">
        <v>13974</v>
      </c>
      <c r="D3273" s="465" t="s">
        <v>182</v>
      </c>
      <c r="E3273" s="465" t="s">
        <v>214</v>
      </c>
      <c r="F3273" s="466">
        <v>2020</v>
      </c>
      <c r="G3273" s="465" t="s">
        <v>5710</v>
      </c>
      <c r="H3273" s="465" t="s">
        <v>6735</v>
      </c>
      <c r="I3273" s="465" t="s">
        <v>13975</v>
      </c>
      <c r="J3273" s="466">
        <v>48670</v>
      </c>
      <c r="K3273" s="469"/>
      <c r="L3273" s="404">
        <f t="shared" ca="1" si="51"/>
        <v>12167.5</v>
      </c>
      <c r="M3273" s="465" t="s">
        <v>115</v>
      </c>
    </row>
    <row r="3274" spans="1:13" x14ac:dyDescent="0.35">
      <c r="A3274" s="462" t="s">
        <v>13972</v>
      </c>
      <c r="B3274" s="462" t="s">
        <v>4513</v>
      </c>
      <c r="C3274" s="462" t="s">
        <v>13972</v>
      </c>
      <c r="D3274" s="462" t="s">
        <v>182</v>
      </c>
      <c r="E3274" s="462" t="s">
        <v>214</v>
      </c>
      <c r="F3274" s="463">
        <v>2020</v>
      </c>
      <c r="G3274" s="462" t="s">
        <v>5710</v>
      </c>
      <c r="H3274" s="462" t="s">
        <v>6735</v>
      </c>
      <c r="I3274" s="462" t="s">
        <v>13973</v>
      </c>
      <c r="J3274" s="463">
        <v>60339</v>
      </c>
      <c r="K3274" s="468"/>
      <c r="L3274" s="464">
        <f t="shared" ca="1" si="51"/>
        <v>15084.75</v>
      </c>
      <c r="M3274" s="462" t="s">
        <v>115</v>
      </c>
    </row>
    <row r="3275" spans="1:13" x14ac:dyDescent="0.35">
      <c r="A3275" s="465" t="s">
        <v>13960</v>
      </c>
      <c r="B3275" s="465" t="s">
        <v>4507</v>
      </c>
      <c r="C3275" s="465" t="s">
        <v>13960</v>
      </c>
      <c r="D3275" s="465" t="s">
        <v>182</v>
      </c>
      <c r="E3275" s="465" t="s">
        <v>214</v>
      </c>
      <c r="F3275" s="466">
        <v>2020</v>
      </c>
      <c r="G3275" s="465" t="s">
        <v>5710</v>
      </c>
      <c r="H3275" s="465" t="s">
        <v>6735</v>
      </c>
      <c r="I3275" s="465" t="s">
        <v>13961</v>
      </c>
      <c r="J3275" s="466">
        <v>53257</v>
      </c>
      <c r="K3275" s="469"/>
      <c r="L3275" s="404">
        <f t="shared" ca="1" si="51"/>
        <v>13314.25</v>
      </c>
      <c r="M3275" s="465" t="s">
        <v>115</v>
      </c>
    </row>
    <row r="3276" spans="1:13" x14ac:dyDescent="0.35">
      <c r="A3276" s="462" t="s">
        <v>13956</v>
      </c>
      <c r="B3276" s="462" t="s">
        <v>4505</v>
      </c>
      <c r="C3276" s="462" t="s">
        <v>13956</v>
      </c>
      <c r="D3276" s="462" t="s">
        <v>182</v>
      </c>
      <c r="E3276" s="462" t="s">
        <v>214</v>
      </c>
      <c r="F3276" s="463">
        <v>2020</v>
      </c>
      <c r="G3276" s="462" t="s">
        <v>5710</v>
      </c>
      <c r="H3276" s="462" t="s">
        <v>6735</v>
      </c>
      <c r="I3276" s="462" t="s">
        <v>13957</v>
      </c>
      <c r="J3276" s="463">
        <v>58548</v>
      </c>
      <c r="K3276" s="468"/>
      <c r="L3276" s="464">
        <f t="shared" ca="1" si="51"/>
        <v>14637</v>
      </c>
      <c r="M3276" s="462" t="s">
        <v>115</v>
      </c>
    </row>
    <row r="3277" spans="1:13" x14ac:dyDescent="0.35">
      <c r="A3277" s="465" t="s">
        <v>13958</v>
      </c>
      <c r="B3277" s="465" t="s">
        <v>4506</v>
      </c>
      <c r="C3277" s="465" t="s">
        <v>13958</v>
      </c>
      <c r="D3277" s="465" t="s">
        <v>182</v>
      </c>
      <c r="E3277" s="465" t="s">
        <v>214</v>
      </c>
      <c r="F3277" s="466">
        <v>2020</v>
      </c>
      <c r="G3277" s="465" t="s">
        <v>5710</v>
      </c>
      <c r="H3277" s="465" t="s">
        <v>6735</v>
      </c>
      <c r="I3277" s="465" t="s">
        <v>13959</v>
      </c>
      <c r="J3277" s="466">
        <v>66231</v>
      </c>
      <c r="K3277" s="469"/>
      <c r="L3277" s="404">
        <f t="shared" ca="1" si="51"/>
        <v>16557.75</v>
      </c>
      <c r="M3277" s="465" t="s">
        <v>115</v>
      </c>
    </row>
    <row r="3278" spans="1:13" x14ac:dyDescent="0.35">
      <c r="A3278" s="462" t="s">
        <v>9427</v>
      </c>
      <c r="B3278" s="462" t="s">
        <v>4449</v>
      </c>
      <c r="C3278" s="462" t="s">
        <v>9427</v>
      </c>
      <c r="D3278" s="462" t="s">
        <v>182</v>
      </c>
      <c r="E3278" s="462" t="s">
        <v>214</v>
      </c>
      <c r="F3278" s="463">
        <v>2014</v>
      </c>
      <c r="G3278" s="462" t="s">
        <v>5710</v>
      </c>
      <c r="H3278" s="462" t="s">
        <v>6006</v>
      </c>
      <c r="I3278" s="462" t="s">
        <v>9428</v>
      </c>
      <c r="J3278" s="463">
        <v>156744</v>
      </c>
      <c r="K3278" s="468"/>
      <c r="L3278" s="464">
        <f t="shared" ca="1" si="51"/>
        <v>15674.4</v>
      </c>
      <c r="M3278" s="462" t="s">
        <v>115</v>
      </c>
    </row>
    <row r="3279" spans="1:13" x14ac:dyDescent="0.35">
      <c r="A3279" s="465" t="s">
        <v>9393</v>
      </c>
      <c r="B3279" s="465" t="s">
        <v>4432</v>
      </c>
      <c r="C3279" s="465" t="s">
        <v>9393</v>
      </c>
      <c r="D3279" s="465" t="s">
        <v>182</v>
      </c>
      <c r="E3279" s="465" t="s">
        <v>214</v>
      </c>
      <c r="F3279" s="466">
        <v>2014</v>
      </c>
      <c r="G3279" s="465" t="s">
        <v>5710</v>
      </c>
      <c r="H3279" s="465" t="s">
        <v>6006</v>
      </c>
      <c r="I3279" s="465" t="s">
        <v>9394</v>
      </c>
      <c r="J3279" s="466">
        <v>125288</v>
      </c>
      <c r="K3279" s="469"/>
      <c r="L3279" s="404">
        <f t="shared" ca="1" si="51"/>
        <v>12528.8</v>
      </c>
      <c r="M3279" s="465" t="s">
        <v>115</v>
      </c>
    </row>
    <row r="3280" spans="1:13" x14ac:dyDescent="0.35">
      <c r="A3280" s="462" t="s">
        <v>9419</v>
      </c>
      <c r="B3280" s="462" t="s">
        <v>4445</v>
      </c>
      <c r="C3280" s="462" t="s">
        <v>9419</v>
      </c>
      <c r="D3280" s="462" t="s">
        <v>182</v>
      </c>
      <c r="E3280" s="462" t="s">
        <v>214</v>
      </c>
      <c r="F3280" s="463">
        <v>2014</v>
      </c>
      <c r="G3280" s="462" t="s">
        <v>5710</v>
      </c>
      <c r="H3280" s="462" t="s">
        <v>6006</v>
      </c>
      <c r="I3280" s="462" t="s">
        <v>9420</v>
      </c>
      <c r="J3280" s="463">
        <v>102043</v>
      </c>
      <c r="K3280" s="468"/>
      <c r="L3280" s="464">
        <f t="shared" ca="1" si="51"/>
        <v>10204.299999999999</v>
      </c>
      <c r="M3280" s="462" t="s">
        <v>115</v>
      </c>
    </row>
    <row r="3281" spans="1:13" x14ac:dyDescent="0.35">
      <c r="A3281" s="465" t="s">
        <v>9417</v>
      </c>
      <c r="B3281" s="465" t="s">
        <v>4444</v>
      </c>
      <c r="C3281" s="465" t="s">
        <v>9417</v>
      </c>
      <c r="D3281" s="465" t="s">
        <v>182</v>
      </c>
      <c r="E3281" s="465" t="s">
        <v>214</v>
      </c>
      <c r="F3281" s="466">
        <v>2014</v>
      </c>
      <c r="G3281" s="465" t="s">
        <v>5710</v>
      </c>
      <c r="H3281" s="465" t="s">
        <v>6006</v>
      </c>
      <c r="I3281" s="465" t="s">
        <v>9418</v>
      </c>
      <c r="J3281" s="466">
        <v>157591</v>
      </c>
      <c r="K3281" s="469"/>
      <c r="L3281" s="404">
        <f t="shared" ca="1" si="51"/>
        <v>15759.1</v>
      </c>
      <c r="M3281" s="465" t="s">
        <v>115</v>
      </c>
    </row>
    <row r="3282" spans="1:13" x14ac:dyDescent="0.35">
      <c r="A3282" s="462" t="s">
        <v>13986</v>
      </c>
      <c r="B3282" s="462" t="s">
        <v>4520</v>
      </c>
      <c r="C3282" s="462" t="s">
        <v>13986</v>
      </c>
      <c r="D3282" s="462" t="s">
        <v>182</v>
      </c>
      <c r="E3282" s="462" t="s">
        <v>214</v>
      </c>
      <c r="F3282" s="463">
        <v>2020</v>
      </c>
      <c r="G3282" s="462" t="s">
        <v>5710</v>
      </c>
      <c r="H3282" s="462" t="s">
        <v>6735</v>
      </c>
      <c r="I3282" s="462" t="s">
        <v>13987</v>
      </c>
      <c r="J3282" s="463">
        <v>66925</v>
      </c>
      <c r="K3282" s="468"/>
      <c r="L3282" s="464">
        <f t="shared" ca="1" si="51"/>
        <v>16731.25</v>
      </c>
      <c r="M3282" s="462" t="s">
        <v>115</v>
      </c>
    </row>
    <row r="3283" spans="1:13" x14ac:dyDescent="0.35">
      <c r="A3283" s="465" t="s">
        <v>13984</v>
      </c>
      <c r="B3283" s="465" t="s">
        <v>4519</v>
      </c>
      <c r="C3283" s="465" t="s">
        <v>13984</v>
      </c>
      <c r="D3283" s="465" t="s">
        <v>182</v>
      </c>
      <c r="E3283" s="465" t="s">
        <v>214</v>
      </c>
      <c r="F3283" s="466">
        <v>2020</v>
      </c>
      <c r="G3283" s="465" t="s">
        <v>5710</v>
      </c>
      <c r="H3283" s="465" t="s">
        <v>6735</v>
      </c>
      <c r="I3283" s="465" t="s">
        <v>13985</v>
      </c>
      <c r="J3283" s="466">
        <v>71892</v>
      </c>
      <c r="K3283" s="469"/>
      <c r="L3283" s="404">
        <f t="shared" ca="1" si="51"/>
        <v>17973</v>
      </c>
      <c r="M3283" s="465" t="s">
        <v>115</v>
      </c>
    </row>
    <row r="3284" spans="1:13" x14ac:dyDescent="0.35">
      <c r="A3284" s="462" t="s">
        <v>13968</v>
      </c>
      <c r="B3284" s="462" t="s">
        <v>4511</v>
      </c>
      <c r="C3284" s="462" t="s">
        <v>13968</v>
      </c>
      <c r="D3284" s="462" t="s">
        <v>182</v>
      </c>
      <c r="E3284" s="462" t="s">
        <v>214</v>
      </c>
      <c r="F3284" s="463">
        <v>2020</v>
      </c>
      <c r="G3284" s="462" t="s">
        <v>5710</v>
      </c>
      <c r="H3284" s="462" t="s">
        <v>6735</v>
      </c>
      <c r="I3284" s="462" t="s">
        <v>13969</v>
      </c>
      <c r="J3284" s="463">
        <v>62373</v>
      </c>
      <c r="K3284" s="468"/>
      <c r="L3284" s="464">
        <f t="shared" ca="1" si="51"/>
        <v>15593.25</v>
      </c>
      <c r="M3284" s="462" t="s">
        <v>115</v>
      </c>
    </row>
    <row r="3285" spans="1:13" x14ac:dyDescent="0.35">
      <c r="A3285" s="465" t="s">
        <v>9399</v>
      </c>
      <c r="B3285" s="465" t="s">
        <v>4435</v>
      </c>
      <c r="C3285" s="465" t="s">
        <v>9399</v>
      </c>
      <c r="D3285" s="465" t="s">
        <v>182</v>
      </c>
      <c r="E3285" s="465" t="s">
        <v>214</v>
      </c>
      <c r="F3285" s="466">
        <v>2014</v>
      </c>
      <c r="G3285" s="465" t="s">
        <v>5710</v>
      </c>
      <c r="H3285" s="465" t="s">
        <v>6006</v>
      </c>
      <c r="I3285" s="465" t="s">
        <v>9400</v>
      </c>
      <c r="J3285" s="466">
        <v>115077</v>
      </c>
      <c r="K3285" s="469"/>
      <c r="L3285" s="404">
        <f t="shared" ca="1" si="51"/>
        <v>11507.7</v>
      </c>
      <c r="M3285" s="465" t="s">
        <v>115</v>
      </c>
    </row>
    <row r="3286" spans="1:13" x14ac:dyDescent="0.35">
      <c r="A3286" s="462" t="s">
        <v>13966</v>
      </c>
      <c r="B3286" s="462" t="s">
        <v>4510</v>
      </c>
      <c r="C3286" s="462" t="s">
        <v>13966</v>
      </c>
      <c r="D3286" s="462" t="s">
        <v>182</v>
      </c>
      <c r="E3286" s="462" t="s">
        <v>214</v>
      </c>
      <c r="F3286" s="463">
        <v>2020</v>
      </c>
      <c r="G3286" s="462" t="s">
        <v>5710</v>
      </c>
      <c r="H3286" s="462" t="s">
        <v>6735</v>
      </c>
      <c r="I3286" s="462" t="s">
        <v>13967</v>
      </c>
      <c r="J3286" s="463">
        <v>38283</v>
      </c>
      <c r="K3286" s="468"/>
      <c r="L3286" s="464">
        <f t="shared" ca="1" si="51"/>
        <v>9570.75</v>
      </c>
      <c r="M3286" s="462" t="s">
        <v>115</v>
      </c>
    </row>
    <row r="3287" spans="1:13" x14ac:dyDescent="0.35">
      <c r="A3287" s="465" t="s">
        <v>13982</v>
      </c>
      <c r="B3287" s="465" t="s">
        <v>4518</v>
      </c>
      <c r="C3287" s="465" t="s">
        <v>13982</v>
      </c>
      <c r="D3287" s="465" t="s">
        <v>182</v>
      </c>
      <c r="E3287" s="465" t="s">
        <v>214</v>
      </c>
      <c r="F3287" s="466">
        <v>2020</v>
      </c>
      <c r="G3287" s="465" t="s">
        <v>5710</v>
      </c>
      <c r="H3287" s="465" t="s">
        <v>6735</v>
      </c>
      <c r="I3287" s="465" t="s">
        <v>13983</v>
      </c>
      <c r="J3287" s="466">
        <v>44214</v>
      </c>
      <c r="K3287" s="469"/>
      <c r="L3287" s="404">
        <f t="shared" ca="1" si="51"/>
        <v>11053.5</v>
      </c>
      <c r="M3287" s="465" t="s">
        <v>115</v>
      </c>
    </row>
    <row r="3288" spans="1:13" x14ac:dyDescent="0.35">
      <c r="A3288" s="462" t="s">
        <v>13980</v>
      </c>
      <c r="B3288" s="462" t="s">
        <v>4517</v>
      </c>
      <c r="C3288" s="462" t="s">
        <v>13980</v>
      </c>
      <c r="D3288" s="462" t="s">
        <v>182</v>
      </c>
      <c r="E3288" s="462" t="s">
        <v>214</v>
      </c>
      <c r="F3288" s="463">
        <v>2020</v>
      </c>
      <c r="G3288" s="462" t="s">
        <v>5710</v>
      </c>
      <c r="H3288" s="462" t="s">
        <v>6735</v>
      </c>
      <c r="I3288" s="462" t="s">
        <v>13981</v>
      </c>
      <c r="J3288" s="463">
        <v>89878</v>
      </c>
      <c r="K3288" s="468"/>
      <c r="L3288" s="464">
        <f t="shared" ca="1" si="51"/>
        <v>22469.5</v>
      </c>
      <c r="M3288" s="462" t="s">
        <v>115</v>
      </c>
    </row>
    <row r="3289" spans="1:13" x14ac:dyDescent="0.35">
      <c r="A3289" s="465" t="s">
        <v>14194</v>
      </c>
      <c r="B3289" s="465" t="s">
        <v>16796</v>
      </c>
      <c r="C3289" s="465" t="s">
        <v>14194</v>
      </c>
      <c r="D3289" s="465" t="s">
        <v>182</v>
      </c>
      <c r="E3289" s="465" t="s">
        <v>214</v>
      </c>
      <c r="F3289" s="466">
        <v>2021</v>
      </c>
      <c r="G3289" s="465" t="s">
        <v>5710</v>
      </c>
      <c r="H3289" s="465" t="s">
        <v>6139</v>
      </c>
      <c r="I3289" s="465" t="s">
        <v>14195</v>
      </c>
      <c r="J3289" s="466">
        <v>35965</v>
      </c>
      <c r="K3289" s="469"/>
      <c r="L3289" s="404">
        <f t="shared" ca="1" si="51"/>
        <v>11988.333333333334</v>
      </c>
      <c r="M3289" s="465" t="s">
        <v>115</v>
      </c>
    </row>
    <row r="3290" spans="1:13" x14ac:dyDescent="0.35">
      <c r="A3290" s="462" t="s">
        <v>9371</v>
      </c>
      <c r="B3290" s="462" t="s">
        <v>4431</v>
      </c>
      <c r="C3290" s="462" t="s">
        <v>9371</v>
      </c>
      <c r="D3290" s="462" t="s">
        <v>182</v>
      </c>
      <c r="E3290" s="462" t="s">
        <v>214</v>
      </c>
      <c r="F3290" s="463">
        <v>2014</v>
      </c>
      <c r="G3290" s="462" t="s">
        <v>5710</v>
      </c>
      <c r="H3290" s="462" t="s">
        <v>6735</v>
      </c>
      <c r="I3290" s="462" t="s">
        <v>9372</v>
      </c>
      <c r="J3290" s="463">
        <v>92952</v>
      </c>
      <c r="K3290" s="468">
        <v>44932</v>
      </c>
      <c r="L3290" s="464">
        <f t="shared" ca="1" si="51"/>
        <v>9295.2000000000007</v>
      </c>
      <c r="M3290" s="462" t="s">
        <v>115</v>
      </c>
    </row>
    <row r="3291" spans="1:13" x14ac:dyDescent="0.35">
      <c r="A3291" s="465" t="s">
        <v>14198</v>
      </c>
      <c r="B3291" s="465" t="s">
        <v>16798</v>
      </c>
      <c r="C3291" s="465" t="s">
        <v>14198</v>
      </c>
      <c r="D3291" s="465" t="s">
        <v>182</v>
      </c>
      <c r="E3291" s="465" t="s">
        <v>214</v>
      </c>
      <c r="F3291" s="466">
        <v>2021</v>
      </c>
      <c r="G3291" s="465" t="s">
        <v>5710</v>
      </c>
      <c r="H3291" s="465" t="s">
        <v>6139</v>
      </c>
      <c r="I3291" s="465" t="s">
        <v>14199</v>
      </c>
      <c r="J3291" s="466">
        <v>69258</v>
      </c>
      <c r="K3291" s="469"/>
      <c r="L3291" s="404">
        <f t="shared" ca="1" si="51"/>
        <v>23086</v>
      </c>
      <c r="M3291" s="465" t="s">
        <v>115</v>
      </c>
    </row>
    <row r="3292" spans="1:13" x14ac:dyDescent="0.35">
      <c r="A3292" s="462" t="s">
        <v>17408</v>
      </c>
      <c r="B3292" s="462" t="s">
        <v>17409</v>
      </c>
      <c r="C3292" s="462" t="s">
        <v>17408</v>
      </c>
      <c r="D3292" s="462" t="s">
        <v>182</v>
      </c>
      <c r="E3292" s="462" t="s">
        <v>214</v>
      </c>
      <c r="F3292" s="463">
        <v>2023</v>
      </c>
      <c r="G3292" s="462" t="s">
        <v>5710</v>
      </c>
      <c r="H3292" s="462" t="s">
        <v>6139</v>
      </c>
      <c r="I3292" s="462" t="s">
        <v>17410</v>
      </c>
      <c r="J3292" s="463">
        <v>4422</v>
      </c>
      <c r="K3292" s="468"/>
      <c r="L3292" s="464">
        <f t="shared" ca="1" si="51"/>
        <v>4422</v>
      </c>
      <c r="M3292" s="462" t="s">
        <v>115</v>
      </c>
    </row>
    <row r="3293" spans="1:13" x14ac:dyDescent="0.35">
      <c r="A3293" s="465" t="s">
        <v>17411</v>
      </c>
      <c r="B3293" s="465" t="s">
        <v>17412</v>
      </c>
      <c r="C3293" s="465" t="s">
        <v>17411</v>
      </c>
      <c r="D3293" s="465" t="s">
        <v>182</v>
      </c>
      <c r="E3293" s="465" t="s">
        <v>214</v>
      </c>
      <c r="F3293" s="466">
        <v>2023</v>
      </c>
      <c r="G3293" s="465" t="s">
        <v>5710</v>
      </c>
      <c r="H3293" s="465" t="s">
        <v>6139</v>
      </c>
      <c r="I3293" s="465" t="s">
        <v>17413</v>
      </c>
      <c r="J3293" s="466">
        <v>6328</v>
      </c>
      <c r="K3293" s="469"/>
      <c r="L3293" s="404">
        <f t="shared" ca="1" si="51"/>
        <v>6328</v>
      </c>
      <c r="M3293" s="465" t="s">
        <v>115</v>
      </c>
    </row>
    <row r="3294" spans="1:13" x14ac:dyDescent="0.35">
      <c r="A3294" s="462" t="s">
        <v>17402</v>
      </c>
      <c r="B3294" s="462" t="s">
        <v>17403</v>
      </c>
      <c r="C3294" s="462" t="s">
        <v>17402</v>
      </c>
      <c r="D3294" s="462" t="s">
        <v>182</v>
      </c>
      <c r="E3294" s="462" t="s">
        <v>214</v>
      </c>
      <c r="F3294" s="463">
        <v>2023</v>
      </c>
      <c r="G3294" s="462" t="s">
        <v>5710</v>
      </c>
      <c r="H3294" s="462" t="s">
        <v>6139</v>
      </c>
      <c r="I3294" s="462" t="s">
        <v>17404</v>
      </c>
      <c r="J3294" s="463">
        <v>1951</v>
      </c>
      <c r="K3294" s="468"/>
      <c r="L3294" s="464">
        <f t="shared" ca="1" si="51"/>
        <v>1951</v>
      </c>
      <c r="M3294" s="462" t="s">
        <v>115</v>
      </c>
    </row>
    <row r="3295" spans="1:13" x14ac:dyDescent="0.35">
      <c r="A3295" s="465" t="s">
        <v>17405</v>
      </c>
      <c r="B3295" s="465" t="s">
        <v>17406</v>
      </c>
      <c r="C3295" s="465" t="s">
        <v>17405</v>
      </c>
      <c r="D3295" s="465" t="s">
        <v>182</v>
      </c>
      <c r="E3295" s="465" t="s">
        <v>214</v>
      </c>
      <c r="F3295" s="466">
        <v>2023</v>
      </c>
      <c r="G3295" s="465" t="s">
        <v>5710</v>
      </c>
      <c r="H3295" s="465" t="s">
        <v>6139</v>
      </c>
      <c r="I3295" s="465" t="s">
        <v>17407</v>
      </c>
      <c r="J3295" s="466">
        <v>4053</v>
      </c>
      <c r="K3295" s="469"/>
      <c r="L3295" s="404">
        <f t="shared" ca="1" si="51"/>
        <v>4053</v>
      </c>
      <c r="M3295" s="465" t="s">
        <v>115</v>
      </c>
    </row>
    <row r="3296" spans="1:13" x14ac:dyDescent="0.35">
      <c r="A3296" s="462" t="s">
        <v>17414</v>
      </c>
      <c r="B3296" s="462" t="s">
        <v>17415</v>
      </c>
      <c r="C3296" s="462" t="s">
        <v>17414</v>
      </c>
      <c r="D3296" s="462" t="s">
        <v>182</v>
      </c>
      <c r="E3296" s="462" t="s">
        <v>214</v>
      </c>
      <c r="F3296" s="463">
        <v>2023</v>
      </c>
      <c r="G3296" s="462" t="s">
        <v>5710</v>
      </c>
      <c r="H3296" s="462" t="s">
        <v>6139</v>
      </c>
      <c r="I3296" s="462" t="s">
        <v>17416</v>
      </c>
      <c r="J3296" s="463">
        <v>3978</v>
      </c>
      <c r="K3296" s="468"/>
      <c r="L3296" s="464">
        <f t="shared" ca="1" si="51"/>
        <v>3978</v>
      </c>
      <c r="M3296" s="462" t="s">
        <v>115</v>
      </c>
    </row>
    <row r="3297" spans="1:13" x14ac:dyDescent="0.35">
      <c r="A3297" s="465" t="s">
        <v>14200</v>
      </c>
      <c r="B3297" s="465" t="s">
        <v>16799</v>
      </c>
      <c r="C3297" s="465" t="s">
        <v>14200</v>
      </c>
      <c r="D3297" s="465" t="s">
        <v>182</v>
      </c>
      <c r="E3297" s="465" t="s">
        <v>214</v>
      </c>
      <c r="F3297" s="466">
        <v>2021</v>
      </c>
      <c r="G3297" s="465" t="s">
        <v>5710</v>
      </c>
      <c r="H3297" s="465" t="s">
        <v>6139</v>
      </c>
      <c r="I3297" s="465" t="s">
        <v>14201</v>
      </c>
      <c r="J3297" s="466">
        <v>35699</v>
      </c>
      <c r="K3297" s="469"/>
      <c r="L3297" s="404">
        <f t="shared" ca="1" si="51"/>
        <v>11899.666666666666</v>
      </c>
      <c r="M3297" s="465" t="s">
        <v>115</v>
      </c>
    </row>
    <row r="3298" spans="1:13" x14ac:dyDescent="0.35">
      <c r="A3298" s="462" t="s">
        <v>6673</v>
      </c>
      <c r="B3298" s="462" t="s">
        <v>6674</v>
      </c>
      <c r="C3298" s="462" t="s">
        <v>6673</v>
      </c>
      <c r="D3298" s="462" t="s">
        <v>182</v>
      </c>
      <c r="E3298" s="462" t="s">
        <v>214</v>
      </c>
      <c r="F3298" s="463">
        <v>2007</v>
      </c>
      <c r="G3298" s="462" t="s">
        <v>5710</v>
      </c>
      <c r="H3298" s="462" t="s">
        <v>5820</v>
      </c>
      <c r="I3298" s="462" t="s">
        <v>6675</v>
      </c>
      <c r="J3298" s="463">
        <v>20464</v>
      </c>
      <c r="K3298" s="468"/>
      <c r="L3298" s="464">
        <f t="shared" ca="1" si="51"/>
        <v>1203.7647058823529</v>
      </c>
      <c r="M3298" s="462" t="s">
        <v>115</v>
      </c>
    </row>
    <row r="3299" spans="1:13" x14ac:dyDescent="0.35">
      <c r="A3299" s="465" t="s">
        <v>14196</v>
      </c>
      <c r="B3299" s="465" t="s">
        <v>16797</v>
      </c>
      <c r="C3299" s="465" t="s">
        <v>14196</v>
      </c>
      <c r="D3299" s="465" t="s">
        <v>182</v>
      </c>
      <c r="E3299" s="465" t="s">
        <v>214</v>
      </c>
      <c r="F3299" s="466">
        <v>2021</v>
      </c>
      <c r="G3299" s="465" t="s">
        <v>5710</v>
      </c>
      <c r="H3299" s="465" t="s">
        <v>6139</v>
      </c>
      <c r="I3299" s="465" t="s">
        <v>14197</v>
      </c>
      <c r="J3299" s="466">
        <v>45140</v>
      </c>
      <c r="K3299" s="469"/>
      <c r="L3299" s="404">
        <f t="shared" ca="1" si="51"/>
        <v>15046.666666666666</v>
      </c>
      <c r="M3299" s="465" t="s">
        <v>115</v>
      </c>
    </row>
    <row r="3300" spans="1:13" x14ac:dyDescent="0.35">
      <c r="A3300" s="462" t="s">
        <v>14186</v>
      </c>
      <c r="B3300" s="462" t="s">
        <v>16792</v>
      </c>
      <c r="C3300" s="462" t="s">
        <v>14186</v>
      </c>
      <c r="D3300" s="462" t="s">
        <v>182</v>
      </c>
      <c r="E3300" s="462" t="s">
        <v>214</v>
      </c>
      <c r="F3300" s="463">
        <v>2021</v>
      </c>
      <c r="G3300" s="462" t="s">
        <v>5710</v>
      </c>
      <c r="H3300" s="462" t="s">
        <v>6496</v>
      </c>
      <c r="I3300" s="462" t="s">
        <v>14187</v>
      </c>
      <c r="J3300" s="463">
        <v>27590</v>
      </c>
      <c r="K3300" s="468"/>
      <c r="L3300" s="464">
        <f t="shared" ca="1" si="51"/>
        <v>9196.6666666666661</v>
      </c>
      <c r="M3300" s="462" t="s">
        <v>115</v>
      </c>
    </row>
    <row r="3301" spans="1:13" x14ac:dyDescent="0.35">
      <c r="A3301" s="465" t="s">
        <v>16867</v>
      </c>
      <c r="B3301" s="465" t="s">
        <v>16868</v>
      </c>
      <c r="C3301" s="465" t="s">
        <v>16867</v>
      </c>
      <c r="D3301" s="465" t="s">
        <v>182</v>
      </c>
      <c r="E3301" s="465" t="s">
        <v>214</v>
      </c>
      <c r="F3301" s="466">
        <v>2022</v>
      </c>
      <c r="G3301" s="465" t="s">
        <v>5710</v>
      </c>
      <c r="H3301" s="465" t="s">
        <v>6139</v>
      </c>
      <c r="I3301" s="465" t="s">
        <v>16869</v>
      </c>
      <c r="J3301" s="466">
        <v>18682</v>
      </c>
      <c r="K3301" s="469"/>
      <c r="L3301" s="404">
        <f t="shared" ca="1" si="51"/>
        <v>9341</v>
      </c>
      <c r="M3301" s="465" t="s">
        <v>115</v>
      </c>
    </row>
    <row r="3302" spans="1:13" x14ac:dyDescent="0.35">
      <c r="A3302" s="462" t="s">
        <v>16870</v>
      </c>
      <c r="B3302" s="462" t="s">
        <v>16871</v>
      </c>
      <c r="C3302" s="462" t="s">
        <v>16870</v>
      </c>
      <c r="D3302" s="462" t="s">
        <v>182</v>
      </c>
      <c r="E3302" s="462" t="s">
        <v>214</v>
      </c>
      <c r="F3302" s="463">
        <v>2022</v>
      </c>
      <c r="G3302" s="462" t="s">
        <v>5710</v>
      </c>
      <c r="H3302" s="462" t="s">
        <v>6139</v>
      </c>
      <c r="I3302" s="462" t="s">
        <v>16872</v>
      </c>
      <c r="J3302" s="463">
        <v>24316</v>
      </c>
      <c r="K3302" s="468"/>
      <c r="L3302" s="464">
        <f t="shared" ca="1" si="51"/>
        <v>12158</v>
      </c>
      <c r="M3302" s="462" t="s">
        <v>115</v>
      </c>
    </row>
    <row r="3303" spans="1:13" x14ac:dyDescent="0.35">
      <c r="A3303" s="465" t="s">
        <v>16873</v>
      </c>
      <c r="B3303" s="465" t="s">
        <v>16874</v>
      </c>
      <c r="C3303" s="465" t="s">
        <v>16873</v>
      </c>
      <c r="D3303" s="465" t="s">
        <v>182</v>
      </c>
      <c r="E3303" s="465" t="s">
        <v>214</v>
      </c>
      <c r="F3303" s="466">
        <v>2022</v>
      </c>
      <c r="G3303" s="465" t="s">
        <v>5710</v>
      </c>
      <c r="H3303" s="465" t="s">
        <v>6139</v>
      </c>
      <c r="I3303" s="465" t="s">
        <v>16875</v>
      </c>
      <c r="J3303" s="466">
        <v>16890</v>
      </c>
      <c r="K3303" s="469"/>
      <c r="L3303" s="404">
        <f t="shared" ca="1" si="51"/>
        <v>8445</v>
      </c>
      <c r="M3303" s="465" t="s">
        <v>115</v>
      </c>
    </row>
    <row r="3304" spans="1:13" x14ac:dyDescent="0.35">
      <c r="A3304" s="462" t="s">
        <v>16876</v>
      </c>
      <c r="B3304" s="462" t="s">
        <v>16877</v>
      </c>
      <c r="C3304" s="462" t="s">
        <v>16876</v>
      </c>
      <c r="D3304" s="462" t="s">
        <v>182</v>
      </c>
      <c r="E3304" s="462" t="s">
        <v>214</v>
      </c>
      <c r="F3304" s="463">
        <v>2022</v>
      </c>
      <c r="G3304" s="462" t="s">
        <v>5710</v>
      </c>
      <c r="H3304" s="462" t="s">
        <v>6139</v>
      </c>
      <c r="I3304" s="462" t="s">
        <v>16878</v>
      </c>
      <c r="J3304" s="463">
        <v>27253</v>
      </c>
      <c r="K3304" s="468"/>
      <c r="L3304" s="464">
        <f t="shared" ca="1" si="51"/>
        <v>13626.5</v>
      </c>
      <c r="M3304" s="462" t="s">
        <v>115</v>
      </c>
    </row>
    <row r="3305" spans="1:13" x14ac:dyDescent="0.35">
      <c r="A3305" s="465" t="s">
        <v>16879</v>
      </c>
      <c r="B3305" s="465" t="s">
        <v>16880</v>
      </c>
      <c r="C3305" s="465" t="s">
        <v>16879</v>
      </c>
      <c r="D3305" s="465" t="s">
        <v>182</v>
      </c>
      <c r="E3305" s="465" t="s">
        <v>214</v>
      </c>
      <c r="F3305" s="466">
        <v>2022</v>
      </c>
      <c r="G3305" s="465" t="s">
        <v>5710</v>
      </c>
      <c r="H3305" s="465" t="s">
        <v>6139</v>
      </c>
      <c r="I3305" s="465" t="s">
        <v>16881</v>
      </c>
      <c r="J3305" s="466">
        <v>7622</v>
      </c>
      <c r="K3305" s="469"/>
      <c r="L3305" s="404">
        <f t="shared" ca="1" si="51"/>
        <v>3811</v>
      </c>
      <c r="M3305" s="465" t="s">
        <v>115</v>
      </c>
    </row>
    <row r="3306" spans="1:13" x14ac:dyDescent="0.35">
      <c r="A3306" s="462" t="s">
        <v>16882</v>
      </c>
      <c r="B3306" s="462" t="s">
        <v>16883</v>
      </c>
      <c r="C3306" s="462" t="s">
        <v>16882</v>
      </c>
      <c r="D3306" s="462" t="s">
        <v>182</v>
      </c>
      <c r="E3306" s="462" t="s">
        <v>214</v>
      </c>
      <c r="F3306" s="463">
        <v>2022</v>
      </c>
      <c r="G3306" s="462" t="s">
        <v>5710</v>
      </c>
      <c r="H3306" s="462" t="s">
        <v>6139</v>
      </c>
      <c r="I3306" s="462" t="s">
        <v>16884</v>
      </c>
      <c r="J3306" s="463">
        <v>15029</v>
      </c>
      <c r="K3306" s="468"/>
      <c r="L3306" s="464">
        <f t="shared" ca="1" si="51"/>
        <v>7514.5</v>
      </c>
      <c r="M3306" s="462" t="s">
        <v>115</v>
      </c>
    </row>
    <row r="3307" spans="1:13" x14ac:dyDescent="0.35">
      <c r="A3307" s="465" t="s">
        <v>14851</v>
      </c>
      <c r="B3307" s="465" t="s">
        <v>14852</v>
      </c>
      <c r="C3307" s="465" t="s">
        <v>14851</v>
      </c>
      <c r="D3307" s="465" t="s">
        <v>182</v>
      </c>
      <c r="E3307" s="465" t="s">
        <v>214</v>
      </c>
      <c r="F3307" s="466">
        <v>2022</v>
      </c>
      <c r="G3307" s="465" t="s">
        <v>5710</v>
      </c>
      <c r="H3307" s="465" t="s">
        <v>6496</v>
      </c>
      <c r="I3307" s="465" t="s">
        <v>14853</v>
      </c>
      <c r="J3307" s="466">
        <v>14385</v>
      </c>
      <c r="K3307" s="469"/>
      <c r="L3307" s="404">
        <f t="shared" ca="1" si="51"/>
        <v>7192.5</v>
      </c>
      <c r="M3307" s="465" t="s">
        <v>115</v>
      </c>
    </row>
    <row r="3308" spans="1:13" x14ac:dyDescent="0.35">
      <c r="A3308" s="462" t="s">
        <v>14854</v>
      </c>
      <c r="B3308" s="462" t="s">
        <v>14855</v>
      </c>
      <c r="C3308" s="462" t="s">
        <v>14854</v>
      </c>
      <c r="D3308" s="462" t="s">
        <v>182</v>
      </c>
      <c r="E3308" s="462" t="s">
        <v>214</v>
      </c>
      <c r="F3308" s="463">
        <v>2022</v>
      </c>
      <c r="G3308" s="462" t="s">
        <v>5710</v>
      </c>
      <c r="H3308" s="462" t="s">
        <v>6496</v>
      </c>
      <c r="I3308" s="462" t="s">
        <v>14856</v>
      </c>
      <c r="J3308" s="463">
        <v>16285</v>
      </c>
      <c r="K3308" s="468"/>
      <c r="L3308" s="464">
        <f t="shared" ca="1" si="51"/>
        <v>8142.5</v>
      </c>
      <c r="M3308" s="462" t="s">
        <v>115</v>
      </c>
    </row>
    <row r="3309" spans="1:13" x14ac:dyDescent="0.35">
      <c r="A3309" s="465" t="s">
        <v>14202</v>
      </c>
      <c r="B3309" s="465" t="s">
        <v>16800</v>
      </c>
      <c r="C3309" s="465" t="s">
        <v>14202</v>
      </c>
      <c r="D3309" s="465" t="s">
        <v>182</v>
      </c>
      <c r="E3309" s="465" t="s">
        <v>214</v>
      </c>
      <c r="F3309" s="466">
        <v>2021</v>
      </c>
      <c r="G3309" s="465" t="s">
        <v>5710</v>
      </c>
      <c r="H3309" s="465" t="s">
        <v>6139</v>
      </c>
      <c r="I3309" s="465" t="s">
        <v>14203</v>
      </c>
      <c r="J3309" s="466">
        <v>37913</v>
      </c>
      <c r="K3309" s="469"/>
      <c r="L3309" s="404">
        <f t="shared" ca="1" si="51"/>
        <v>12637.666666666666</v>
      </c>
      <c r="M3309" s="465" t="s">
        <v>115</v>
      </c>
    </row>
    <row r="3310" spans="1:13" x14ac:dyDescent="0.35">
      <c r="A3310" s="462" t="s">
        <v>14192</v>
      </c>
      <c r="B3310" s="462" t="s">
        <v>16795</v>
      </c>
      <c r="C3310" s="462" t="s">
        <v>14192</v>
      </c>
      <c r="D3310" s="462" t="s">
        <v>182</v>
      </c>
      <c r="E3310" s="462" t="s">
        <v>214</v>
      </c>
      <c r="F3310" s="463">
        <v>2021</v>
      </c>
      <c r="G3310" s="462" t="s">
        <v>5710</v>
      </c>
      <c r="H3310" s="462" t="s">
        <v>6496</v>
      </c>
      <c r="I3310" s="462" t="s">
        <v>14193</v>
      </c>
      <c r="J3310" s="463">
        <v>20793</v>
      </c>
      <c r="K3310" s="468"/>
      <c r="L3310" s="464">
        <f t="shared" ca="1" si="51"/>
        <v>6931</v>
      </c>
      <c r="M3310" s="462" t="s">
        <v>115</v>
      </c>
    </row>
    <row r="3311" spans="1:13" x14ac:dyDescent="0.35">
      <c r="A3311" s="465" t="s">
        <v>8759</v>
      </c>
      <c r="B3311" s="465" t="s">
        <v>4428</v>
      </c>
      <c r="C3311" s="465" t="s">
        <v>8759</v>
      </c>
      <c r="D3311" s="465" t="s">
        <v>182</v>
      </c>
      <c r="E3311" s="465" t="s">
        <v>214</v>
      </c>
      <c r="F3311" s="466">
        <v>2013</v>
      </c>
      <c r="G3311" s="465" t="s">
        <v>5710</v>
      </c>
      <c r="H3311" s="465" t="s">
        <v>6006</v>
      </c>
      <c r="I3311" s="465" t="s">
        <v>8760</v>
      </c>
      <c r="J3311" s="466">
        <v>119848</v>
      </c>
      <c r="K3311" s="469">
        <v>45128</v>
      </c>
      <c r="L3311" s="404">
        <f t="shared" ca="1" si="51"/>
        <v>10895.272727272728</v>
      </c>
      <c r="M3311" s="465" t="s">
        <v>115</v>
      </c>
    </row>
    <row r="3312" spans="1:13" x14ac:dyDescent="0.35">
      <c r="A3312" s="462" t="s">
        <v>11624</v>
      </c>
      <c r="B3312" s="462" t="s">
        <v>4453</v>
      </c>
      <c r="C3312" s="462" t="s">
        <v>11624</v>
      </c>
      <c r="D3312" s="462" t="s">
        <v>182</v>
      </c>
      <c r="E3312" s="462" t="s">
        <v>214</v>
      </c>
      <c r="F3312" s="463">
        <v>2017</v>
      </c>
      <c r="G3312" s="462" t="s">
        <v>5710</v>
      </c>
      <c r="H3312" s="462" t="s">
        <v>6735</v>
      </c>
      <c r="I3312" s="462" t="s">
        <v>11625</v>
      </c>
      <c r="J3312" s="463">
        <v>94291</v>
      </c>
      <c r="K3312" s="468">
        <v>44958</v>
      </c>
      <c r="L3312" s="464">
        <f t="shared" ca="1" si="51"/>
        <v>13470.142857142857</v>
      </c>
      <c r="M3312" s="462" t="s">
        <v>115</v>
      </c>
    </row>
    <row r="3313" spans="1:13" x14ac:dyDescent="0.35">
      <c r="A3313" s="465" t="s">
        <v>9411</v>
      </c>
      <c r="B3313" s="465" t="s">
        <v>4441</v>
      </c>
      <c r="C3313" s="465" t="s">
        <v>9411</v>
      </c>
      <c r="D3313" s="465" t="s">
        <v>182</v>
      </c>
      <c r="E3313" s="465" t="s">
        <v>214</v>
      </c>
      <c r="F3313" s="466">
        <v>2014</v>
      </c>
      <c r="G3313" s="465" t="s">
        <v>5710</v>
      </c>
      <c r="H3313" s="465" t="s">
        <v>6006</v>
      </c>
      <c r="I3313" s="465" t="s">
        <v>9412</v>
      </c>
      <c r="J3313" s="466">
        <v>157605</v>
      </c>
      <c r="K3313" s="469"/>
      <c r="L3313" s="404">
        <f t="shared" ca="1" si="51"/>
        <v>15760.5</v>
      </c>
      <c r="M3313" s="465" t="s">
        <v>115</v>
      </c>
    </row>
    <row r="3314" spans="1:13" x14ac:dyDescent="0.35">
      <c r="A3314" s="462" t="s">
        <v>9401</v>
      </c>
      <c r="B3314" s="462" t="s">
        <v>4436</v>
      </c>
      <c r="C3314" s="462" t="s">
        <v>9401</v>
      </c>
      <c r="D3314" s="462" t="s">
        <v>182</v>
      </c>
      <c r="E3314" s="462" t="s">
        <v>214</v>
      </c>
      <c r="F3314" s="463">
        <v>2014</v>
      </c>
      <c r="G3314" s="462" t="s">
        <v>5710</v>
      </c>
      <c r="H3314" s="462" t="s">
        <v>6006</v>
      </c>
      <c r="I3314" s="462" t="s">
        <v>9402</v>
      </c>
      <c r="J3314" s="463">
        <v>155255</v>
      </c>
      <c r="K3314" s="468">
        <v>45126</v>
      </c>
      <c r="L3314" s="464">
        <f t="shared" ca="1" si="51"/>
        <v>15525.5</v>
      </c>
      <c r="M3314" s="462" t="s">
        <v>115</v>
      </c>
    </row>
    <row r="3315" spans="1:13" x14ac:dyDescent="0.35">
      <c r="A3315" s="465" t="s">
        <v>9403</v>
      </c>
      <c r="B3315" s="465" t="s">
        <v>4437</v>
      </c>
      <c r="C3315" s="465" t="s">
        <v>9403</v>
      </c>
      <c r="D3315" s="465" t="s">
        <v>182</v>
      </c>
      <c r="E3315" s="465" t="s">
        <v>214</v>
      </c>
      <c r="F3315" s="466">
        <v>2014</v>
      </c>
      <c r="G3315" s="465" t="s">
        <v>5710</v>
      </c>
      <c r="H3315" s="465" t="s">
        <v>6006</v>
      </c>
      <c r="I3315" s="465" t="s">
        <v>9404</v>
      </c>
      <c r="J3315" s="466">
        <v>143949</v>
      </c>
      <c r="K3315" s="469"/>
      <c r="L3315" s="404">
        <f t="shared" ca="1" si="51"/>
        <v>14394.9</v>
      </c>
      <c r="M3315" s="465" t="s">
        <v>115</v>
      </c>
    </row>
    <row r="3316" spans="1:13" x14ac:dyDescent="0.35">
      <c r="A3316" s="462" t="s">
        <v>9397</v>
      </c>
      <c r="B3316" s="462" t="s">
        <v>4434</v>
      </c>
      <c r="C3316" s="462" t="s">
        <v>9397</v>
      </c>
      <c r="D3316" s="462" t="s">
        <v>182</v>
      </c>
      <c r="E3316" s="462" t="s">
        <v>214</v>
      </c>
      <c r="F3316" s="463">
        <v>2014</v>
      </c>
      <c r="G3316" s="462" t="s">
        <v>5710</v>
      </c>
      <c r="H3316" s="462" t="s">
        <v>6006</v>
      </c>
      <c r="I3316" s="462" t="s">
        <v>9398</v>
      </c>
      <c r="J3316" s="463">
        <v>128225</v>
      </c>
      <c r="K3316" s="468"/>
      <c r="L3316" s="464">
        <f t="shared" ca="1" si="51"/>
        <v>12822.5</v>
      </c>
      <c r="M3316" s="462" t="s">
        <v>115</v>
      </c>
    </row>
    <row r="3317" spans="1:13" x14ac:dyDescent="0.35">
      <c r="A3317" s="465" t="s">
        <v>9407</v>
      </c>
      <c r="B3317" s="465" t="s">
        <v>4439</v>
      </c>
      <c r="C3317" s="465" t="s">
        <v>9407</v>
      </c>
      <c r="D3317" s="465" t="s">
        <v>182</v>
      </c>
      <c r="E3317" s="465" t="s">
        <v>214</v>
      </c>
      <c r="F3317" s="466">
        <v>2014</v>
      </c>
      <c r="G3317" s="465" t="s">
        <v>5710</v>
      </c>
      <c r="H3317" s="465" t="s">
        <v>6006</v>
      </c>
      <c r="I3317" s="465" t="s">
        <v>9408</v>
      </c>
      <c r="J3317" s="466">
        <v>147806</v>
      </c>
      <c r="K3317" s="469"/>
      <c r="L3317" s="404">
        <f t="shared" ca="1" si="51"/>
        <v>14780.6</v>
      </c>
      <c r="M3317" s="465" t="s">
        <v>115</v>
      </c>
    </row>
    <row r="3318" spans="1:13" x14ac:dyDescent="0.35">
      <c r="A3318" s="462" t="s">
        <v>8755</v>
      </c>
      <c r="B3318" s="462" t="s">
        <v>4426</v>
      </c>
      <c r="C3318" s="462" t="s">
        <v>8755</v>
      </c>
      <c r="D3318" s="462" t="s">
        <v>182</v>
      </c>
      <c r="E3318" s="462" t="s">
        <v>214</v>
      </c>
      <c r="F3318" s="463">
        <v>2013</v>
      </c>
      <c r="G3318" s="462" t="s">
        <v>5710</v>
      </c>
      <c r="H3318" s="462" t="s">
        <v>6006</v>
      </c>
      <c r="I3318" s="462" t="s">
        <v>8756</v>
      </c>
      <c r="J3318" s="463">
        <v>143009</v>
      </c>
      <c r="K3318" s="468">
        <v>45175</v>
      </c>
      <c r="L3318" s="464">
        <f t="shared" ca="1" si="51"/>
        <v>13000.818181818182</v>
      </c>
      <c r="M3318" s="462" t="s">
        <v>115</v>
      </c>
    </row>
    <row r="3319" spans="1:13" x14ac:dyDescent="0.35">
      <c r="A3319" s="465" t="s">
        <v>8757</v>
      </c>
      <c r="B3319" s="465" t="s">
        <v>4427</v>
      </c>
      <c r="C3319" s="465" t="s">
        <v>8757</v>
      </c>
      <c r="D3319" s="465" t="s">
        <v>182</v>
      </c>
      <c r="E3319" s="465" t="s">
        <v>214</v>
      </c>
      <c r="F3319" s="466">
        <v>2013</v>
      </c>
      <c r="G3319" s="465" t="s">
        <v>5710</v>
      </c>
      <c r="H3319" s="465" t="s">
        <v>6006</v>
      </c>
      <c r="I3319" s="465" t="s">
        <v>8758</v>
      </c>
      <c r="J3319" s="466">
        <v>70452</v>
      </c>
      <c r="K3319" s="469">
        <v>45090</v>
      </c>
      <c r="L3319" s="404">
        <f t="shared" ca="1" si="51"/>
        <v>6404.727272727273</v>
      </c>
      <c r="M3319" s="465" t="s">
        <v>115</v>
      </c>
    </row>
    <row r="3320" spans="1:13" x14ac:dyDescent="0.35">
      <c r="A3320" s="462" t="s">
        <v>9415</v>
      </c>
      <c r="B3320" s="462" t="s">
        <v>4443</v>
      </c>
      <c r="C3320" s="462" t="s">
        <v>9415</v>
      </c>
      <c r="D3320" s="462" t="s">
        <v>182</v>
      </c>
      <c r="E3320" s="462" t="s">
        <v>214</v>
      </c>
      <c r="F3320" s="463">
        <v>2014</v>
      </c>
      <c r="G3320" s="462" t="s">
        <v>5710</v>
      </c>
      <c r="H3320" s="462" t="s">
        <v>6006</v>
      </c>
      <c r="I3320" s="462" t="s">
        <v>9416</v>
      </c>
      <c r="J3320" s="463">
        <v>146479</v>
      </c>
      <c r="K3320" s="468"/>
      <c r="L3320" s="464">
        <f t="shared" ca="1" si="51"/>
        <v>14647.9</v>
      </c>
      <c r="M3320" s="462" t="s">
        <v>115</v>
      </c>
    </row>
    <row r="3321" spans="1:13" x14ac:dyDescent="0.35">
      <c r="A3321" s="465" t="s">
        <v>9405</v>
      </c>
      <c r="B3321" s="465" t="s">
        <v>4438</v>
      </c>
      <c r="C3321" s="465" t="s">
        <v>9405</v>
      </c>
      <c r="D3321" s="465" t="s">
        <v>182</v>
      </c>
      <c r="E3321" s="465" t="s">
        <v>214</v>
      </c>
      <c r="F3321" s="466">
        <v>2014</v>
      </c>
      <c r="G3321" s="465" t="s">
        <v>5710</v>
      </c>
      <c r="H3321" s="465" t="s">
        <v>6006</v>
      </c>
      <c r="I3321" s="465" t="s">
        <v>9406</v>
      </c>
      <c r="J3321" s="466">
        <v>150449</v>
      </c>
      <c r="K3321" s="469">
        <v>45126</v>
      </c>
      <c r="L3321" s="404">
        <f t="shared" ca="1" si="51"/>
        <v>15044.9</v>
      </c>
      <c r="M3321" s="465" t="s">
        <v>115</v>
      </c>
    </row>
    <row r="3322" spans="1:13" x14ac:dyDescent="0.35">
      <c r="A3322" s="462" t="s">
        <v>9421</v>
      </c>
      <c r="B3322" s="462" t="s">
        <v>4446</v>
      </c>
      <c r="C3322" s="462" t="s">
        <v>9421</v>
      </c>
      <c r="D3322" s="462" t="s">
        <v>182</v>
      </c>
      <c r="E3322" s="462" t="s">
        <v>214</v>
      </c>
      <c r="F3322" s="463">
        <v>2014</v>
      </c>
      <c r="G3322" s="462" t="s">
        <v>5710</v>
      </c>
      <c r="H3322" s="462" t="s">
        <v>6006</v>
      </c>
      <c r="I3322" s="462" t="s">
        <v>9422</v>
      </c>
      <c r="J3322" s="463">
        <v>131610</v>
      </c>
      <c r="K3322" s="468">
        <v>44624</v>
      </c>
      <c r="L3322" s="464">
        <f t="shared" ca="1" si="51"/>
        <v>13161</v>
      </c>
      <c r="M3322" s="462" t="s">
        <v>115</v>
      </c>
    </row>
    <row r="3323" spans="1:13" x14ac:dyDescent="0.35">
      <c r="A3323" s="465" t="s">
        <v>13158</v>
      </c>
      <c r="B3323" s="465" t="s">
        <v>4501</v>
      </c>
      <c r="C3323" s="465" t="s">
        <v>13158</v>
      </c>
      <c r="D3323" s="465" t="s">
        <v>182</v>
      </c>
      <c r="E3323" s="465" t="s">
        <v>214</v>
      </c>
      <c r="F3323" s="466">
        <v>2019</v>
      </c>
      <c r="G3323" s="465" t="s">
        <v>5710</v>
      </c>
      <c r="H3323" s="465" t="s">
        <v>6006</v>
      </c>
      <c r="I3323" s="465" t="s">
        <v>13159</v>
      </c>
      <c r="J3323" s="466">
        <v>98015</v>
      </c>
      <c r="K3323" s="469"/>
      <c r="L3323" s="404">
        <f t="shared" ca="1" si="51"/>
        <v>19603</v>
      </c>
      <c r="M3323" s="465" t="s">
        <v>115</v>
      </c>
    </row>
    <row r="3324" spans="1:13" x14ac:dyDescent="0.35">
      <c r="A3324" s="462" t="s">
        <v>7980</v>
      </c>
      <c r="B3324" s="462" t="s">
        <v>4422</v>
      </c>
      <c r="C3324" s="462" t="s">
        <v>7980</v>
      </c>
      <c r="D3324" s="462" t="s">
        <v>182</v>
      </c>
      <c r="E3324" s="462" t="s">
        <v>214</v>
      </c>
      <c r="F3324" s="463">
        <v>2011</v>
      </c>
      <c r="G3324" s="462" t="s">
        <v>5710</v>
      </c>
      <c r="H3324" s="462" t="s">
        <v>6006</v>
      </c>
      <c r="I3324" s="462" t="s">
        <v>7981</v>
      </c>
      <c r="J3324" s="463">
        <v>24384</v>
      </c>
      <c r="K3324" s="468">
        <v>44510</v>
      </c>
      <c r="L3324" s="464">
        <f t="shared" ca="1" si="51"/>
        <v>1875.6923076923076</v>
      </c>
      <c r="M3324" s="462" t="s">
        <v>115</v>
      </c>
    </row>
    <row r="3325" spans="1:13" x14ac:dyDescent="0.35">
      <c r="A3325" s="465" t="s">
        <v>7658</v>
      </c>
      <c r="B3325" s="465" t="s">
        <v>4421</v>
      </c>
      <c r="C3325" s="465" t="s">
        <v>7658</v>
      </c>
      <c r="D3325" s="465" t="s">
        <v>182</v>
      </c>
      <c r="E3325" s="465" t="s">
        <v>214</v>
      </c>
      <c r="F3325" s="466">
        <v>2011</v>
      </c>
      <c r="G3325" s="465" t="s">
        <v>5710</v>
      </c>
      <c r="H3325" s="465" t="s">
        <v>6125</v>
      </c>
      <c r="I3325" s="465" t="s">
        <v>7659</v>
      </c>
      <c r="J3325" s="466">
        <v>153453</v>
      </c>
      <c r="K3325" s="469">
        <v>44376</v>
      </c>
      <c r="L3325" s="404">
        <f t="shared" ca="1" si="51"/>
        <v>11804.076923076924</v>
      </c>
      <c r="M3325" s="465" t="s">
        <v>115</v>
      </c>
    </row>
    <row r="3326" spans="1:13" x14ac:dyDescent="0.35">
      <c r="A3326" s="462" t="s">
        <v>11626</v>
      </c>
      <c r="B3326" s="462" t="s">
        <v>4454</v>
      </c>
      <c r="C3326" s="462" t="s">
        <v>11626</v>
      </c>
      <c r="D3326" s="462" t="s">
        <v>182</v>
      </c>
      <c r="E3326" s="462" t="s">
        <v>214</v>
      </c>
      <c r="F3326" s="463">
        <v>2017</v>
      </c>
      <c r="G3326" s="462" t="s">
        <v>5710</v>
      </c>
      <c r="H3326" s="462" t="s">
        <v>6735</v>
      </c>
      <c r="I3326" s="462" t="s">
        <v>11627</v>
      </c>
      <c r="J3326" s="463">
        <v>74091</v>
      </c>
      <c r="K3326" s="468"/>
      <c r="L3326" s="464">
        <f t="shared" ca="1" si="51"/>
        <v>10584.428571428571</v>
      </c>
      <c r="M3326" s="462" t="s">
        <v>115</v>
      </c>
    </row>
    <row r="3327" spans="1:13" x14ac:dyDescent="0.35">
      <c r="A3327" s="465" t="s">
        <v>8761</v>
      </c>
      <c r="B3327" s="465" t="s">
        <v>4429</v>
      </c>
      <c r="C3327" s="465" t="s">
        <v>8761</v>
      </c>
      <c r="D3327" s="465" t="s">
        <v>182</v>
      </c>
      <c r="E3327" s="465" t="s">
        <v>214</v>
      </c>
      <c r="F3327" s="466">
        <v>2013</v>
      </c>
      <c r="G3327" s="465" t="s">
        <v>5710</v>
      </c>
      <c r="H3327" s="465" t="s">
        <v>6006</v>
      </c>
      <c r="I3327" s="465" t="s">
        <v>8762</v>
      </c>
      <c r="J3327" s="466">
        <v>124404</v>
      </c>
      <c r="K3327" s="469">
        <v>45090</v>
      </c>
      <c r="L3327" s="404">
        <f t="shared" ca="1" si="51"/>
        <v>11309.454545454546</v>
      </c>
      <c r="M3327" s="465" t="s">
        <v>115</v>
      </c>
    </row>
    <row r="3328" spans="1:13" x14ac:dyDescent="0.35">
      <c r="A3328" s="462" t="s">
        <v>13146</v>
      </c>
      <c r="B3328" s="462" t="s">
        <v>4495</v>
      </c>
      <c r="C3328" s="462" t="s">
        <v>13146</v>
      </c>
      <c r="D3328" s="462" t="s">
        <v>182</v>
      </c>
      <c r="E3328" s="462" t="s">
        <v>214</v>
      </c>
      <c r="F3328" s="463">
        <v>2019</v>
      </c>
      <c r="G3328" s="462" t="s">
        <v>5710</v>
      </c>
      <c r="H3328" s="462" t="s">
        <v>6006</v>
      </c>
      <c r="I3328" s="462" t="s">
        <v>13147</v>
      </c>
      <c r="J3328" s="463">
        <v>85341</v>
      </c>
      <c r="K3328" s="468"/>
      <c r="L3328" s="464">
        <f t="shared" ca="1" si="51"/>
        <v>17068.2</v>
      </c>
      <c r="M3328" s="462" t="s">
        <v>115</v>
      </c>
    </row>
    <row r="3329" spans="1:13" x14ac:dyDescent="0.35">
      <c r="A3329" s="465" t="s">
        <v>11632</v>
      </c>
      <c r="B3329" s="465" t="s">
        <v>4457</v>
      </c>
      <c r="C3329" s="465" t="s">
        <v>11632</v>
      </c>
      <c r="D3329" s="465" t="s">
        <v>182</v>
      </c>
      <c r="E3329" s="465" t="s">
        <v>214</v>
      </c>
      <c r="F3329" s="466">
        <v>2017</v>
      </c>
      <c r="G3329" s="465" t="s">
        <v>5710</v>
      </c>
      <c r="H3329" s="465" t="s">
        <v>6006</v>
      </c>
      <c r="I3329" s="465" t="s">
        <v>11633</v>
      </c>
      <c r="J3329" s="466">
        <v>96308</v>
      </c>
      <c r="K3329" s="469"/>
      <c r="L3329" s="404">
        <f t="shared" ca="1" si="51"/>
        <v>13758.285714285714</v>
      </c>
      <c r="M3329" s="465" t="s">
        <v>115</v>
      </c>
    </row>
    <row r="3330" spans="1:13" x14ac:dyDescent="0.35">
      <c r="A3330" s="462" t="s">
        <v>11618</v>
      </c>
      <c r="B3330" s="462" t="s">
        <v>4450</v>
      </c>
      <c r="C3330" s="462" t="s">
        <v>11618</v>
      </c>
      <c r="D3330" s="462" t="s">
        <v>182</v>
      </c>
      <c r="E3330" s="462" t="s">
        <v>214</v>
      </c>
      <c r="F3330" s="463">
        <v>2017</v>
      </c>
      <c r="G3330" s="462" t="s">
        <v>5710</v>
      </c>
      <c r="H3330" s="462" t="s">
        <v>6735</v>
      </c>
      <c r="I3330" s="462" t="s">
        <v>11619</v>
      </c>
      <c r="J3330" s="463">
        <v>50060</v>
      </c>
      <c r="K3330" s="468"/>
      <c r="L3330" s="464">
        <f t="shared" ref="L3330:L3393" ca="1" si="52">IFERROR(J3330/(YEAR(NOW())-F3330),"--")</f>
        <v>7151.4285714285716</v>
      </c>
      <c r="M3330" s="462" t="s">
        <v>115</v>
      </c>
    </row>
    <row r="3331" spans="1:13" x14ac:dyDescent="0.35">
      <c r="A3331" s="465" t="s">
        <v>11628</v>
      </c>
      <c r="B3331" s="465" t="s">
        <v>4455</v>
      </c>
      <c r="C3331" s="465" t="s">
        <v>11628</v>
      </c>
      <c r="D3331" s="465" t="s">
        <v>182</v>
      </c>
      <c r="E3331" s="465" t="s">
        <v>214</v>
      </c>
      <c r="F3331" s="466">
        <v>2017</v>
      </c>
      <c r="G3331" s="465" t="s">
        <v>5710</v>
      </c>
      <c r="H3331" s="465" t="s">
        <v>6006</v>
      </c>
      <c r="I3331" s="465" t="s">
        <v>11629</v>
      </c>
      <c r="J3331" s="466">
        <v>115508</v>
      </c>
      <c r="K3331" s="469"/>
      <c r="L3331" s="404">
        <f t="shared" ca="1" si="52"/>
        <v>16501.142857142859</v>
      </c>
      <c r="M3331" s="465" t="s">
        <v>115</v>
      </c>
    </row>
    <row r="3332" spans="1:13" x14ac:dyDescent="0.35">
      <c r="A3332" s="462" t="s">
        <v>11630</v>
      </c>
      <c r="B3332" s="462" t="s">
        <v>4456</v>
      </c>
      <c r="C3332" s="462" t="s">
        <v>11630</v>
      </c>
      <c r="D3332" s="462" t="s">
        <v>182</v>
      </c>
      <c r="E3332" s="462" t="s">
        <v>214</v>
      </c>
      <c r="F3332" s="463">
        <v>2017</v>
      </c>
      <c r="G3332" s="462" t="s">
        <v>5710</v>
      </c>
      <c r="H3332" s="462" t="s">
        <v>6006</v>
      </c>
      <c r="I3332" s="462" t="s">
        <v>11631</v>
      </c>
      <c r="J3332" s="463">
        <v>100682</v>
      </c>
      <c r="K3332" s="468"/>
      <c r="L3332" s="464">
        <f t="shared" ca="1" si="52"/>
        <v>14383.142857142857</v>
      </c>
      <c r="M3332" s="462" t="s">
        <v>115</v>
      </c>
    </row>
    <row r="3333" spans="1:13" x14ac:dyDescent="0.35">
      <c r="A3333" s="465" t="s">
        <v>13110</v>
      </c>
      <c r="B3333" s="465" t="s">
        <v>4468</v>
      </c>
      <c r="C3333" s="465" t="s">
        <v>13110</v>
      </c>
      <c r="D3333" s="465" t="s">
        <v>182</v>
      </c>
      <c r="E3333" s="465" t="s">
        <v>214</v>
      </c>
      <c r="F3333" s="466">
        <v>2019</v>
      </c>
      <c r="G3333" s="465" t="s">
        <v>5710</v>
      </c>
      <c r="H3333" s="465" t="s">
        <v>6735</v>
      </c>
      <c r="I3333" s="465" t="s">
        <v>13111</v>
      </c>
      <c r="J3333" s="466">
        <v>74022</v>
      </c>
      <c r="K3333" s="469"/>
      <c r="L3333" s="404">
        <f t="shared" ca="1" si="52"/>
        <v>14804.4</v>
      </c>
      <c r="M3333" s="465" t="s">
        <v>115</v>
      </c>
    </row>
    <row r="3334" spans="1:13" x14ac:dyDescent="0.35">
      <c r="A3334" s="462" t="s">
        <v>13142</v>
      </c>
      <c r="B3334" s="462" t="s">
        <v>4493</v>
      </c>
      <c r="C3334" s="462" t="s">
        <v>13142</v>
      </c>
      <c r="D3334" s="462" t="s">
        <v>182</v>
      </c>
      <c r="E3334" s="462" t="s">
        <v>214</v>
      </c>
      <c r="F3334" s="463">
        <v>2019</v>
      </c>
      <c r="G3334" s="462" t="s">
        <v>5710</v>
      </c>
      <c r="H3334" s="462" t="s">
        <v>6006</v>
      </c>
      <c r="I3334" s="462" t="s">
        <v>13143</v>
      </c>
      <c r="J3334" s="463">
        <v>52924</v>
      </c>
      <c r="K3334" s="468"/>
      <c r="L3334" s="464">
        <f t="shared" ca="1" si="52"/>
        <v>10584.8</v>
      </c>
      <c r="M3334" s="462" t="s">
        <v>115</v>
      </c>
    </row>
    <row r="3335" spans="1:13" x14ac:dyDescent="0.35">
      <c r="A3335" s="465" t="s">
        <v>11634</v>
      </c>
      <c r="B3335" s="465" t="s">
        <v>4458</v>
      </c>
      <c r="C3335" s="465" t="s">
        <v>11634</v>
      </c>
      <c r="D3335" s="465" t="s">
        <v>182</v>
      </c>
      <c r="E3335" s="465" t="s">
        <v>214</v>
      </c>
      <c r="F3335" s="466">
        <v>2017</v>
      </c>
      <c r="G3335" s="465" t="s">
        <v>5710</v>
      </c>
      <c r="H3335" s="465" t="s">
        <v>6006</v>
      </c>
      <c r="I3335" s="465" t="s">
        <v>11635</v>
      </c>
      <c r="J3335" s="466">
        <v>58891</v>
      </c>
      <c r="K3335" s="469"/>
      <c r="L3335" s="404">
        <f t="shared" ca="1" si="52"/>
        <v>8413</v>
      </c>
      <c r="M3335" s="465" t="s">
        <v>115</v>
      </c>
    </row>
    <row r="3336" spans="1:13" x14ac:dyDescent="0.35">
      <c r="A3336" s="462" t="s">
        <v>11620</v>
      </c>
      <c r="B3336" s="462" t="s">
        <v>4451</v>
      </c>
      <c r="C3336" s="462" t="s">
        <v>11620</v>
      </c>
      <c r="D3336" s="462" t="s">
        <v>182</v>
      </c>
      <c r="E3336" s="462" t="s">
        <v>214</v>
      </c>
      <c r="F3336" s="463">
        <v>2017</v>
      </c>
      <c r="G3336" s="462" t="s">
        <v>5710</v>
      </c>
      <c r="H3336" s="462" t="s">
        <v>6735</v>
      </c>
      <c r="I3336" s="462" t="s">
        <v>11621</v>
      </c>
      <c r="J3336" s="463">
        <v>70360</v>
      </c>
      <c r="K3336" s="468"/>
      <c r="L3336" s="464">
        <f t="shared" ca="1" si="52"/>
        <v>10051.428571428571</v>
      </c>
      <c r="M3336" s="462" t="s">
        <v>115</v>
      </c>
    </row>
    <row r="3337" spans="1:13" x14ac:dyDescent="0.35">
      <c r="A3337" s="465" t="s">
        <v>13140</v>
      </c>
      <c r="B3337" s="465" t="s">
        <v>4492</v>
      </c>
      <c r="C3337" s="465" t="s">
        <v>13140</v>
      </c>
      <c r="D3337" s="465" t="s">
        <v>182</v>
      </c>
      <c r="E3337" s="465" t="s">
        <v>214</v>
      </c>
      <c r="F3337" s="466">
        <v>2019</v>
      </c>
      <c r="G3337" s="465" t="s">
        <v>5710</v>
      </c>
      <c r="H3337" s="465" t="s">
        <v>6006</v>
      </c>
      <c r="I3337" s="465" t="s">
        <v>13141</v>
      </c>
      <c r="J3337" s="466">
        <v>81411</v>
      </c>
      <c r="K3337" s="469"/>
      <c r="L3337" s="404">
        <f t="shared" ca="1" si="52"/>
        <v>16282.2</v>
      </c>
      <c r="M3337" s="465" t="s">
        <v>115</v>
      </c>
    </row>
    <row r="3338" spans="1:13" x14ac:dyDescent="0.35">
      <c r="A3338" s="462" t="s">
        <v>13160</v>
      </c>
      <c r="B3338" s="462" t="s">
        <v>4502</v>
      </c>
      <c r="C3338" s="462" t="s">
        <v>13160</v>
      </c>
      <c r="D3338" s="462" t="s">
        <v>182</v>
      </c>
      <c r="E3338" s="462" t="s">
        <v>214</v>
      </c>
      <c r="F3338" s="463">
        <v>2019</v>
      </c>
      <c r="G3338" s="462" t="s">
        <v>5710</v>
      </c>
      <c r="H3338" s="462" t="s">
        <v>6006</v>
      </c>
      <c r="I3338" s="462" t="s">
        <v>13161</v>
      </c>
      <c r="J3338" s="463">
        <v>67443</v>
      </c>
      <c r="K3338" s="468"/>
      <c r="L3338" s="464">
        <f t="shared" ca="1" si="52"/>
        <v>13488.6</v>
      </c>
      <c r="M3338" s="462" t="s">
        <v>115</v>
      </c>
    </row>
    <row r="3339" spans="1:13" x14ac:dyDescent="0.35">
      <c r="A3339" s="465" t="s">
        <v>13090</v>
      </c>
      <c r="B3339" s="465" t="s">
        <v>4474</v>
      </c>
      <c r="C3339" s="465" t="s">
        <v>13090</v>
      </c>
      <c r="D3339" s="465" t="s">
        <v>182</v>
      </c>
      <c r="E3339" s="465" t="s">
        <v>214</v>
      </c>
      <c r="F3339" s="466">
        <v>2019</v>
      </c>
      <c r="G3339" s="465" t="s">
        <v>5710</v>
      </c>
      <c r="H3339" s="465" t="s">
        <v>6735</v>
      </c>
      <c r="I3339" s="465" t="s">
        <v>13091</v>
      </c>
      <c r="J3339" s="466">
        <v>68177</v>
      </c>
      <c r="K3339" s="469"/>
      <c r="L3339" s="404">
        <f t="shared" ca="1" si="52"/>
        <v>13635.4</v>
      </c>
      <c r="M3339" s="465" t="s">
        <v>115</v>
      </c>
    </row>
    <row r="3340" spans="1:13" x14ac:dyDescent="0.35">
      <c r="A3340" s="462" t="s">
        <v>13154</v>
      </c>
      <c r="B3340" s="462" t="s">
        <v>4499</v>
      </c>
      <c r="C3340" s="462" t="s">
        <v>13154</v>
      </c>
      <c r="D3340" s="462" t="s">
        <v>182</v>
      </c>
      <c r="E3340" s="462" t="s">
        <v>214</v>
      </c>
      <c r="F3340" s="463">
        <v>2019</v>
      </c>
      <c r="G3340" s="462" t="s">
        <v>5710</v>
      </c>
      <c r="H3340" s="462" t="s">
        <v>6006</v>
      </c>
      <c r="I3340" s="462" t="s">
        <v>13155</v>
      </c>
      <c r="J3340" s="463">
        <v>64064</v>
      </c>
      <c r="K3340" s="468"/>
      <c r="L3340" s="464">
        <f t="shared" ca="1" si="52"/>
        <v>12812.8</v>
      </c>
      <c r="M3340" s="462" t="s">
        <v>115</v>
      </c>
    </row>
    <row r="3341" spans="1:13" x14ac:dyDescent="0.35">
      <c r="A3341" s="465" t="s">
        <v>9425</v>
      </c>
      <c r="B3341" s="465" t="s">
        <v>4448</v>
      </c>
      <c r="C3341" s="465" t="s">
        <v>9425</v>
      </c>
      <c r="D3341" s="465" t="s">
        <v>182</v>
      </c>
      <c r="E3341" s="465" t="s">
        <v>214</v>
      </c>
      <c r="F3341" s="466">
        <v>2014</v>
      </c>
      <c r="G3341" s="465" t="s">
        <v>5710</v>
      </c>
      <c r="H3341" s="465" t="s">
        <v>6006</v>
      </c>
      <c r="I3341" s="465" t="s">
        <v>9426</v>
      </c>
      <c r="J3341" s="466">
        <v>88443</v>
      </c>
      <c r="K3341" s="469"/>
      <c r="L3341" s="404">
        <f t="shared" ca="1" si="52"/>
        <v>8844.2999999999993</v>
      </c>
      <c r="M3341" s="465" t="s">
        <v>115</v>
      </c>
    </row>
    <row r="3342" spans="1:13" x14ac:dyDescent="0.35">
      <c r="A3342" s="462" t="s">
        <v>9409</v>
      </c>
      <c r="B3342" s="462" t="s">
        <v>4440</v>
      </c>
      <c r="C3342" s="462" t="s">
        <v>9409</v>
      </c>
      <c r="D3342" s="462" t="s">
        <v>182</v>
      </c>
      <c r="E3342" s="462" t="s">
        <v>214</v>
      </c>
      <c r="F3342" s="463">
        <v>2014</v>
      </c>
      <c r="G3342" s="462" t="s">
        <v>5710</v>
      </c>
      <c r="H3342" s="462" t="s">
        <v>6006</v>
      </c>
      <c r="I3342" s="462" t="s">
        <v>9410</v>
      </c>
      <c r="J3342" s="463">
        <v>146647</v>
      </c>
      <c r="K3342" s="468"/>
      <c r="L3342" s="464">
        <f t="shared" ca="1" si="52"/>
        <v>14664.7</v>
      </c>
      <c r="M3342" s="462" t="s">
        <v>115</v>
      </c>
    </row>
    <row r="3343" spans="1:13" x14ac:dyDescent="0.35">
      <c r="A3343" s="465" t="s">
        <v>9413</v>
      </c>
      <c r="B3343" s="465" t="s">
        <v>4442</v>
      </c>
      <c r="C3343" s="465" t="s">
        <v>9413</v>
      </c>
      <c r="D3343" s="465" t="s">
        <v>182</v>
      </c>
      <c r="E3343" s="465" t="s">
        <v>214</v>
      </c>
      <c r="F3343" s="466">
        <v>2014</v>
      </c>
      <c r="G3343" s="465" t="s">
        <v>5710</v>
      </c>
      <c r="H3343" s="465" t="s">
        <v>6006</v>
      </c>
      <c r="I3343" s="465" t="s">
        <v>9414</v>
      </c>
      <c r="J3343" s="466">
        <v>999999</v>
      </c>
      <c r="K3343" s="469"/>
      <c r="L3343" s="404">
        <f t="shared" ca="1" si="52"/>
        <v>99999.9</v>
      </c>
      <c r="M3343" s="465" t="s">
        <v>115</v>
      </c>
    </row>
    <row r="3344" spans="1:13" x14ac:dyDescent="0.35">
      <c r="A3344" s="462" t="s">
        <v>9423</v>
      </c>
      <c r="B3344" s="462" t="s">
        <v>4447</v>
      </c>
      <c r="C3344" s="462" t="s">
        <v>9423</v>
      </c>
      <c r="D3344" s="462" t="s">
        <v>182</v>
      </c>
      <c r="E3344" s="462" t="s">
        <v>214</v>
      </c>
      <c r="F3344" s="463">
        <v>2014</v>
      </c>
      <c r="G3344" s="462" t="s">
        <v>5710</v>
      </c>
      <c r="H3344" s="462" t="s">
        <v>6006</v>
      </c>
      <c r="I3344" s="462" t="s">
        <v>9424</v>
      </c>
      <c r="J3344" s="463">
        <v>159361</v>
      </c>
      <c r="K3344" s="468"/>
      <c r="L3344" s="464">
        <f t="shared" ca="1" si="52"/>
        <v>15936.1</v>
      </c>
      <c r="M3344" s="462" t="s">
        <v>115</v>
      </c>
    </row>
    <row r="3345" spans="1:13" x14ac:dyDescent="0.35">
      <c r="A3345" s="465" t="s">
        <v>9395</v>
      </c>
      <c r="B3345" s="465" t="s">
        <v>4433</v>
      </c>
      <c r="C3345" s="465" t="s">
        <v>9395</v>
      </c>
      <c r="D3345" s="465" t="s">
        <v>182</v>
      </c>
      <c r="E3345" s="465" t="s">
        <v>214</v>
      </c>
      <c r="F3345" s="466">
        <v>2014</v>
      </c>
      <c r="G3345" s="465" t="s">
        <v>5710</v>
      </c>
      <c r="H3345" s="465" t="s">
        <v>6006</v>
      </c>
      <c r="I3345" s="465" t="s">
        <v>9396</v>
      </c>
      <c r="J3345" s="466">
        <v>154192</v>
      </c>
      <c r="K3345" s="469"/>
      <c r="L3345" s="404">
        <f t="shared" ca="1" si="52"/>
        <v>15419.2</v>
      </c>
      <c r="M3345" s="465" t="s">
        <v>115</v>
      </c>
    </row>
    <row r="3346" spans="1:13" x14ac:dyDescent="0.35">
      <c r="A3346" s="462" t="s">
        <v>14188</v>
      </c>
      <c r="B3346" s="462" t="s">
        <v>16793</v>
      </c>
      <c r="C3346" s="462" t="s">
        <v>14188</v>
      </c>
      <c r="D3346" s="462" t="s">
        <v>182</v>
      </c>
      <c r="E3346" s="462" t="s">
        <v>214</v>
      </c>
      <c r="F3346" s="463">
        <v>2021</v>
      </c>
      <c r="G3346" s="462" t="s">
        <v>5710</v>
      </c>
      <c r="H3346" s="462" t="s">
        <v>6496</v>
      </c>
      <c r="I3346" s="462" t="s">
        <v>14189</v>
      </c>
      <c r="J3346" s="463">
        <v>51044</v>
      </c>
      <c r="K3346" s="468"/>
      <c r="L3346" s="464">
        <f t="shared" ca="1" si="52"/>
        <v>17014.666666666668</v>
      </c>
      <c r="M3346" s="462" t="s">
        <v>115</v>
      </c>
    </row>
    <row r="3347" spans="1:13" x14ac:dyDescent="0.35">
      <c r="A3347" s="465" t="s">
        <v>6370</v>
      </c>
      <c r="B3347" s="465" t="s">
        <v>4420</v>
      </c>
      <c r="C3347" s="465" t="s">
        <v>6370</v>
      </c>
      <c r="D3347" s="465" t="s">
        <v>182</v>
      </c>
      <c r="E3347" s="465" t="s">
        <v>214</v>
      </c>
      <c r="F3347" s="466">
        <v>2005</v>
      </c>
      <c r="G3347" s="465" t="s">
        <v>5710</v>
      </c>
      <c r="H3347" s="465" t="s">
        <v>6006</v>
      </c>
      <c r="I3347" s="465" t="s">
        <v>6371</v>
      </c>
      <c r="J3347" s="466">
        <v>80256</v>
      </c>
      <c r="K3347" s="469">
        <v>44512</v>
      </c>
      <c r="L3347" s="404">
        <f t="shared" ca="1" si="52"/>
        <v>4224</v>
      </c>
      <c r="M3347" s="465" t="s">
        <v>115</v>
      </c>
    </row>
    <row r="3348" spans="1:13" x14ac:dyDescent="0.35">
      <c r="A3348" s="462" t="s">
        <v>8740</v>
      </c>
      <c r="B3348" s="462" t="s">
        <v>4425</v>
      </c>
      <c r="C3348" s="462" t="s">
        <v>8740</v>
      </c>
      <c r="D3348" s="462" t="s">
        <v>182</v>
      </c>
      <c r="E3348" s="462" t="s">
        <v>214</v>
      </c>
      <c r="F3348" s="463">
        <v>2013</v>
      </c>
      <c r="G3348" s="462" t="s">
        <v>5710</v>
      </c>
      <c r="H3348" s="462" t="s">
        <v>6735</v>
      </c>
      <c r="I3348" s="462" t="s">
        <v>8741</v>
      </c>
      <c r="J3348" s="463">
        <v>86369</v>
      </c>
      <c r="K3348" s="468">
        <v>44958</v>
      </c>
      <c r="L3348" s="464">
        <f t="shared" ca="1" si="52"/>
        <v>7851.727272727273</v>
      </c>
      <c r="M3348" s="462" t="s">
        <v>115</v>
      </c>
    </row>
    <row r="3349" spans="1:13" x14ac:dyDescent="0.35">
      <c r="A3349" s="465" t="s">
        <v>13150</v>
      </c>
      <c r="B3349" s="465" t="s">
        <v>4497</v>
      </c>
      <c r="C3349" s="465" t="s">
        <v>13150</v>
      </c>
      <c r="D3349" s="465" t="s">
        <v>182</v>
      </c>
      <c r="E3349" s="465" t="s">
        <v>214</v>
      </c>
      <c r="F3349" s="466">
        <v>2019</v>
      </c>
      <c r="G3349" s="465" t="s">
        <v>5710</v>
      </c>
      <c r="H3349" s="465" t="s">
        <v>6006</v>
      </c>
      <c r="I3349" s="465" t="s">
        <v>13151</v>
      </c>
      <c r="J3349" s="466">
        <v>92452</v>
      </c>
      <c r="K3349" s="469"/>
      <c r="L3349" s="404">
        <f t="shared" ca="1" si="52"/>
        <v>18490.400000000001</v>
      </c>
      <c r="M3349" s="465" t="s">
        <v>115</v>
      </c>
    </row>
    <row r="3350" spans="1:13" x14ac:dyDescent="0.35">
      <c r="A3350" s="462" t="s">
        <v>13086</v>
      </c>
      <c r="B3350" s="462" t="s">
        <v>4472</v>
      </c>
      <c r="C3350" s="462" t="s">
        <v>13086</v>
      </c>
      <c r="D3350" s="462" t="s">
        <v>182</v>
      </c>
      <c r="E3350" s="462" t="s">
        <v>214</v>
      </c>
      <c r="F3350" s="463">
        <v>2019</v>
      </c>
      <c r="G3350" s="462" t="s">
        <v>5710</v>
      </c>
      <c r="H3350" s="462" t="s">
        <v>6735</v>
      </c>
      <c r="I3350" s="462" t="s">
        <v>13087</v>
      </c>
      <c r="J3350" s="463">
        <v>44987</v>
      </c>
      <c r="K3350" s="468"/>
      <c r="L3350" s="464">
        <f t="shared" ca="1" si="52"/>
        <v>8997.4</v>
      </c>
      <c r="M3350" s="462" t="s">
        <v>115</v>
      </c>
    </row>
    <row r="3351" spans="1:13" x14ac:dyDescent="0.35">
      <c r="A3351" s="465" t="s">
        <v>13084</v>
      </c>
      <c r="B3351" s="465" t="s">
        <v>4471</v>
      </c>
      <c r="C3351" s="465" t="s">
        <v>13084</v>
      </c>
      <c r="D3351" s="465" t="s">
        <v>182</v>
      </c>
      <c r="E3351" s="465" t="s">
        <v>214</v>
      </c>
      <c r="F3351" s="466">
        <v>2019</v>
      </c>
      <c r="G3351" s="465" t="s">
        <v>5710</v>
      </c>
      <c r="H3351" s="465" t="s">
        <v>6735</v>
      </c>
      <c r="I3351" s="465" t="s">
        <v>13085</v>
      </c>
      <c r="J3351" s="466">
        <v>28631</v>
      </c>
      <c r="K3351" s="469"/>
      <c r="L3351" s="404">
        <f t="shared" ca="1" si="52"/>
        <v>5726.2</v>
      </c>
      <c r="M3351" s="465" t="s">
        <v>115</v>
      </c>
    </row>
    <row r="3352" spans="1:13" x14ac:dyDescent="0.35">
      <c r="A3352" s="462" t="s">
        <v>13082</v>
      </c>
      <c r="B3352" s="462" t="s">
        <v>4470</v>
      </c>
      <c r="C3352" s="462" t="s">
        <v>13082</v>
      </c>
      <c r="D3352" s="462" t="s">
        <v>182</v>
      </c>
      <c r="E3352" s="462" t="s">
        <v>214</v>
      </c>
      <c r="F3352" s="463">
        <v>2019</v>
      </c>
      <c r="G3352" s="462" t="s">
        <v>5710</v>
      </c>
      <c r="H3352" s="462" t="s">
        <v>6735</v>
      </c>
      <c r="I3352" s="462" t="s">
        <v>13083</v>
      </c>
      <c r="J3352" s="463">
        <v>40574</v>
      </c>
      <c r="K3352" s="468"/>
      <c r="L3352" s="464">
        <f t="shared" ca="1" si="52"/>
        <v>8114.8</v>
      </c>
      <c r="M3352" s="462" t="s">
        <v>115</v>
      </c>
    </row>
    <row r="3353" spans="1:13" x14ac:dyDescent="0.35">
      <c r="A3353" s="465" t="s">
        <v>11622</v>
      </c>
      <c r="B3353" s="465" t="s">
        <v>4452</v>
      </c>
      <c r="C3353" s="465" t="s">
        <v>11622</v>
      </c>
      <c r="D3353" s="465" t="s">
        <v>182</v>
      </c>
      <c r="E3353" s="465" t="s">
        <v>214</v>
      </c>
      <c r="F3353" s="466">
        <v>2017</v>
      </c>
      <c r="G3353" s="465" t="s">
        <v>5710</v>
      </c>
      <c r="H3353" s="465" t="s">
        <v>6735</v>
      </c>
      <c r="I3353" s="465" t="s">
        <v>11623</v>
      </c>
      <c r="J3353" s="466">
        <v>74182</v>
      </c>
      <c r="K3353" s="469"/>
      <c r="L3353" s="404">
        <f t="shared" ca="1" si="52"/>
        <v>10597.428571428571</v>
      </c>
      <c r="M3353" s="465" t="s">
        <v>115</v>
      </c>
    </row>
    <row r="3354" spans="1:13" x14ac:dyDescent="0.35">
      <c r="A3354" s="462" t="s">
        <v>16669</v>
      </c>
      <c r="B3354" s="462" t="s">
        <v>16670</v>
      </c>
      <c r="C3354" s="462" t="s">
        <v>16669</v>
      </c>
      <c r="D3354" s="462" t="s">
        <v>182</v>
      </c>
      <c r="E3354" s="462" t="s">
        <v>214</v>
      </c>
      <c r="F3354" s="463">
        <v>2005</v>
      </c>
      <c r="G3354" s="462" t="s">
        <v>5710</v>
      </c>
      <c r="H3354" s="462" t="s">
        <v>6006</v>
      </c>
      <c r="I3354" s="462" t="s">
        <v>16671</v>
      </c>
      <c r="J3354" s="463">
        <v>171432</v>
      </c>
      <c r="K3354" s="468">
        <v>43810</v>
      </c>
      <c r="L3354" s="464">
        <f t="shared" ca="1" si="52"/>
        <v>9022.7368421052633</v>
      </c>
      <c r="M3354" s="462" t="s">
        <v>115</v>
      </c>
    </row>
    <row r="3355" spans="1:13" x14ac:dyDescent="0.35">
      <c r="A3355" s="465" t="s">
        <v>13962</v>
      </c>
      <c r="B3355" s="465" t="s">
        <v>4508</v>
      </c>
      <c r="C3355" s="465" t="s">
        <v>13962</v>
      </c>
      <c r="D3355" s="465" t="s">
        <v>182</v>
      </c>
      <c r="E3355" s="465" t="s">
        <v>214</v>
      </c>
      <c r="F3355" s="466">
        <v>2020</v>
      </c>
      <c r="G3355" s="465" t="s">
        <v>5710</v>
      </c>
      <c r="H3355" s="465" t="s">
        <v>6735</v>
      </c>
      <c r="I3355" s="465" t="s">
        <v>13963</v>
      </c>
      <c r="J3355" s="466">
        <v>74521</v>
      </c>
      <c r="K3355" s="469"/>
      <c r="L3355" s="404">
        <f t="shared" ca="1" si="52"/>
        <v>18630.25</v>
      </c>
      <c r="M3355" s="465" t="s">
        <v>115</v>
      </c>
    </row>
    <row r="3356" spans="1:13" x14ac:dyDescent="0.35">
      <c r="A3356" s="462" t="s">
        <v>13162</v>
      </c>
      <c r="B3356" s="462" t="s">
        <v>4503</v>
      </c>
      <c r="C3356" s="462" t="s">
        <v>13162</v>
      </c>
      <c r="D3356" s="462" t="s">
        <v>182</v>
      </c>
      <c r="E3356" s="462" t="s">
        <v>214</v>
      </c>
      <c r="F3356" s="463">
        <v>2019</v>
      </c>
      <c r="G3356" s="462" t="s">
        <v>5710</v>
      </c>
      <c r="H3356" s="462" t="s">
        <v>6006</v>
      </c>
      <c r="I3356" s="462" t="s">
        <v>13163</v>
      </c>
      <c r="J3356" s="463">
        <v>54072</v>
      </c>
      <c r="K3356" s="468"/>
      <c r="L3356" s="464">
        <f t="shared" ca="1" si="52"/>
        <v>10814.4</v>
      </c>
      <c r="M3356" s="462" t="s">
        <v>115</v>
      </c>
    </row>
    <row r="3357" spans="1:13" x14ac:dyDescent="0.35">
      <c r="A3357" s="465" t="s">
        <v>7982</v>
      </c>
      <c r="B3357" s="465" t="s">
        <v>4424</v>
      </c>
      <c r="C3357" s="465" t="s">
        <v>7982</v>
      </c>
      <c r="D3357" s="465" t="s">
        <v>182</v>
      </c>
      <c r="E3357" s="465" t="s">
        <v>214</v>
      </c>
      <c r="F3357" s="466">
        <v>2011</v>
      </c>
      <c r="G3357" s="465" t="s">
        <v>5710</v>
      </c>
      <c r="H3357" s="465" t="s">
        <v>6006</v>
      </c>
      <c r="I3357" s="465" t="s">
        <v>7983</v>
      </c>
      <c r="J3357" s="466">
        <v>119723</v>
      </c>
      <c r="K3357" s="469">
        <v>44510</v>
      </c>
      <c r="L3357" s="404">
        <f t="shared" ca="1" si="52"/>
        <v>9209.461538461539</v>
      </c>
      <c r="M3357" s="465" t="s">
        <v>115</v>
      </c>
    </row>
    <row r="3358" spans="1:13" x14ac:dyDescent="0.35">
      <c r="A3358" s="462" t="s">
        <v>13102</v>
      </c>
      <c r="B3358" s="462" t="s">
        <v>4464</v>
      </c>
      <c r="C3358" s="462" t="s">
        <v>13102</v>
      </c>
      <c r="D3358" s="462" t="s">
        <v>182</v>
      </c>
      <c r="E3358" s="462" t="s">
        <v>214</v>
      </c>
      <c r="F3358" s="463">
        <v>2019</v>
      </c>
      <c r="G3358" s="462" t="s">
        <v>5710</v>
      </c>
      <c r="H3358" s="462" t="s">
        <v>6735</v>
      </c>
      <c r="I3358" s="462" t="s">
        <v>13103</v>
      </c>
      <c r="J3358" s="463">
        <v>27765</v>
      </c>
      <c r="K3358" s="468"/>
      <c r="L3358" s="464">
        <f t="shared" ca="1" si="52"/>
        <v>5553</v>
      </c>
      <c r="M3358" s="462" t="s">
        <v>115</v>
      </c>
    </row>
    <row r="3359" spans="1:13" x14ac:dyDescent="0.35">
      <c r="A3359" s="465" t="s">
        <v>13096</v>
      </c>
      <c r="B3359" s="465" t="s">
        <v>4461</v>
      </c>
      <c r="C3359" s="465" t="s">
        <v>13096</v>
      </c>
      <c r="D3359" s="465" t="s">
        <v>182</v>
      </c>
      <c r="E3359" s="465" t="s">
        <v>214</v>
      </c>
      <c r="F3359" s="466">
        <v>2019</v>
      </c>
      <c r="G3359" s="465" t="s">
        <v>5710</v>
      </c>
      <c r="H3359" s="465" t="s">
        <v>6735</v>
      </c>
      <c r="I3359" s="465" t="s">
        <v>13097</v>
      </c>
      <c r="J3359" s="466">
        <v>59961</v>
      </c>
      <c r="K3359" s="469"/>
      <c r="L3359" s="404">
        <f t="shared" ca="1" si="52"/>
        <v>11992.2</v>
      </c>
      <c r="M3359" s="465" t="s">
        <v>115</v>
      </c>
    </row>
    <row r="3360" spans="1:13" x14ac:dyDescent="0.35">
      <c r="A3360" s="462" t="s">
        <v>13092</v>
      </c>
      <c r="B3360" s="462" t="s">
        <v>4459</v>
      </c>
      <c r="C3360" s="462" t="s">
        <v>13092</v>
      </c>
      <c r="D3360" s="462" t="s">
        <v>182</v>
      </c>
      <c r="E3360" s="462" t="s">
        <v>214</v>
      </c>
      <c r="F3360" s="463">
        <v>2019</v>
      </c>
      <c r="G3360" s="462" t="s">
        <v>5710</v>
      </c>
      <c r="H3360" s="462" t="s">
        <v>6735</v>
      </c>
      <c r="I3360" s="462" t="s">
        <v>13093</v>
      </c>
      <c r="J3360" s="463">
        <v>53478</v>
      </c>
      <c r="K3360" s="468"/>
      <c r="L3360" s="464">
        <f t="shared" ca="1" si="52"/>
        <v>10695.6</v>
      </c>
      <c r="M3360" s="462" t="s">
        <v>115</v>
      </c>
    </row>
    <row r="3361" spans="1:13" x14ac:dyDescent="0.35">
      <c r="A3361" s="465" t="s">
        <v>13144</v>
      </c>
      <c r="B3361" s="465" t="s">
        <v>4494</v>
      </c>
      <c r="C3361" s="465" t="s">
        <v>13144</v>
      </c>
      <c r="D3361" s="465" t="s">
        <v>182</v>
      </c>
      <c r="E3361" s="465" t="s">
        <v>214</v>
      </c>
      <c r="F3361" s="466">
        <v>2019</v>
      </c>
      <c r="G3361" s="465" t="s">
        <v>5710</v>
      </c>
      <c r="H3361" s="465" t="s">
        <v>6006</v>
      </c>
      <c r="I3361" s="465" t="s">
        <v>13145</v>
      </c>
      <c r="J3361" s="466">
        <v>70409</v>
      </c>
      <c r="K3361" s="469"/>
      <c r="L3361" s="404">
        <f t="shared" ca="1" si="52"/>
        <v>14081.8</v>
      </c>
      <c r="M3361" s="465" t="s">
        <v>115</v>
      </c>
    </row>
    <row r="3362" spans="1:13" x14ac:dyDescent="0.35">
      <c r="A3362" s="462" t="s">
        <v>13108</v>
      </c>
      <c r="B3362" s="462" t="s">
        <v>4467</v>
      </c>
      <c r="C3362" s="462" t="s">
        <v>13108</v>
      </c>
      <c r="D3362" s="462" t="s">
        <v>182</v>
      </c>
      <c r="E3362" s="462" t="s">
        <v>214</v>
      </c>
      <c r="F3362" s="463">
        <v>2019</v>
      </c>
      <c r="G3362" s="462" t="s">
        <v>5710</v>
      </c>
      <c r="H3362" s="462" t="s">
        <v>6735</v>
      </c>
      <c r="I3362" s="462" t="s">
        <v>13109</v>
      </c>
      <c r="J3362" s="463">
        <v>104011</v>
      </c>
      <c r="K3362" s="468"/>
      <c r="L3362" s="464">
        <f t="shared" ca="1" si="52"/>
        <v>20802.2</v>
      </c>
      <c r="M3362" s="462" t="s">
        <v>115</v>
      </c>
    </row>
    <row r="3363" spans="1:13" x14ac:dyDescent="0.35">
      <c r="A3363" s="465" t="s">
        <v>13104</v>
      </c>
      <c r="B3363" s="465" t="s">
        <v>4465</v>
      </c>
      <c r="C3363" s="465" t="s">
        <v>13104</v>
      </c>
      <c r="D3363" s="465" t="s">
        <v>182</v>
      </c>
      <c r="E3363" s="465" t="s">
        <v>214</v>
      </c>
      <c r="F3363" s="466">
        <v>2019</v>
      </c>
      <c r="G3363" s="465" t="s">
        <v>5710</v>
      </c>
      <c r="H3363" s="465" t="s">
        <v>6735</v>
      </c>
      <c r="I3363" s="465" t="s">
        <v>13105</v>
      </c>
      <c r="J3363" s="466">
        <v>40156</v>
      </c>
      <c r="K3363" s="469"/>
      <c r="L3363" s="404">
        <f t="shared" ca="1" si="52"/>
        <v>8031.2</v>
      </c>
      <c r="M3363" s="465" t="s">
        <v>115</v>
      </c>
    </row>
    <row r="3364" spans="1:13" x14ac:dyDescent="0.35">
      <c r="A3364" s="462" t="s">
        <v>13152</v>
      </c>
      <c r="B3364" s="462" t="s">
        <v>4498</v>
      </c>
      <c r="C3364" s="462" t="s">
        <v>13152</v>
      </c>
      <c r="D3364" s="462" t="s">
        <v>182</v>
      </c>
      <c r="E3364" s="462" t="s">
        <v>214</v>
      </c>
      <c r="F3364" s="463">
        <v>2019</v>
      </c>
      <c r="G3364" s="462" t="s">
        <v>5710</v>
      </c>
      <c r="H3364" s="462" t="s">
        <v>6006</v>
      </c>
      <c r="I3364" s="462" t="s">
        <v>13153</v>
      </c>
      <c r="J3364" s="463">
        <v>37034</v>
      </c>
      <c r="K3364" s="468"/>
      <c r="L3364" s="464">
        <f t="shared" ca="1" si="52"/>
        <v>7406.8</v>
      </c>
      <c r="M3364" s="462" t="s">
        <v>115</v>
      </c>
    </row>
    <row r="3365" spans="1:13" x14ac:dyDescent="0.35">
      <c r="A3365" s="465" t="s">
        <v>14190</v>
      </c>
      <c r="B3365" s="465" t="s">
        <v>16794</v>
      </c>
      <c r="C3365" s="465" t="s">
        <v>14190</v>
      </c>
      <c r="D3365" s="465" t="s">
        <v>182</v>
      </c>
      <c r="E3365" s="465" t="s">
        <v>214</v>
      </c>
      <c r="F3365" s="466">
        <v>2021</v>
      </c>
      <c r="G3365" s="465" t="s">
        <v>5710</v>
      </c>
      <c r="H3365" s="465" t="s">
        <v>6496</v>
      </c>
      <c r="I3365" s="465" t="s">
        <v>14191</v>
      </c>
      <c r="J3365" s="466">
        <v>53162</v>
      </c>
      <c r="K3365" s="469"/>
      <c r="L3365" s="404">
        <f t="shared" ca="1" si="52"/>
        <v>17720.666666666668</v>
      </c>
      <c r="M3365" s="465" t="s">
        <v>115</v>
      </c>
    </row>
    <row r="3366" spans="1:13" x14ac:dyDescent="0.35">
      <c r="A3366" s="462" t="s">
        <v>13094</v>
      </c>
      <c r="B3366" s="462" t="s">
        <v>4460</v>
      </c>
      <c r="C3366" s="462" t="s">
        <v>13094</v>
      </c>
      <c r="D3366" s="462" t="s">
        <v>182</v>
      </c>
      <c r="E3366" s="462" t="s">
        <v>214</v>
      </c>
      <c r="F3366" s="463">
        <v>2019</v>
      </c>
      <c r="G3366" s="462" t="s">
        <v>5710</v>
      </c>
      <c r="H3366" s="462" t="s">
        <v>6735</v>
      </c>
      <c r="I3366" s="462" t="s">
        <v>13095</v>
      </c>
      <c r="J3366" s="463">
        <v>97869</v>
      </c>
      <c r="K3366" s="468">
        <v>45204</v>
      </c>
      <c r="L3366" s="464">
        <f t="shared" ca="1" si="52"/>
        <v>19573.8</v>
      </c>
      <c r="M3366" s="462" t="s">
        <v>115</v>
      </c>
    </row>
    <row r="3367" spans="1:13" x14ac:dyDescent="0.35">
      <c r="A3367" s="465" t="s">
        <v>13136</v>
      </c>
      <c r="B3367" s="465" t="s">
        <v>4490</v>
      </c>
      <c r="C3367" s="465" t="s">
        <v>13136</v>
      </c>
      <c r="D3367" s="465" t="s">
        <v>182</v>
      </c>
      <c r="E3367" s="465" t="s">
        <v>214</v>
      </c>
      <c r="F3367" s="466">
        <v>2019</v>
      </c>
      <c r="G3367" s="465" t="s">
        <v>5710</v>
      </c>
      <c r="H3367" s="465" t="s">
        <v>6006</v>
      </c>
      <c r="I3367" s="465" t="s">
        <v>13137</v>
      </c>
      <c r="J3367" s="466">
        <v>29292</v>
      </c>
      <c r="K3367" s="469"/>
      <c r="L3367" s="404">
        <f t="shared" ca="1" si="52"/>
        <v>5858.4</v>
      </c>
      <c r="M3367" s="465" t="s">
        <v>115</v>
      </c>
    </row>
    <row r="3368" spans="1:13" x14ac:dyDescent="0.35">
      <c r="A3368" s="462" t="s">
        <v>9142</v>
      </c>
      <c r="B3368" s="462" t="s">
        <v>4430</v>
      </c>
      <c r="C3368" s="462" t="s">
        <v>9142</v>
      </c>
      <c r="D3368" s="462" t="s">
        <v>182</v>
      </c>
      <c r="E3368" s="462" t="s">
        <v>214</v>
      </c>
      <c r="F3368" s="463">
        <v>2014</v>
      </c>
      <c r="G3368" s="462" t="s">
        <v>5710</v>
      </c>
      <c r="H3368" s="462" t="s">
        <v>6139</v>
      </c>
      <c r="I3368" s="462" t="s">
        <v>9143</v>
      </c>
      <c r="J3368" s="463">
        <v>126526</v>
      </c>
      <c r="K3368" s="468"/>
      <c r="L3368" s="464">
        <f t="shared" ca="1" si="52"/>
        <v>12652.6</v>
      </c>
      <c r="M3368" s="462" t="s">
        <v>115</v>
      </c>
    </row>
    <row r="3369" spans="1:13" x14ac:dyDescent="0.35">
      <c r="A3369" s="465" t="s">
        <v>13054</v>
      </c>
      <c r="B3369" s="465" t="s">
        <v>4476</v>
      </c>
      <c r="C3369" s="465" t="s">
        <v>13054</v>
      </c>
      <c r="D3369" s="465" t="s">
        <v>182</v>
      </c>
      <c r="E3369" s="465" t="s">
        <v>214</v>
      </c>
      <c r="F3369" s="466">
        <v>2019</v>
      </c>
      <c r="G3369" s="465" t="s">
        <v>5710</v>
      </c>
      <c r="H3369" s="465" t="s">
        <v>6735</v>
      </c>
      <c r="I3369" s="465" t="s">
        <v>13055</v>
      </c>
      <c r="J3369" s="466">
        <v>44461</v>
      </c>
      <c r="K3369" s="469"/>
      <c r="L3369" s="404">
        <f t="shared" ca="1" si="52"/>
        <v>8892.2000000000007</v>
      </c>
      <c r="M3369" s="465" t="s">
        <v>115</v>
      </c>
    </row>
    <row r="3370" spans="1:13" x14ac:dyDescent="0.35">
      <c r="A3370" s="462" t="s">
        <v>13052</v>
      </c>
      <c r="B3370" s="462" t="s">
        <v>4475</v>
      </c>
      <c r="C3370" s="462" t="s">
        <v>13052</v>
      </c>
      <c r="D3370" s="462" t="s">
        <v>182</v>
      </c>
      <c r="E3370" s="462" t="s">
        <v>214</v>
      </c>
      <c r="F3370" s="463">
        <v>2019</v>
      </c>
      <c r="G3370" s="462" t="s">
        <v>5710</v>
      </c>
      <c r="H3370" s="462" t="s">
        <v>6735</v>
      </c>
      <c r="I3370" s="462" t="s">
        <v>13053</v>
      </c>
      <c r="J3370" s="463">
        <v>35857</v>
      </c>
      <c r="K3370" s="468"/>
      <c r="L3370" s="464">
        <f t="shared" ca="1" si="52"/>
        <v>7171.4</v>
      </c>
      <c r="M3370" s="462" t="s">
        <v>115</v>
      </c>
    </row>
    <row r="3371" spans="1:13" x14ac:dyDescent="0.35">
      <c r="A3371" s="465" t="s">
        <v>13064</v>
      </c>
      <c r="B3371" s="465" t="s">
        <v>4481</v>
      </c>
      <c r="C3371" s="465" t="s">
        <v>13064</v>
      </c>
      <c r="D3371" s="465" t="s">
        <v>182</v>
      </c>
      <c r="E3371" s="465" t="s">
        <v>214</v>
      </c>
      <c r="F3371" s="466">
        <v>2019</v>
      </c>
      <c r="G3371" s="465" t="s">
        <v>5710</v>
      </c>
      <c r="H3371" s="465" t="s">
        <v>6735</v>
      </c>
      <c r="I3371" s="465" t="s">
        <v>13065</v>
      </c>
      <c r="J3371" s="466">
        <v>67090</v>
      </c>
      <c r="K3371" s="469"/>
      <c r="L3371" s="404">
        <f t="shared" ca="1" si="52"/>
        <v>13418</v>
      </c>
      <c r="M3371" s="465" t="s">
        <v>115</v>
      </c>
    </row>
    <row r="3372" spans="1:13" x14ac:dyDescent="0.35">
      <c r="A3372" s="462" t="s">
        <v>13062</v>
      </c>
      <c r="B3372" s="462" t="s">
        <v>4480</v>
      </c>
      <c r="C3372" s="462" t="s">
        <v>13062</v>
      </c>
      <c r="D3372" s="462" t="s">
        <v>182</v>
      </c>
      <c r="E3372" s="462" t="s">
        <v>214</v>
      </c>
      <c r="F3372" s="463">
        <v>2019</v>
      </c>
      <c r="G3372" s="462" t="s">
        <v>5710</v>
      </c>
      <c r="H3372" s="462" t="s">
        <v>6735</v>
      </c>
      <c r="I3372" s="462" t="s">
        <v>13063</v>
      </c>
      <c r="J3372" s="463">
        <v>91803</v>
      </c>
      <c r="K3372" s="468"/>
      <c r="L3372" s="464">
        <f t="shared" ca="1" si="52"/>
        <v>18360.599999999999</v>
      </c>
      <c r="M3372" s="462" t="s">
        <v>115</v>
      </c>
    </row>
    <row r="3373" spans="1:13" x14ac:dyDescent="0.35">
      <c r="A3373" s="465" t="s">
        <v>13072</v>
      </c>
      <c r="B3373" s="465" t="s">
        <v>4485</v>
      </c>
      <c r="C3373" s="465" t="s">
        <v>13072</v>
      </c>
      <c r="D3373" s="465" t="s">
        <v>182</v>
      </c>
      <c r="E3373" s="465" t="s">
        <v>214</v>
      </c>
      <c r="F3373" s="466">
        <v>2019</v>
      </c>
      <c r="G3373" s="465" t="s">
        <v>5710</v>
      </c>
      <c r="H3373" s="465" t="s">
        <v>6735</v>
      </c>
      <c r="I3373" s="465" t="s">
        <v>13073</v>
      </c>
      <c r="J3373" s="466">
        <v>14819</v>
      </c>
      <c r="K3373" s="469"/>
      <c r="L3373" s="404">
        <f t="shared" ca="1" si="52"/>
        <v>2963.8</v>
      </c>
      <c r="M3373" s="465" t="s">
        <v>115</v>
      </c>
    </row>
    <row r="3374" spans="1:13" x14ac:dyDescent="0.35">
      <c r="A3374" s="462" t="s">
        <v>13074</v>
      </c>
      <c r="B3374" s="462" t="s">
        <v>4486</v>
      </c>
      <c r="C3374" s="462" t="s">
        <v>13074</v>
      </c>
      <c r="D3374" s="462" t="s">
        <v>182</v>
      </c>
      <c r="E3374" s="462" t="s">
        <v>214</v>
      </c>
      <c r="F3374" s="463">
        <v>2019</v>
      </c>
      <c r="G3374" s="462" t="s">
        <v>5710</v>
      </c>
      <c r="H3374" s="462" t="s">
        <v>6735</v>
      </c>
      <c r="I3374" s="462" t="s">
        <v>13075</v>
      </c>
      <c r="J3374" s="463">
        <v>78613</v>
      </c>
      <c r="K3374" s="468"/>
      <c r="L3374" s="464">
        <f t="shared" ca="1" si="52"/>
        <v>15722.6</v>
      </c>
      <c r="M3374" s="462" t="s">
        <v>115</v>
      </c>
    </row>
    <row r="3375" spans="1:13" x14ac:dyDescent="0.35">
      <c r="A3375" s="465" t="s">
        <v>13076</v>
      </c>
      <c r="B3375" s="465" t="s">
        <v>4487</v>
      </c>
      <c r="C3375" s="465" t="s">
        <v>13076</v>
      </c>
      <c r="D3375" s="465" t="s">
        <v>182</v>
      </c>
      <c r="E3375" s="465" t="s">
        <v>214</v>
      </c>
      <c r="F3375" s="466">
        <v>2019</v>
      </c>
      <c r="G3375" s="465" t="s">
        <v>5710</v>
      </c>
      <c r="H3375" s="465" t="s">
        <v>6735</v>
      </c>
      <c r="I3375" s="465" t="s">
        <v>13077</v>
      </c>
      <c r="J3375" s="466">
        <v>55927</v>
      </c>
      <c r="K3375" s="469"/>
      <c r="L3375" s="404">
        <f t="shared" ca="1" si="52"/>
        <v>11185.4</v>
      </c>
      <c r="M3375" s="465" t="s">
        <v>115</v>
      </c>
    </row>
    <row r="3376" spans="1:13" x14ac:dyDescent="0.35">
      <c r="A3376" s="462" t="s">
        <v>13078</v>
      </c>
      <c r="B3376" s="462" t="s">
        <v>4488</v>
      </c>
      <c r="C3376" s="462" t="s">
        <v>13078</v>
      </c>
      <c r="D3376" s="462" t="s">
        <v>182</v>
      </c>
      <c r="E3376" s="462" t="s">
        <v>214</v>
      </c>
      <c r="F3376" s="463">
        <v>2019</v>
      </c>
      <c r="G3376" s="462" t="s">
        <v>5710</v>
      </c>
      <c r="H3376" s="462" t="s">
        <v>6735</v>
      </c>
      <c r="I3376" s="462" t="s">
        <v>13079</v>
      </c>
      <c r="J3376" s="463">
        <v>43204</v>
      </c>
      <c r="K3376" s="468"/>
      <c r="L3376" s="464">
        <f t="shared" ca="1" si="52"/>
        <v>8640.7999999999993</v>
      </c>
      <c r="M3376" s="462" t="s">
        <v>115</v>
      </c>
    </row>
    <row r="3377" spans="1:13" x14ac:dyDescent="0.35">
      <c r="A3377" s="465" t="s">
        <v>13080</v>
      </c>
      <c r="B3377" s="465" t="s">
        <v>4489</v>
      </c>
      <c r="C3377" s="465" t="s">
        <v>13080</v>
      </c>
      <c r="D3377" s="465" t="s">
        <v>182</v>
      </c>
      <c r="E3377" s="465" t="s">
        <v>214</v>
      </c>
      <c r="F3377" s="466">
        <v>2019</v>
      </c>
      <c r="G3377" s="465" t="s">
        <v>5710</v>
      </c>
      <c r="H3377" s="465" t="s">
        <v>6735</v>
      </c>
      <c r="I3377" s="465" t="s">
        <v>13081</v>
      </c>
      <c r="J3377" s="466">
        <v>61520</v>
      </c>
      <c r="K3377" s="469"/>
      <c r="L3377" s="404">
        <f t="shared" ca="1" si="52"/>
        <v>12304</v>
      </c>
      <c r="M3377" s="465" t="s">
        <v>115</v>
      </c>
    </row>
    <row r="3378" spans="1:13" x14ac:dyDescent="0.35">
      <c r="A3378" s="462" t="s">
        <v>13066</v>
      </c>
      <c r="B3378" s="462" t="s">
        <v>4482</v>
      </c>
      <c r="C3378" s="462" t="s">
        <v>13066</v>
      </c>
      <c r="D3378" s="462" t="s">
        <v>182</v>
      </c>
      <c r="E3378" s="462" t="s">
        <v>214</v>
      </c>
      <c r="F3378" s="463">
        <v>2019</v>
      </c>
      <c r="G3378" s="462" t="s">
        <v>5710</v>
      </c>
      <c r="H3378" s="462" t="s">
        <v>6735</v>
      </c>
      <c r="I3378" s="462" t="s">
        <v>13067</v>
      </c>
      <c r="J3378" s="463">
        <v>68977</v>
      </c>
      <c r="K3378" s="468"/>
      <c r="L3378" s="464">
        <f t="shared" ca="1" si="52"/>
        <v>13795.4</v>
      </c>
      <c r="M3378" s="462" t="s">
        <v>115</v>
      </c>
    </row>
    <row r="3379" spans="1:13" x14ac:dyDescent="0.35">
      <c r="A3379" s="465" t="s">
        <v>13068</v>
      </c>
      <c r="B3379" s="465" t="s">
        <v>4483</v>
      </c>
      <c r="C3379" s="465" t="s">
        <v>13068</v>
      </c>
      <c r="D3379" s="465" t="s">
        <v>182</v>
      </c>
      <c r="E3379" s="465" t="s">
        <v>214</v>
      </c>
      <c r="F3379" s="466">
        <v>2019</v>
      </c>
      <c r="G3379" s="465" t="s">
        <v>5710</v>
      </c>
      <c r="H3379" s="465" t="s">
        <v>6735</v>
      </c>
      <c r="I3379" s="465" t="s">
        <v>13069</v>
      </c>
      <c r="J3379" s="466">
        <v>62547</v>
      </c>
      <c r="K3379" s="469"/>
      <c r="L3379" s="404">
        <f t="shared" ca="1" si="52"/>
        <v>12509.4</v>
      </c>
      <c r="M3379" s="465" t="s">
        <v>115</v>
      </c>
    </row>
    <row r="3380" spans="1:13" x14ac:dyDescent="0.35">
      <c r="A3380" s="462" t="s">
        <v>13070</v>
      </c>
      <c r="B3380" s="462" t="s">
        <v>4484</v>
      </c>
      <c r="C3380" s="462" t="s">
        <v>13070</v>
      </c>
      <c r="D3380" s="462" t="s">
        <v>182</v>
      </c>
      <c r="E3380" s="462" t="s">
        <v>214</v>
      </c>
      <c r="F3380" s="463">
        <v>2019</v>
      </c>
      <c r="G3380" s="462" t="s">
        <v>5710</v>
      </c>
      <c r="H3380" s="462" t="s">
        <v>6735</v>
      </c>
      <c r="I3380" s="462" t="s">
        <v>13071</v>
      </c>
      <c r="J3380" s="463">
        <v>103702</v>
      </c>
      <c r="K3380" s="468"/>
      <c r="L3380" s="464">
        <f t="shared" ca="1" si="52"/>
        <v>20740.400000000001</v>
      </c>
      <c r="M3380" s="462" t="s">
        <v>115</v>
      </c>
    </row>
    <row r="3381" spans="1:13" x14ac:dyDescent="0.35">
      <c r="A3381" s="465" t="s">
        <v>13060</v>
      </c>
      <c r="B3381" s="465" t="s">
        <v>4479</v>
      </c>
      <c r="C3381" s="465" t="s">
        <v>13060</v>
      </c>
      <c r="D3381" s="465" t="s">
        <v>182</v>
      </c>
      <c r="E3381" s="465" t="s">
        <v>214</v>
      </c>
      <c r="F3381" s="466">
        <v>2019</v>
      </c>
      <c r="G3381" s="465" t="s">
        <v>5710</v>
      </c>
      <c r="H3381" s="465" t="s">
        <v>6735</v>
      </c>
      <c r="I3381" s="465" t="s">
        <v>13061</v>
      </c>
      <c r="J3381" s="466">
        <v>44442</v>
      </c>
      <c r="K3381" s="469"/>
      <c r="L3381" s="404">
        <f t="shared" ca="1" si="52"/>
        <v>8888.4</v>
      </c>
      <c r="M3381" s="465" t="s">
        <v>115</v>
      </c>
    </row>
    <row r="3382" spans="1:13" x14ac:dyDescent="0.35">
      <c r="A3382" s="462" t="s">
        <v>13058</v>
      </c>
      <c r="B3382" s="462" t="s">
        <v>4478</v>
      </c>
      <c r="C3382" s="462" t="s">
        <v>13058</v>
      </c>
      <c r="D3382" s="462" t="s">
        <v>182</v>
      </c>
      <c r="E3382" s="462" t="s">
        <v>214</v>
      </c>
      <c r="F3382" s="463">
        <v>2019</v>
      </c>
      <c r="G3382" s="462" t="s">
        <v>5710</v>
      </c>
      <c r="H3382" s="462" t="s">
        <v>6735</v>
      </c>
      <c r="I3382" s="462" t="s">
        <v>13059</v>
      </c>
      <c r="J3382" s="463">
        <v>69161</v>
      </c>
      <c r="K3382" s="468"/>
      <c r="L3382" s="464">
        <f t="shared" ca="1" si="52"/>
        <v>13832.2</v>
      </c>
      <c r="M3382" s="462" t="s">
        <v>115</v>
      </c>
    </row>
    <row r="3383" spans="1:13" x14ac:dyDescent="0.35">
      <c r="A3383" s="465" t="s">
        <v>13056</v>
      </c>
      <c r="B3383" s="465" t="s">
        <v>4477</v>
      </c>
      <c r="C3383" s="465" t="s">
        <v>13056</v>
      </c>
      <c r="D3383" s="465" t="s">
        <v>182</v>
      </c>
      <c r="E3383" s="465" t="s">
        <v>214</v>
      </c>
      <c r="F3383" s="466">
        <v>2019</v>
      </c>
      <c r="G3383" s="465" t="s">
        <v>5710</v>
      </c>
      <c r="H3383" s="465" t="s">
        <v>6735</v>
      </c>
      <c r="I3383" s="465" t="s">
        <v>13057</v>
      </c>
      <c r="J3383" s="466">
        <v>56325</v>
      </c>
      <c r="K3383" s="469"/>
      <c r="L3383" s="404">
        <f t="shared" ca="1" si="52"/>
        <v>11265</v>
      </c>
      <c r="M3383" s="465" t="s">
        <v>115</v>
      </c>
    </row>
    <row r="3384" spans="1:13" x14ac:dyDescent="0.35">
      <c r="A3384" s="462" t="s">
        <v>13088</v>
      </c>
      <c r="B3384" s="462" t="s">
        <v>4473</v>
      </c>
      <c r="C3384" s="462" t="s">
        <v>13088</v>
      </c>
      <c r="D3384" s="462" t="s">
        <v>182</v>
      </c>
      <c r="E3384" s="462" t="s">
        <v>214</v>
      </c>
      <c r="F3384" s="463">
        <v>2019</v>
      </c>
      <c r="G3384" s="462" t="s">
        <v>5710</v>
      </c>
      <c r="H3384" s="462" t="s">
        <v>6735</v>
      </c>
      <c r="I3384" s="462" t="s">
        <v>13089</v>
      </c>
      <c r="J3384" s="463">
        <v>84718</v>
      </c>
      <c r="K3384" s="468"/>
      <c r="L3384" s="464">
        <f t="shared" ca="1" si="52"/>
        <v>16943.599999999999</v>
      </c>
      <c r="M3384" s="462" t="s">
        <v>115</v>
      </c>
    </row>
    <row r="3385" spans="1:13" x14ac:dyDescent="0.35">
      <c r="A3385" s="465" t="s">
        <v>13156</v>
      </c>
      <c r="B3385" s="465" t="s">
        <v>4500</v>
      </c>
      <c r="C3385" s="465" t="s">
        <v>13156</v>
      </c>
      <c r="D3385" s="465" t="s">
        <v>182</v>
      </c>
      <c r="E3385" s="465" t="s">
        <v>214</v>
      </c>
      <c r="F3385" s="466">
        <v>2019</v>
      </c>
      <c r="G3385" s="465" t="s">
        <v>5710</v>
      </c>
      <c r="H3385" s="465" t="s">
        <v>6006</v>
      </c>
      <c r="I3385" s="465" t="s">
        <v>13157</v>
      </c>
      <c r="J3385" s="466">
        <v>27507</v>
      </c>
      <c r="K3385" s="469"/>
      <c r="L3385" s="404">
        <f t="shared" ca="1" si="52"/>
        <v>5501.4</v>
      </c>
      <c r="M3385" s="465" t="s">
        <v>115</v>
      </c>
    </row>
    <row r="3386" spans="1:13" x14ac:dyDescent="0.35">
      <c r="A3386" s="462" t="s">
        <v>13098</v>
      </c>
      <c r="B3386" s="462" t="s">
        <v>4462</v>
      </c>
      <c r="C3386" s="462" t="s">
        <v>13098</v>
      </c>
      <c r="D3386" s="462" t="s">
        <v>182</v>
      </c>
      <c r="E3386" s="462" t="s">
        <v>214</v>
      </c>
      <c r="F3386" s="463">
        <v>2019</v>
      </c>
      <c r="G3386" s="462" t="s">
        <v>5710</v>
      </c>
      <c r="H3386" s="462" t="s">
        <v>6735</v>
      </c>
      <c r="I3386" s="462" t="s">
        <v>13099</v>
      </c>
      <c r="J3386" s="463">
        <v>33419</v>
      </c>
      <c r="K3386" s="468"/>
      <c r="L3386" s="464">
        <f t="shared" ca="1" si="52"/>
        <v>6683.8</v>
      </c>
      <c r="M3386" s="462" t="s">
        <v>115</v>
      </c>
    </row>
    <row r="3387" spans="1:13" x14ac:dyDescent="0.35">
      <c r="A3387" s="465" t="s">
        <v>13106</v>
      </c>
      <c r="B3387" s="465" t="s">
        <v>4466</v>
      </c>
      <c r="C3387" s="465" t="s">
        <v>13106</v>
      </c>
      <c r="D3387" s="465" t="s">
        <v>182</v>
      </c>
      <c r="E3387" s="465" t="s">
        <v>214</v>
      </c>
      <c r="F3387" s="466">
        <v>2019</v>
      </c>
      <c r="G3387" s="465" t="s">
        <v>5710</v>
      </c>
      <c r="H3387" s="465" t="s">
        <v>6735</v>
      </c>
      <c r="I3387" s="465" t="s">
        <v>13107</v>
      </c>
      <c r="J3387" s="466">
        <v>85070</v>
      </c>
      <c r="K3387" s="469"/>
      <c r="L3387" s="404">
        <f t="shared" ca="1" si="52"/>
        <v>17014</v>
      </c>
      <c r="M3387" s="465" t="s">
        <v>115</v>
      </c>
    </row>
    <row r="3388" spans="1:13" x14ac:dyDescent="0.35">
      <c r="A3388" s="462" t="s">
        <v>13148</v>
      </c>
      <c r="B3388" s="462" t="s">
        <v>4496</v>
      </c>
      <c r="C3388" s="462" t="s">
        <v>13148</v>
      </c>
      <c r="D3388" s="462" t="s">
        <v>182</v>
      </c>
      <c r="E3388" s="462" t="s">
        <v>214</v>
      </c>
      <c r="F3388" s="463">
        <v>2019</v>
      </c>
      <c r="G3388" s="462" t="s">
        <v>5710</v>
      </c>
      <c r="H3388" s="462" t="s">
        <v>6006</v>
      </c>
      <c r="I3388" s="462" t="s">
        <v>13149</v>
      </c>
      <c r="J3388" s="463">
        <v>84247</v>
      </c>
      <c r="K3388" s="468"/>
      <c r="L3388" s="464">
        <f t="shared" ca="1" si="52"/>
        <v>16849.400000000001</v>
      </c>
      <c r="M3388" s="462" t="s">
        <v>115</v>
      </c>
    </row>
    <row r="3389" spans="1:13" x14ac:dyDescent="0.35">
      <c r="A3389" s="465" t="s">
        <v>13164</v>
      </c>
      <c r="B3389" s="465" t="s">
        <v>4504</v>
      </c>
      <c r="C3389" s="465" t="s">
        <v>13164</v>
      </c>
      <c r="D3389" s="465" t="s">
        <v>182</v>
      </c>
      <c r="E3389" s="465" t="s">
        <v>214</v>
      </c>
      <c r="F3389" s="466">
        <v>2019</v>
      </c>
      <c r="G3389" s="465" t="s">
        <v>5710</v>
      </c>
      <c r="H3389" s="465" t="s">
        <v>6006</v>
      </c>
      <c r="I3389" s="465" t="s">
        <v>13165</v>
      </c>
      <c r="J3389" s="466">
        <v>88070</v>
      </c>
      <c r="K3389" s="469"/>
      <c r="L3389" s="404">
        <f t="shared" ca="1" si="52"/>
        <v>17614</v>
      </c>
      <c r="M3389" s="465" t="s">
        <v>115</v>
      </c>
    </row>
    <row r="3390" spans="1:13" x14ac:dyDescent="0.35">
      <c r="A3390" s="462" t="s">
        <v>13100</v>
      </c>
      <c r="B3390" s="462" t="s">
        <v>4463</v>
      </c>
      <c r="C3390" s="462" t="s">
        <v>13100</v>
      </c>
      <c r="D3390" s="462" t="s">
        <v>182</v>
      </c>
      <c r="E3390" s="462" t="s">
        <v>214</v>
      </c>
      <c r="F3390" s="463">
        <v>2019</v>
      </c>
      <c r="G3390" s="462" t="s">
        <v>5710</v>
      </c>
      <c r="H3390" s="462" t="s">
        <v>6735</v>
      </c>
      <c r="I3390" s="462" t="s">
        <v>13101</v>
      </c>
      <c r="J3390" s="463">
        <v>59125</v>
      </c>
      <c r="K3390" s="468"/>
      <c r="L3390" s="464">
        <f t="shared" ca="1" si="52"/>
        <v>11825</v>
      </c>
      <c r="M3390" s="462" t="s">
        <v>115</v>
      </c>
    </row>
    <row r="3391" spans="1:13" x14ac:dyDescent="0.35">
      <c r="A3391" s="465" t="s">
        <v>13978</v>
      </c>
      <c r="B3391" s="465" t="s">
        <v>4516</v>
      </c>
      <c r="C3391" s="465" t="s">
        <v>13978</v>
      </c>
      <c r="D3391" s="465" t="s">
        <v>182</v>
      </c>
      <c r="E3391" s="465" t="s">
        <v>214</v>
      </c>
      <c r="F3391" s="466">
        <v>2020</v>
      </c>
      <c r="G3391" s="465" t="s">
        <v>5710</v>
      </c>
      <c r="H3391" s="465" t="s">
        <v>6735</v>
      </c>
      <c r="I3391" s="465" t="s">
        <v>13979</v>
      </c>
      <c r="J3391" s="466">
        <v>88073</v>
      </c>
      <c r="K3391" s="469"/>
      <c r="L3391" s="404">
        <f t="shared" ca="1" si="52"/>
        <v>22018.25</v>
      </c>
      <c r="M3391" s="465" t="s">
        <v>115</v>
      </c>
    </row>
    <row r="3392" spans="1:13" x14ac:dyDescent="0.35">
      <c r="A3392" s="462" t="s">
        <v>13976</v>
      </c>
      <c r="B3392" s="462" t="s">
        <v>4515</v>
      </c>
      <c r="C3392" s="462" t="s">
        <v>13976</v>
      </c>
      <c r="D3392" s="462" t="s">
        <v>182</v>
      </c>
      <c r="E3392" s="462" t="s">
        <v>214</v>
      </c>
      <c r="F3392" s="463">
        <v>2020</v>
      </c>
      <c r="G3392" s="462" t="s">
        <v>5710</v>
      </c>
      <c r="H3392" s="462" t="s">
        <v>6735</v>
      </c>
      <c r="I3392" s="462" t="s">
        <v>13977</v>
      </c>
      <c r="J3392" s="463">
        <v>73736</v>
      </c>
      <c r="K3392" s="468"/>
      <c r="L3392" s="464">
        <f t="shared" ca="1" si="52"/>
        <v>18434</v>
      </c>
      <c r="M3392" s="462" t="s">
        <v>115</v>
      </c>
    </row>
    <row r="3393" spans="1:13" x14ac:dyDescent="0.35">
      <c r="A3393" s="465" t="s">
        <v>13964</v>
      </c>
      <c r="B3393" s="465" t="s">
        <v>4509</v>
      </c>
      <c r="C3393" s="465" t="s">
        <v>13964</v>
      </c>
      <c r="D3393" s="465" t="s">
        <v>182</v>
      </c>
      <c r="E3393" s="465" t="s">
        <v>214</v>
      </c>
      <c r="F3393" s="466">
        <v>2020</v>
      </c>
      <c r="G3393" s="465" t="s">
        <v>5710</v>
      </c>
      <c r="H3393" s="465" t="s">
        <v>6735</v>
      </c>
      <c r="I3393" s="465" t="s">
        <v>13965</v>
      </c>
      <c r="J3393" s="466">
        <v>80346</v>
      </c>
      <c r="K3393" s="469"/>
      <c r="L3393" s="404">
        <f t="shared" ca="1" si="52"/>
        <v>20086.5</v>
      </c>
      <c r="M3393" s="465" t="s">
        <v>115</v>
      </c>
    </row>
    <row r="3394" spans="1:13" x14ac:dyDescent="0.35">
      <c r="A3394" s="462" t="s">
        <v>13138</v>
      </c>
      <c r="B3394" s="462" t="s">
        <v>4491</v>
      </c>
      <c r="C3394" s="462" t="s">
        <v>13138</v>
      </c>
      <c r="D3394" s="462" t="s">
        <v>182</v>
      </c>
      <c r="E3394" s="462" t="s">
        <v>214</v>
      </c>
      <c r="F3394" s="463">
        <v>2019</v>
      </c>
      <c r="G3394" s="462" t="s">
        <v>5710</v>
      </c>
      <c r="H3394" s="462" t="s">
        <v>6006</v>
      </c>
      <c r="I3394" s="462" t="s">
        <v>13139</v>
      </c>
      <c r="J3394" s="463">
        <v>59494</v>
      </c>
      <c r="K3394" s="468"/>
      <c r="L3394" s="464">
        <f t="shared" ref="L3394:L3457" ca="1" si="53">IFERROR(J3394/(YEAR(NOW())-F3394),"--")</f>
        <v>11898.8</v>
      </c>
      <c r="M3394" s="462" t="s">
        <v>115</v>
      </c>
    </row>
    <row r="3395" spans="1:13" x14ac:dyDescent="0.35">
      <c r="A3395" s="465" t="s">
        <v>13112</v>
      </c>
      <c r="B3395" s="465" t="s">
        <v>4469</v>
      </c>
      <c r="C3395" s="465" t="s">
        <v>13112</v>
      </c>
      <c r="D3395" s="465" t="s">
        <v>182</v>
      </c>
      <c r="E3395" s="465" t="s">
        <v>214</v>
      </c>
      <c r="F3395" s="466">
        <v>2019</v>
      </c>
      <c r="G3395" s="465" t="s">
        <v>5710</v>
      </c>
      <c r="H3395" s="465" t="s">
        <v>6735</v>
      </c>
      <c r="I3395" s="465" t="s">
        <v>13113</v>
      </c>
      <c r="J3395" s="466">
        <v>93677</v>
      </c>
      <c r="K3395" s="469"/>
      <c r="L3395" s="404">
        <f t="shared" ca="1" si="53"/>
        <v>18735.400000000001</v>
      </c>
      <c r="M3395" s="465" t="s">
        <v>115</v>
      </c>
    </row>
    <row r="3396" spans="1:13" x14ac:dyDescent="0.35">
      <c r="A3396" s="462" t="s">
        <v>16787</v>
      </c>
      <c r="B3396" s="462" t="s">
        <v>16788</v>
      </c>
      <c r="C3396" s="462" t="s">
        <v>16787</v>
      </c>
      <c r="D3396" s="462" t="s">
        <v>183</v>
      </c>
      <c r="E3396" s="462" t="s">
        <v>214</v>
      </c>
      <c r="F3396" s="463">
        <v>2019</v>
      </c>
      <c r="G3396" s="462" t="s">
        <v>5710</v>
      </c>
      <c r="H3396" s="462" t="s">
        <v>6496</v>
      </c>
      <c r="I3396" s="462" t="s">
        <v>16789</v>
      </c>
      <c r="J3396" s="463">
        <v>0</v>
      </c>
      <c r="K3396" s="468"/>
      <c r="L3396" s="464">
        <f t="shared" ca="1" si="53"/>
        <v>0</v>
      </c>
      <c r="M3396" s="462" t="s">
        <v>115</v>
      </c>
    </row>
    <row r="3397" spans="1:13" x14ac:dyDescent="0.35">
      <c r="A3397" s="465" t="s">
        <v>8595</v>
      </c>
      <c r="B3397" s="465" t="s">
        <v>2467</v>
      </c>
      <c r="C3397" s="465" t="s">
        <v>8595</v>
      </c>
      <c r="D3397" s="465" t="s">
        <v>184</v>
      </c>
      <c r="E3397" s="465" t="s">
        <v>214</v>
      </c>
      <c r="F3397" s="466">
        <v>2013</v>
      </c>
      <c r="G3397" s="465" t="s">
        <v>5710</v>
      </c>
      <c r="H3397" s="465" t="s">
        <v>6139</v>
      </c>
      <c r="I3397" s="465" t="s">
        <v>8596</v>
      </c>
      <c r="J3397" s="466">
        <v>107022</v>
      </c>
      <c r="K3397" s="469"/>
      <c r="L3397" s="404">
        <f t="shared" ca="1" si="53"/>
        <v>9729.2727272727279</v>
      </c>
      <c r="M3397" s="465" t="s">
        <v>105</v>
      </c>
    </row>
    <row r="3398" spans="1:13" x14ac:dyDescent="0.35">
      <c r="A3398" s="462" t="s">
        <v>7567</v>
      </c>
      <c r="B3398" s="462" t="s">
        <v>2464</v>
      </c>
      <c r="C3398" s="462" t="s">
        <v>7567</v>
      </c>
      <c r="D3398" s="462" t="s">
        <v>184</v>
      </c>
      <c r="E3398" s="462" t="s">
        <v>214</v>
      </c>
      <c r="F3398" s="463">
        <v>2010</v>
      </c>
      <c r="G3398" s="462" t="s">
        <v>5710</v>
      </c>
      <c r="H3398" s="462" t="s">
        <v>6496</v>
      </c>
      <c r="I3398" s="462" t="s">
        <v>7568</v>
      </c>
      <c r="J3398" s="463">
        <v>172215</v>
      </c>
      <c r="K3398" s="468"/>
      <c r="L3398" s="464">
        <f t="shared" ca="1" si="53"/>
        <v>12301.071428571429</v>
      </c>
      <c r="M3398" s="462" t="s">
        <v>105</v>
      </c>
    </row>
    <row r="3399" spans="1:13" x14ac:dyDescent="0.35">
      <c r="A3399" s="465" t="s">
        <v>7569</v>
      </c>
      <c r="B3399" s="465" t="s">
        <v>2465</v>
      </c>
      <c r="C3399" s="465" t="s">
        <v>7569</v>
      </c>
      <c r="D3399" s="465" t="s">
        <v>184</v>
      </c>
      <c r="E3399" s="465" t="s">
        <v>214</v>
      </c>
      <c r="F3399" s="466">
        <v>2010</v>
      </c>
      <c r="G3399" s="465" t="s">
        <v>5710</v>
      </c>
      <c r="H3399" s="465" t="s">
        <v>6496</v>
      </c>
      <c r="I3399" s="465" t="s">
        <v>7570</v>
      </c>
      <c r="J3399" s="466">
        <v>145174</v>
      </c>
      <c r="K3399" s="469"/>
      <c r="L3399" s="404">
        <f t="shared" ca="1" si="53"/>
        <v>10369.571428571429</v>
      </c>
      <c r="M3399" s="465" t="s">
        <v>105</v>
      </c>
    </row>
    <row r="3400" spans="1:13" x14ac:dyDescent="0.35">
      <c r="A3400" s="462" t="s">
        <v>7571</v>
      </c>
      <c r="B3400" s="462" t="s">
        <v>2466</v>
      </c>
      <c r="C3400" s="462" t="s">
        <v>7571</v>
      </c>
      <c r="D3400" s="462" t="s">
        <v>184</v>
      </c>
      <c r="E3400" s="462" t="s">
        <v>214</v>
      </c>
      <c r="F3400" s="463">
        <v>2010</v>
      </c>
      <c r="G3400" s="462" t="s">
        <v>5710</v>
      </c>
      <c r="H3400" s="462" t="s">
        <v>6496</v>
      </c>
      <c r="I3400" s="462" t="s">
        <v>7572</v>
      </c>
      <c r="J3400" s="463">
        <v>114944</v>
      </c>
      <c r="K3400" s="468"/>
      <c r="L3400" s="464">
        <f t="shared" ca="1" si="53"/>
        <v>8210.2857142857138</v>
      </c>
      <c r="M3400" s="462" t="s">
        <v>105</v>
      </c>
    </row>
    <row r="3401" spans="1:13" x14ac:dyDescent="0.35">
      <c r="A3401" s="465" t="s">
        <v>8601</v>
      </c>
      <c r="B3401" s="465" t="s">
        <v>2469</v>
      </c>
      <c r="C3401" s="465" t="s">
        <v>8601</v>
      </c>
      <c r="D3401" s="465" t="s">
        <v>184</v>
      </c>
      <c r="E3401" s="465" t="s">
        <v>214</v>
      </c>
      <c r="F3401" s="466">
        <v>2013</v>
      </c>
      <c r="G3401" s="465" t="s">
        <v>5710</v>
      </c>
      <c r="H3401" s="465" t="s">
        <v>6139</v>
      </c>
      <c r="I3401" s="465" t="s">
        <v>8602</v>
      </c>
      <c r="J3401" s="466">
        <v>117694</v>
      </c>
      <c r="K3401" s="469"/>
      <c r="L3401" s="404">
        <f t="shared" ca="1" si="53"/>
        <v>10699.454545454546</v>
      </c>
      <c r="M3401" s="465" t="s">
        <v>105</v>
      </c>
    </row>
    <row r="3402" spans="1:13" x14ac:dyDescent="0.35">
      <c r="A3402" s="462" t="s">
        <v>9146</v>
      </c>
      <c r="B3402" s="462" t="s">
        <v>2470</v>
      </c>
      <c r="C3402" s="462" t="s">
        <v>9146</v>
      </c>
      <c r="D3402" s="462" t="s">
        <v>184</v>
      </c>
      <c r="E3402" s="462" t="s">
        <v>214</v>
      </c>
      <c r="F3402" s="463">
        <v>2014</v>
      </c>
      <c r="G3402" s="462" t="s">
        <v>5710</v>
      </c>
      <c r="H3402" s="462" t="s">
        <v>6139</v>
      </c>
      <c r="I3402" s="462" t="s">
        <v>9147</v>
      </c>
      <c r="J3402" s="463">
        <v>168306</v>
      </c>
      <c r="K3402" s="468">
        <v>44354</v>
      </c>
      <c r="L3402" s="464">
        <f t="shared" ca="1" si="53"/>
        <v>16830.599999999999</v>
      </c>
      <c r="M3402" s="462" t="s">
        <v>105</v>
      </c>
    </row>
    <row r="3403" spans="1:13" x14ac:dyDescent="0.35">
      <c r="A3403" s="465" t="s">
        <v>9148</v>
      </c>
      <c r="B3403" s="465" t="s">
        <v>2471</v>
      </c>
      <c r="C3403" s="465" t="s">
        <v>9148</v>
      </c>
      <c r="D3403" s="465" t="s">
        <v>184</v>
      </c>
      <c r="E3403" s="465" t="s">
        <v>214</v>
      </c>
      <c r="F3403" s="466">
        <v>2014</v>
      </c>
      <c r="G3403" s="465" t="s">
        <v>5710</v>
      </c>
      <c r="H3403" s="465" t="s">
        <v>6139</v>
      </c>
      <c r="I3403" s="465" t="s">
        <v>9149</v>
      </c>
      <c r="J3403" s="466">
        <v>167300</v>
      </c>
      <c r="K3403" s="469"/>
      <c r="L3403" s="404">
        <f t="shared" ca="1" si="53"/>
        <v>16730</v>
      </c>
      <c r="M3403" s="465" t="s">
        <v>105</v>
      </c>
    </row>
    <row r="3404" spans="1:13" x14ac:dyDescent="0.35">
      <c r="A3404" s="462" t="s">
        <v>9150</v>
      </c>
      <c r="B3404" s="462" t="s">
        <v>2472</v>
      </c>
      <c r="C3404" s="462" t="s">
        <v>9150</v>
      </c>
      <c r="D3404" s="462" t="s">
        <v>184</v>
      </c>
      <c r="E3404" s="462" t="s">
        <v>214</v>
      </c>
      <c r="F3404" s="463">
        <v>2014</v>
      </c>
      <c r="G3404" s="462" t="s">
        <v>5710</v>
      </c>
      <c r="H3404" s="462" t="s">
        <v>6139</v>
      </c>
      <c r="I3404" s="462" t="s">
        <v>9151</v>
      </c>
      <c r="J3404" s="463">
        <v>157757</v>
      </c>
      <c r="K3404" s="468"/>
      <c r="L3404" s="464">
        <f t="shared" ca="1" si="53"/>
        <v>15775.7</v>
      </c>
      <c r="M3404" s="462" t="s">
        <v>105</v>
      </c>
    </row>
    <row r="3405" spans="1:13" x14ac:dyDescent="0.35">
      <c r="A3405" s="465" t="s">
        <v>9152</v>
      </c>
      <c r="B3405" s="465" t="s">
        <v>2473</v>
      </c>
      <c r="C3405" s="465" t="s">
        <v>9152</v>
      </c>
      <c r="D3405" s="465" t="s">
        <v>184</v>
      </c>
      <c r="E3405" s="465" t="s">
        <v>214</v>
      </c>
      <c r="F3405" s="466">
        <v>2014</v>
      </c>
      <c r="G3405" s="465" t="s">
        <v>5710</v>
      </c>
      <c r="H3405" s="465" t="s">
        <v>6139</v>
      </c>
      <c r="I3405" s="465" t="s">
        <v>9153</v>
      </c>
      <c r="J3405" s="466">
        <v>162235</v>
      </c>
      <c r="K3405" s="469"/>
      <c r="L3405" s="404">
        <f t="shared" ca="1" si="53"/>
        <v>16223.5</v>
      </c>
      <c r="M3405" s="465" t="s">
        <v>105</v>
      </c>
    </row>
    <row r="3406" spans="1:13" x14ac:dyDescent="0.35">
      <c r="A3406" s="462" t="s">
        <v>9154</v>
      </c>
      <c r="B3406" s="462" t="s">
        <v>2474</v>
      </c>
      <c r="C3406" s="462" t="s">
        <v>9154</v>
      </c>
      <c r="D3406" s="462" t="s">
        <v>184</v>
      </c>
      <c r="E3406" s="462" t="s">
        <v>214</v>
      </c>
      <c r="F3406" s="463">
        <v>2014</v>
      </c>
      <c r="G3406" s="462" t="s">
        <v>5710</v>
      </c>
      <c r="H3406" s="462" t="s">
        <v>6139</v>
      </c>
      <c r="I3406" s="462" t="s">
        <v>9155</v>
      </c>
      <c r="J3406" s="463">
        <v>188674</v>
      </c>
      <c r="K3406" s="468">
        <v>44812</v>
      </c>
      <c r="L3406" s="464">
        <f t="shared" ca="1" si="53"/>
        <v>18867.400000000001</v>
      </c>
      <c r="M3406" s="462" t="s">
        <v>105</v>
      </c>
    </row>
    <row r="3407" spans="1:13" x14ac:dyDescent="0.35">
      <c r="A3407" s="465" t="s">
        <v>9156</v>
      </c>
      <c r="B3407" s="465" t="s">
        <v>2475</v>
      </c>
      <c r="C3407" s="465" t="s">
        <v>9156</v>
      </c>
      <c r="D3407" s="465" t="s">
        <v>184</v>
      </c>
      <c r="E3407" s="465" t="s">
        <v>214</v>
      </c>
      <c r="F3407" s="466">
        <v>2014</v>
      </c>
      <c r="G3407" s="465" t="s">
        <v>5710</v>
      </c>
      <c r="H3407" s="465" t="s">
        <v>6139</v>
      </c>
      <c r="I3407" s="465" t="s">
        <v>9157</v>
      </c>
      <c r="J3407" s="466">
        <v>113600</v>
      </c>
      <c r="K3407" s="469"/>
      <c r="L3407" s="404">
        <f t="shared" ca="1" si="53"/>
        <v>11360</v>
      </c>
      <c r="M3407" s="465" t="s">
        <v>105</v>
      </c>
    </row>
    <row r="3408" spans="1:13" x14ac:dyDescent="0.35">
      <c r="A3408" s="462" t="s">
        <v>9158</v>
      </c>
      <c r="B3408" s="462" t="s">
        <v>2476</v>
      </c>
      <c r="C3408" s="462" t="s">
        <v>9158</v>
      </c>
      <c r="D3408" s="462" t="s">
        <v>184</v>
      </c>
      <c r="E3408" s="462" t="s">
        <v>214</v>
      </c>
      <c r="F3408" s="463">
        <v>2014</v>
      </c>
      <c r="G3408" s="462" t="s">
        <v>5710</v>
      </c>
      <c r="H3408" s="462" t="s">
        <v>6139</v>
      </c>
      <c r="I3408" s="462" t="s">
        <v>9159</v>
      </c>
      <c r="J3408" s="463">
        <v>136304</v>
      </c>
      <c r="K3408" s="468"/>
      <c r="L3408" s="464">
        <f t="shared" ca="1" si="53"/>
        <v>13630.4</v>
      </c>
      <c r="M3408" s="462" t="s">
        <v>105</v>
      </c>
    </row>
    <row r="3409" spans="1:13" x14ac:dyDescent="0.35">
      <c r="A3409" s="465" t="s">
        <v>9160</v>
      </c>
      <c r="B3409" s="465" t="s">
        <v>2477</v>
      </c>
      <c r="C3409" s="465" t="s">
        <v>9160</v>
      </c>
      <c r="D3409" s="465" t="s">
        <v>184</v>
      </c>
      <c r="E3409" s="465" t="s">
        <v>214</v>
      </c>
      <c r="F3409" s="466">
        <v>2014</v>
      </c>
      <c r="G3409" s="465" t="s">
        <v>5710</v>
      </c>
      <c r="H3409" s="465" t="s">
        <v>6139</v>
      </c>
      <c r="I3409" s="465" t="s">
        <v>9161</v>
      </c>
      <c r="J3409" s="466">
        <v>130630</v>
      </c>
      <c r="K3409" s="469"/>
      <c r="L3409" s="404">
        <f t="shared" ca="1" si="53"/>
        <v>13063</v>
      </c>
      <c r="M3409" s="465" t="s">
        <v>105</v>
      </c>
    </row>
    <row r="3410" spans="1:13" x14ac:dyDescent="0.35">
      <c r="A3410" s="462" t="s">
        <v>9144</v>
      </c>
      <c r="B3410" s="462" t="s">
        <v>2478</v>
      </c>
      <c r="C3410" s="462" t="s">
        <v>9144</v>
      </c>
      <c r="D3410" s="462" t="s">
        <v>184</v>
      </c>
      <c r="E3410" s="462" t="s">
        <v>214</v>
      </c>
      <c r="F3410" s="463">
        <v>2014</v>
      </c>
      <c r="G3410" s="462" t="s">
        <v>5710</v>
      </c>
      <c r="H3410" s="462" t="s">
        <v>6139</v>
      </c>
      <c r="I3410" s="462" t="s">
        <v>9145</v>
      </c>
      <c r="J3410" s="463">
        <v>193244</v>
      </c>
      <c r="K3410" s="468"/>
      <c r="L3410" s="464">
        <f t="shared" ca="1" si="53"/>
        <v>19324.400000000001</v>
      </c>
      <c r="M3410" s="462" t="s">
        <v>105</v>
      </c>
    </row>
    <row r="3411" spans="1:13" x14ac:dyDescent="0.35">
      <c r="A3411" s="465" t="s">
        <v>8599</v>
      </c>
      <c r="B3411" s="465" t="s">
        <v>2468</v>
      </c>
      <c r="C3411" s="465" t="s">
        <v>8599</v>
      </c>
      <c r="D3411" s="465" t="s">
        <v>184</v>
      </c>
      <c r="E3411" s="465" t="s">
        <v>214</v>
      </c>
      <c r="F3411" s="466">
        <v>2013</v>
      </c>
      <c r="G3411" s="465" t="s">
        <v>5710</v>
      </c>
      <c r="H3411" s="465" t="s">
        <v>6139</v>
      </c>
      <c r="I3411" s="465" t="s">
        <v>8600</v>
      </c>
      <c r="J3411" s="466">
        <v>77665</v>
      </c>
      <c r="K3411" s="469"/>
      <c r="L3411" s="404">
        <f t="shared" ca="1" si="53"/>
        <v>7060.454545454545</v>
      </c>
      <c r="M3411" s="465" t="s">
        <v>105</v>
      </c>
    </row>
    <row r="3412" spans="1:13" x14ac:dyDescent="0.35">
      <c r="A3412" s="462" t="s">
        <v>11113</v>
      </c>
      <c r="B3412" s="462" t="s">
        <v>2485</v>
      </c>
      <c r="C3412" s="462" t="s">
        <v>11113</v>
      </c>
      <c r="D3412" s="462" t="s">
        <v>184</v>
      </c>
      <c r="E3412" s="462" t="s">
        <v>214</v>
      </c>
      <c r="F3412" s="463">
        <v>2016</v>
      </c>
      <c r="G3412" s="462" t="s">
        <v>5738</v>
      </c>
      <c r="H3412" s="462" t="s">
        <v>9944</v>
      </c>
      <c r="I3412" s="462" t="s">
        <v>11114</v>
      </c>
      <c r="J3412" s="463">
        <v>130878</v>
      </c>
      <c r="K3412" s="468"/>
      <c r="L3412" s="464">
        <f t="shared" ca="1" si="53"/>
        <v>16359.75</v>
      </c>
      <c r="M3412" s="462" t="s">
        <v>105</v>
      </c>
    </row>
    <row r="3413" spans="1:13" x14ac:dyDescent="0.35">
      <c r="A3413" s="465" t="s">
        <v>11115</v>
      </c>
      <c r="B3413" s="465" t="s">
        <v>2486</v>
      </c>
      <c r="C3413" s="465" t="s">
        <v>11115</v>
      </c>
      <c r="D3413" s="465" t="s">
        <v>184</v>
      </c>
      <c r="E3413" s="465" t="s">
        <v>214</v>
      </c>
      <c r="F3413" s="466">
        <v>2016</v>
      </c>
      <c r="G3413" s="465" t="s">
        <v>5738</v>
      </c>
      <c r="H3413" s="465" t="s">
        <v>9944</v>
      </c>
      <c r="I3413" s="465" t="s">
        <v>11116</v>
      </c>
      <c r="J3413" s="466">
        <v>108684</v>
      </c>
      <c r="K3413" s="469"/>
      <c r="L3413" s="404">
        <f t="shared" ca="1" si="53"/>
        <v>13585.5</v>
      </c>
      <c r="M3413" s="465" t="s">
        <v>105</v>
      </c>
    </row>
    <row r="3414" spans="1:13" x14ac:dyDescent="0.35">
      <c r="A3414" s="462" t="s">
        <v>11117</v>
      </c>
      <c r="B3414" s="462" t="s">
        <v>2487</v>
      </c>
      <c r="C3414" s="462" t="s">
        <v>11117</v>
      </c>
      <c r="D3414" s="462" t="s">
        <v>184</v>
      </c>
      <c r="E3414" s="462" t="s">
        <v>214</v>
      </c>
      <c r="F3414" s="463">
        <v>2016</v>
      </c>
      <c r="G3414" s="462" t="s">
        <v>5738</v>
      </c>
      <c r="H3414" s="462" t="s">
        <v>9944</v>
      </c>
      <c r="I3414" s="462" t="s">
        <v>11118</v>
      </c>
      <c r="J3414" s="463">
        <v>67752</v>
      </c>
      <c r="K3414" s="468"/>
      <c r="L3414" s="464">
        <f t="shared" ca="1" si="53"/>
        <v>8469</v>
      </c>
      <c r="M3414" s="462" t="s">
        <v>105</v>
      </c>
    </row>
    <row r="3415" spans="1:13" x14ac:dyDescent="0.35">
      <c r="A3415" s="465" t="s">
        <v>11119</v>
      </c>
      <c r="B3415" s="465" t="s">
        <v>2488</v>
      </c>
      <c r="C3415" s="465" t="s">
        <v>11119</v>
      </c>
      <c r="D3415" s="465" t="s">
        <v>184</v>
      </c>
      <c r="E3415" s="465" t="s">
        <v>214</v>
      </c>
      <c r="F3415" s="466">
        <v>2016</v>
      </c>
      <c r="G3415" s="465" t="s">
        <v>5738</v>
      </c>
      <c r="H3415" s="465" t="s">
        <v>9944</v>
      </c>
      <c r="I3415" s="465" t="s">
        <v>11120</v>
      </c>
      <c r="J3415" s="466">
        <v>160971</v>
      </c>
      <c r="K3415" s="469"/>
      <c r="L3415" s="404">
        <f t="shared" ca="1" si="53"/>
        <v>20121.375</v>
      </c>
      <c r="M3415" s="465" t="s">
        <v>105</v>
      </c>
    </row>
    <row r="3416" spans="1:13" x14ac:dyDescent="0.35">
      <c r="A3416" s="462" t="s">
        <v>11107</v>
      </c>
      <c r="B3416" s="462" t="s">
        <v>2482</v>
      </c>
      <c r="C3416" s="462" t="s">
        <v>11107</v>
      </c>
      <c r="D3416" s="462" t="s">
        <v>184</v>
      </c>
      <c r="E3416" s="462" t="s">
        <v>214</v>
      </c>
      <c r="F3416" s="463">
        <v>2016</v>
      </c>
      <c r="G3416" s="462" t="s">
        <v>5738</v>
      </c>
      <c r="H3416" s="462" t="s">
        <v>9944</v>
      </c>
      <c r="I3416" s="462" t="s">
        <v>11108</v>
      </c>
      <c r="J3416" s="463">
        <v>115885</v>
      </c>
      <c r="K3416" s="468"/>
      <c r="L3416" s="464">
        <f t="shared" ca="1" si="53"/>
        <v>14485.625</v>
      </c>
      <c r="M3416" s="462" t="s">
        <v>105</v>
      </c>
    </row>
    <row r="3417" spans="1:13" x14ac:dyDescent="0.35">
      <c r="A3417" s="465" t="s">
        <v>11109</v>
      </c>
      <c r="B3417" s="465" t="s">
        <v>2483</v>
      </c>
      <c r="C3417" s="465" t="s">
        <v>11109</v>
      </c>
      <c r="D3417" s="465" t="s">
        <v>184</v>
      </c>
      <c r="E3417" s="465" t="s">
        <v>214</v>
      </c>
      <c r="F3417" s="466">
        <v>2016</v>
      </c>
      <c r="G3417" s="465" t="s">
        <v>5738</v>
      </c>
      <c r="H3417" s="465" t="s">
        <v>9944</v>
      </c>
      <c r="I3417" s="465" t="s">
        <v>11110</v>
      </c>
      <c r="J3417" s="466">
        <v>57271</v>
      </c>
      <c r="K3417" s="469"/>
      <c r="L3417" s="404">
        <f t="shared" ca="1" si="53"/>
        <v>7158.875</v>
      </c>
      <c r="M3417" s="465" t="s">
        <v>105</v>
      </c>
    </row>
    <row r="3418" spans="1:13" x14ac:dyDescent="0.35">
      <c r="A3418" s="462" t="s">
        <v>11111</v>
      </c>
      <c r="B3418" s="462" t="s">
        <v>2484</v>
      </c>
      <c r="C3418" s="462" t="s">
        <v>11111</v>
      </c>
      <c r="D3418" s="462" t="s">
        <v>184</v>
      </c>
      <c r="E3418" s="462" t="s">
        <v>214</v>
      </c>
      <c r="F3418" s="463">
        <v>2016</v>
      </c>
      <c r="G3418" s="462" t="s">
        <v>5738</v>
      </c>
      <c r="H3418" s="462" t="s">
        <v>9944</v>
      </c>
      <c r="I3418" s="462" t="s">
        <v>11112</v>
      </c>
      <c r="J3418" s="463">
        <v>98229</v>
      </c>
      <c r="K3418" s="468"/>
      <c r="L3418" s="464">
        <f t="shared" ca="1" si="53"/>
        <v>12278.625</v>
      </c>
      <c r="M3418" s="462" t="s">
        <v>105</v>
      </c>
    </row>
    <row r="3419" spans="1:13" x14ac:dyDescent="0.35">
      <c r="A3419" s="465" t="s">
        <v>11101</v>
      </c>
      <c r="B3419" s="465" t="s">
        <v>2479</v>
      </c>
      <c r="C3419" s="465" t="s">
        <v>11101</v>
      </c>
      <c r="D3419" s="465" t="s">
        <v>184</v>
      </c>
      <c r="E3419" s="465" t="s">
        <v>214</v>
      </c>
      <c r="F3419" s="466">
        <v>2016</v>
      </c>
      <c r="G3419" s="465" t="s">
        <v>5738</v>
      </c>
      <c r="H3419" s="465" t="s">
        <v>9944</v>
      </c>
      <c r="I3419" s="465" t="s">
        <v>11102</v>
      </c>
      <c r="J3419" s="466">
        <v>93251</v>
      </c>
      <c r="K3419" s="469"/>
      <c r="L3419" s="404">
        <f t="shared" ca="1" si="53"/>
        <v>11656.375</v>
      </c>
      <c r="M3419" s="465" t="s">
        <v>105</v>
      </c>
    </row>
    <row r="3420" spans="1:13" x14ac:dyDescent="0.35">
      <c r="A3420" s="462" t="s">
        <v>11103</v>
      </c>
      <c r="B3420" s="462" t="s">
        <v>2480</v>
      </c>
      <c r="C3420" s="462" t="s">
        <v>11103</v>
      </c>
      <c r="D3420" s="462" t="s">
        <v>184</v>
      </c>
      <c r="E3420" s="462" t="s">
        <v>214</v>
      </c>
      <c r="F3420" s="463">
        <v>2016</v>
      </c>
      <c r="G3420" s="462" t="s">
        <v>5738</v>
      </c>
      <c r="H3420" s="462" t="s">
        <v>9944</v>
      </c>
      <c r="I3420" s="462" t="s">
        <v>11104</v>
      </c>
      <c r="J3420" s="463">
        <v>75372</v>
      </c>
      <c r="K3420" s="468"/>
      <c r="L3420" s="464">
        <f t="shared" ca="1" si="53"/>
        <v>9421.5</v>
      </c>
      <c r="M3420" s="462" t="s">
        <v>105</v>
      </c>
    </row>
    <row r="3421" spans="1:13" x14ac:dyDescent="0.35">
      <c r="A3421" s="465" t="s">
        <v>11105</v>
      </c>
      <c r="B3421" s="465" t="s">
        <v>2481</v>
      </c>
      <c r="C3421" s="465" t="s">
        <v>11105</v>
      </c>
      <c r="D3421" s="465" t="s">
        <v>184</v>
      </c>
      <c r="E3421" s="465" t="s">
        <v>214</v>
      </c>
      <c r="F3421" s="466">
        <v>2016</v>
      </c>
      <c r="G3421" s="465" t="s">
        <v>5738</v>
      </c>
      <c r="H3421" s="465" t="s">
        <v>9944</v>
      </c>
      <c r="I3421" s="465" t="s">
        <v>11106</v>
      </c>
      <c r="J3421" s="466">
        <v>190856</v>
      </c>
      <c r="K3421" s="469"/>
      <c r="L3421" s="404">
        <f t="shared" ca="1" si="53"/>
        <v>23857</v>
      </c>
      <c r="M3421" s="465" t="s">
        <v>105</v>
      </c>
    </row>
    <row r="3422" spans="1:13" x14ac:dyDescent="0.35">
      <c r="A3422" s="462" t="s">
        <v>17685</v>
      </c>
      <c r="B3422" s="462" t="s">
        <v>17686</v>
      </c>
      <c r="C3422" s="462" t="s">
        <v>17685</v>
      </c>
      <c r="D3422" s="462" t="s">
        <v>184</v>
      </c>
      <c r="E3422" s="462" t="s">
        <v>214</v>
      </c>
      <c r="F3422" s="463">
        <v>2023</v>
      </c>
      <c r="G3422" s="462" t="s">
        <v>5710</v>
      </c>
      <c r="H3422" s="462" t="s">
        <v>14778</v>
      </c>
      <c r="I3422" s="462" t="s">
        <v>17687</v>
      </c>
      <c r="J3422" s="463">
        <v>82</v>
      </c>
      <c r="K3422" s="468"/>
      <c r="L3422" s="464">
        <f t="shared" ca="1" si="53"/>
        <v>82</v>
      </c>
      <c r="M3422" s="462" t="s">
        <v>105</v>
      </c>
    </row>
    <row r="3423" spans="1:13" x14ac:dyDescent="0.35">
      <c r="A3423" s="465" t="s">
        <v>17688</v>
      </c>
      <c r="B3423" s="465" t="s">
        <v>17689</v>
      </c>
      <c r="C3423" s="465" t="s">
        <v>17688</v>
      </c>
      <c r="D3423" s="465" t="s">
        <v>184</v>
      </c>
      <c r="E3423" s="465" t="s">
        <v>214</v>
      </c>
      <c r="F3423" s="466">
        <v>2023</v>
      </c>
      <c r="G3423" s="465" t="s">
        <v>5710</v>
      </c>
      <c r="H3423" s="465" t="s">
        <v>14778</v>
      </c>
      <c r="I3423" s="465" t="s">
        <v>17690</v>
      </c>
      <c r="J3423" s="466">
        <v>89</v>
      </c>
      <c r="K3423" s="469"/>
      <c r="L3423" s="404">
        <f t="shared" ca="1" si="53"/>
        <v>89</v>
      </c>
      <c r="M3423" s="465" t="s">
        <v>105</v>
      </c>
    </row>
    <row r="3424" spans="1:13" x14ac:dyDescent="0.35">
      <c r="A3424" s="462" t="s">
        <v>17466</v>
      </c>
      <c r="B3424" s="462" t="s">
        <v>17467</v>
      </c>
      <c r="C3424" s="462" t="s">
        <v>17466</v>
      </c>
      <c r="D3424" s="462" t="s">
        <v>184</v>
      </c>
      <c r="E3424" s="462" t="s">
        <v>214</v>
      </c>
      <c r="F3424" s="463">
        <v>2022</v>
      </c>
      <c r="G3424" s="462" t="s">
        <v>5710</v>
      </c>
      <c r="H3424" s="462" t="s">
        <v>14778</v>
      </c>
      <c r="I3424" s="462" t="s">
        <v>17468</v>
      </c>
      <c r="J3424" s="463">
        <v>88</v>
      </c>
      <c r="K3424" s="468"/>
      <c r="L3424" s="464">
        <f t="shared" ca="1" si="53"/>
        <v>44</v>
      </c>
      <c r="M3424" s="462" t="s">
        <v>105</v>
      </c>
    </row>
    <row r="3425" spans="1:13" x14ac:dyDescent="0.35">
      <c r="A3425" s="465" t="s">
        <v>17469</v>
      </c>
      <c r="B3425" s="465" t="s">
        <v>17470</v>
      </c>
      <c r="C3425" s="465" t="s">
        <v>17469</v>
      </c>
      <c r="D3425" s="465" t="s">
        <v>184</v>
      </c>
      <c r="E3425" s="465" t="s">
        <v>214</v>
      </c>
      <c r="F3425" s="466">
        <v>2022</v>
      </c>
      <c r="G3425" s="465" t="s">
        <v>5710</v>
      </c>
      <c r="H3425" s="465" t="s">
        <v>14778</v>
      </c>
      <c r="I3425" s="465" t="s">
        <v>17471</v>
      </c>
      <c r="J3425" s="466">
        <v>91</v>
      </c>
      <c r="K3425" s="469"/>
      <c r="L3425" s="404">
        <f t="shared" ca="1" si="53"/>
        <v>45.5</v>
      </c>
      <c r="M3425" s="465" t="s">
        <v>105</v>
      </c>
    </row>
    <row r="3426" spans="1:13" x14ac:dyDescent="0.35">
      <c r="A3426" s="462" t="s">
        <v>17421</v>
      </c>
      <c r="B3426" s="462" t="s">
        <v>17422</v>
      </c>
      <c r="C3426" s="462" t="s">
        <v>17421</v>
      </c>
      <c r="D3426" s="462" t="s">
        <v>184</v>
      </c>
      <c r="E3426" s="462" t="s">
        <v>214</v>
      </c>
      <c r="F3426" s="463">
        <v>2023</v>
      </c>
      <c r="G3426" s="462" t="s">
        <v>6819</v>
      </c>
      <c r="H3426" s="462" t="s">
        <v>14521</v>
      </c>
      <c r="I3426" s="462" t="s">
        <v>17423</v>
      </c>
      <c r="J3426" s="463">
        <v>0</v>
      </c>
      <c r="K3426" s="468"/>
      <c r="L3426" s="464">
        <f t="shared" ca="1" si="53"/>
        <v>0</v>
      </c>
      <c r="M3426" s="462" t="s">
        <v>105</v>
      </c>
    </row>
    <row r="3427" spans="1:13" x14ac:dyDescent="0.35">
      <c r="A3427" s="465" t="s">
        <v>17744</v>
      </c>
      <c r="B3427" s="465" t="s">
        <v>17745</v>
      </c>
      <c r="C3427" s="465" t="s">
        <v>17744</v>
      </c>
      <c r="D3427" s="465" t="s">
        <v>184</v>
      </c>
      <c r="E3427" s="465" t="s">
        <v>214</v>
      </c>
      <c r="F3427" s="466">
        <v>2023</v>
      </c>
      <c r="G3427" s="465" t="s">
        <v>6165</v>
      </c>
      <c r="H3427" s="465" t="s">
        <v>17712</v>
      </c>
      <c r="I3427" s="465" t="s">
        <v>17746</v>
      </c>
      <c r="J3427" s="466">
        <v>15</v>
      </c>
      <c r="K3427" s="469"/>
      <c r="L3427" s="404">
        <f t="shared" ca="1" si="53"/>
        <v>15</v>
      </c>
      <c r="M3427" s="465" t="s">
        <v>105</v>
      </c>
    </row>
    <row r="3428" spans="1:13" x14ac:dyDescent="0.35">
      <c r="A3428" s="462" t="s">
        <v>17747</v>
      </c>
      <c r="B3428" s="462" t="s">
        <v>17748</v>
      </c>
      <c r="C3428" s="462" t="s">
        <v>17747</v>
      </c>
      <c r="D3428" s="462" t="s">
        <v>184</v>
      </c>
      <c r="E3428" s="462" t="s">
        <v>214</v>
      </c>
      <c r="F3428" s="463">
        <v>2023</v>
      </c>
      <c r="G3428" s="462" t="s">
        <v>6165</v>
      </c>
      <c r="H3428" s="462" t="s">
        <v>17712</v>
      </c>
      <c r="I3428" s="462" t="s">
        <v>17749</v>
      </c>
      <c r="J3428" s="463">
        <v>0</v>
      </c>
      <c r="K3428" s="468"/>
      <c r="L3428" s="464">
        <f t="shared" ca="1" si="53"/>
        <v>0</v>
      </c>
      <c r="M3428" s="462" t="s">
        <v>105</v>
      </c>
    </row>
    <row r="3429" spans="1:13" x14ac:dyDescent="0.35">
      <c r="A3429" s="465" t="s">
        <v>16724</v>
      </c>
      <c r="B3429" s="465" t="s">
        <v>16725</v>
      </c>
      <c r="C3429" s="465" t="s">
        <v>16724</v>
      </c>
      <c r="D3429" s="465" t="s">
        <v>196</v>
      </c>
      <c r="E3429" s="465" t="s">
        <v>5891</v>
      </c>
      <c r="F3429" s="466">
        <v>2008</v>
      </c>
      <c r="G3429" s="465" t="s">
        <v>5735</v>
      </c>
      <c r="H3429" s="465" t="s">
        <v>6616</v>
      </c>
      <c r="I3429" s="465" t="s">
        <v>16726</v>
      </c>
      <c r="J3429" s="466">
        <v>77964</v>
      </c>
      <c r="K3429" s="469">
        <v>44028</v>
      </c>
      <c r="L3429" s="404">
        <f t="shared" ca="1" si="53"/>
        <v>4872.75</v>
      </c>
      <c r="M3429" s="465" t="s">
        <v>143</v>
      </c>
    </row>
    <row r="3430" spans="1:13" x14ac:dyDescent="0.35">
      <c r="A3430" s="462" t="s">
        <v>12735</v>
      </c>
      <c r="B3430" s="462" t="s">
        <v>4837</v>
      </c>
      <c r="C3430" s="462" t="s">
        <v>12735</v>
      </c>
      <c r="D3430" s="462" t="s">
        <v>196</v>
      </c>
      <c r="E3430" s="462" t="s">
        <v>5891</v>
      </c>
      <c r="F3430" s="463">
        <v>2019</v>
      </c>
      <c r="G3430" s="462" t="s">
        <v>5710</v>
      </c>
      <c r="H3430" s="462" t="s">
        <v>6139</v>
      </c>
      <c r="I3430" s="462" t="s">
        <v>12736</v>
      </c>
      <c r="J3430" s="463">
        <v>0</v>
      </c>
      <c r="K3430" s="468"/>
      <c r="L3430" s="464">
        <f t="shared" ca="1" si="53"/>
        <v>0</v>
      </c>
      <c r="M3430" s="462" t="s">
        <v>143</v>
      </c>
    </row>
    <row r="3431" spans="1:13" x14ac:dyDescent="0.35">
      <c r="A3431" s="465" t="s">
        <v>12737</v>
      </c>
      <c r="B3431" s="465" t="s">
        <v>4838</v>
      </c>
      <c r="C3431" s="465" t="s">
        <v>12737</v>
      </c>
      <c r="D3431" s="465" t="s">
        <v>196</v>
      </c>
      <c r="E3431" s="465" t="s">
        <v>5891</v>
      </c>
      <c r="F3431" s="466">
        <v>2019</v>
      </c>
      <c r="G3431" s="465" t="s">
        <v>5710</v>
      </c>
      <c r="H3431" s="465" t="s">
        <v>6139</v>
      </c>
      <c r="I3431" s="465" t="s">
        <v>12738</v>
      </c>
      <c r="J3431" s="466">
        <v>0</v>
      </c>
      <c r="K3431" s="469"/>
      <c r="L3431" s="404">
        <f t="shared" ca="1" si="53"/>
        <v>0</v>
      </c>
      <c r="M3431" s="465" t="s">
        <v>143</v>
      </c>
    </row>
    <row r="3432" spans="1:13" x14ac:dyDescent="0.35">
      <c r="A3432" s="462" t="s">
        <v>7984</v>
      </c>
      <c r="B3432" s="462" t="s">
        <v>4816</v>
      </c>
      <c r="C3432" s="462" t="s">
        <v>7984</v>
      </c>
      <c r="D3432" s="462" t="s">
        <v>196</v>
      </c>
      <c r="E3432" s="462" t="s">
        <v>5891</v>
      </c>
      <c r="F3432" s="463">
        <v>2011</v>
      </c>
      <c r="G3432" s="462" t="s">
        <v>5710</v>
      </c>
      <c r="H3432" s="462" t="s">
        <v>6006</v>
      </c>
      <c r="I3432" s="462" t="s">
        <v>7985</v>
      </c>
      <c r="J3432" s="463">
        <v>0</v>
      </c>
      <c r="K3432" s="468"/>
      <c r="L3432" s="464">
        <f t="shared" ca="1" si="53"/>
        <v>0</v>
      </c>
      <c r="M3432" s="462" t="s">
        <v>143</v>
      </c>
    </row>
    <row r="3433" spans="1:13" x14ac:dyDescent="0.35">
      <c r="A3433" s="465" t="s">
        <v>17826</v>
      </c>
      <c r="B3433" s="465" t="s">
        <v>17827</v>
      </c>
      <c r="C3433" s="465" t="s">
        <v>17826</v>
      </c>
      <c r="D3433" s="465" t="s">
        <v>196</v>
      </c>
      <c r="E3433" s="465" t="s">
        <v>5891</v>
      </c>
      <c r="F3433" s="466">
        <v>2022</v>
      </c>
      <c r="G3433" s="465" t="s">
        <v>5710</v>
      </c>
      <c r="H3433" s="465" t="s">
        <v>6139</v>
      </c>
      <c r="I3433" s="465" t="s">
        <v>17828</v>
      </c>
      <c r="J3433" s="466">
        <v>0</v>
      </c>
      <c r="K3433" s="469"/>
      <c r="L3433" s="404">
        <f t="shared" ca="1" si="53"/>
        <v>0</v>
      </c>
      <c r="M3433" s="465" t="s">
        <v>143</v>
      </c>
    </row>
    <row r="3434" spans="1:13" x14ac:dyDescent="0.35">
      <c r="A3434" s="462" t="s">
        <v>8720</v>
      </c>
      <c r="B3434" s="462" t="s">
        <v>4818</v>
      </c>
      <c r="C3434" s="462" t="s">
        <v>8720</v>
      </c>
      <c r="D3434" s="462" t="s">
        <v>196</v>
      </c>
      <c r="E3434" s="462" t="s">
        <v>5891</v>
      </c>
      <c r="F3434" s="463">
        <v>2013</v>
      </c>
      <c r="G3434" s="462" t="s">
        <v>5710</v>
      </c>
      <c r="H3434" s="462" t="s">
        <v>5711</v>
      </c>
      <c r="I3434" s="462" t="s">
        <v>8721</v>
      </c>
      <c r="J3434" s="463">
        <v>0</v>
      </c>
      <c r="K3434" s="468"/>
      <c r="L3434" s="464">
        <f t="shared" ca="1" si="53"/>
        <v>0</v>
      </c>
      <c r="M3434" s="462" t="s">
        <v>143</v>
      </c>
    </row>
    <row r="3435" spans="1:13" x14ac:dyDescent="0.35">
      <c r="A3435" s="465" t="s">
        <v>17255</v>
      </c>
      <c r="B3435" s="465" t="s">
        <v>17256</v>
      </c>
      <c r="C3435" s="465" t="s">
        <v>17255</v>
      </c>
      <c r="D3435" s="465" t="s">
        <v>196</v>
      </c>
      <c r="E3435" s="465" t="s">
        <v>5891</v>
      </c>
      <c r="F3435" s="466">
        <v>2022</v>
      </c>
      <c r="G3435" s="465" t="s">
        <v>5710</v>
      </c>
      <c r="H3435" s="465" t="s">
        <v>6139</v>
      </c>
      <c r="I3435" s="465" t="s">
        <v>17257</v>
      </c>
      <c r="J3435" s="466">
        <v>0</v>
      </c>
      <c r="K3435" s="469"/>
      <c r="L3435" s="404">
        <f t="shared" ca="1" si="53"/>
        <v>0</v>
      </c>
      <c r="M3435" s="465" t="s">
        <v>143</v>
      </c>
    </row>
    <row r="3436" spans="1:13" x14ac:dyDescent="0.35">
      <c r="A3436" s="462" t="s">
        <v>7718</v>
      </c>
      <c r="B3436" s="462" t="s">
        <v>16655</v>
      </c>
      <c r="C3436" s="462" t="s">
        <v>7718</v>
      </c>
      <c r="D3436" s="462" t="s">
        <v>196</v>
      </c>
      <c r="E3436" s="462" t="s">
        <v>5891</v>
      </c>
      <c r="F3436" s="463">
        <v>2011</v>
      </c>
      <c r="G3436" s="462" t="s">
        <v>5710</v>
      </c>
      <c r="H3436" s="462" t="s">
        <v>5820</v>
      </c>
      <c r="I3436" s="462" t="s">
        <v>7719</v>
      </c>
      <c r="J3436" s="463">
        <v>0</v>
      </c>
      <c r="K3436" s="468"/>
      <c r="L3436" s="464">
        <f t="shared" ca="1" si="53"/>
        <v>0</v>
      </c>
      <c r="M3436" s="462" t="s">
        <v>143</v>
      </c>
    </row>
    <row r="3437" spans="1:13" x14ac:dyDescent="0.35">
      <c r="A3437" s="465" t="s">
        <v>14873</v>
      </c>
      <c r="B3437" s="465" t="s">
        <v>14874</v>
      </c>
      <c r="C3437" s="465" t="s">
        <v>14873</v>
      </c>
      <c r="D3437" s="465" t="s">
        <v>196</v>
      </c>
      <c r="E3437" s="465" t="s">
        <v>5891</v>
      </c>
      <c r="F3437" s="466">
        <v>2021</v>
      </c>
      <c r="G3437" s="465" t="s">
        <v>5767</v>
      </c>
      <c r="H3437" s="465" t="s">
        <v>6036</v>
      </c>
      <c r="I3437" s="465" t="s">
        <v>14875</v>
      </c>
      <c r="J3437" s="466">
        <v>512</v>
      </c>
      <c r="K3437" s="469"/>
      <c r="L3437" s="404">
        <f t="shared" ca="1" si="53"/>
        <v>170.66666666666666</v>
      </c>
      <c r="M3437" s="465" t="s">
        <v>143</v>
      </c>
    </row>
    <row r="3438" spans="1:13" x14ac:dyDescent="0.35">
      <c r="A3438" s="462" t="s">
        <v>14876</v>
      </c>
      <c r="B3438" s="462" t="s">
        <v>14877</v>
      </c>
      <c r="C3438" s="462" t="s">
        <v>14876</v>
      </c>
      <c r="D3438" s="462" t="s">
        <v>196</v>
      </c>
      <c r="E3438" s="462" t="s">
        <v>5891</v>
      </c>
      <c r="F3438" s="463">
        <v>2021</v>
      </c>
      <c r="G3438" s="462" t="s">
        <v>5710</v>
      </c>
      <c r="H3438" s="462" t="s">
        <v>6139</v>
      </c>
      <c r="I3438" s="462" t="s">
        <v>14878</v>
      </c>
      <c r="J3438" s="463">
        <v>25</v>
      </c>
      <c r="K3438" s="468"/>
      <c r="L3438" s="464">
        <f t="shared" ca="1" si="53"/>
        <v>8.3333333333333339</v>
      </c>
      <c r="M3438" s="462" t="s">
        <v>143</v>
      </c>
    </row>
    <row r="3439" spans="1:13" x14ac:dyDescent="0.35">
      <c r="A3439" s="465" t="s">
        <v>14879</v>
      </c>
      <c r="B3439" s="465" t="s">
        <v>14880</v>
      </c>
      <c r="C3439" s="465" t="s">
        <v>14879</v>
      </c>
      <c r="D3439" s="465" t="s">
        <v>196</v>
      </c>
      <c r="E3439" s="465" t="s">
        <v>5891</v>
      </c>
      <c r="F3439" s="466">
        <v>2021</v>
      </c>
      <c r="G3439" s="465" t="s">
        <v>5710</v>
      </c>
      <c r="H3439" s="465" t="s">
        <v>6139</v>
      </c>
      <c r="I3439" s="465" t="s">
        <v>14881</v>
      </c>
      <c r="J3439" s="466">
        <v>25</v>
      </c>
      <c r="K3439" s="469"/>
      <c r="L3439" s="404">
        <f t="shared" ca="1" si="53"/>
        <v>8.3333333333333339</v>
      </c>
      <c r="M3439" s="465" t="s">
        <v>143</v>
      </c>
    </row>
    <row r="3440" spans="1:13" x14ac:dyDescent="0.35">
      <c r="A3440" s="462" t="s">
        <v>10418</v>
      </c>
      <c r="B3440" s="462" t="s">
        <v>4823</v>
      </c>
      <c r="C3440" s="462" t="s">
        <v>10418</v>
      </c>
      <c r="D3440" s="462" t="s">
        <v>196</v>
      </c>
      <c r="E3440" s="462" t="s">
        <v>5891</v>
      </c>
      <c r="F3440" s="463">
        <v>2016</v>
      </c>
      <c r="G3440" s="462" t="s">
        <v>5710</v>
      </c>
      <c r="H3440" s="462" t="s">
        <v>6139</v>
      </c>
      <c r="I3440" s="462" t="s">
        <v>10419</v>
      </c>
      <c r="J3440" s="463">
        <v>0</v>
      </c>
      <c r="K3440" s="468"/>
      <c r="L3440" s="464">
        <f t="shared" ca="1" si="53"/>
        <v>0</v>
      </c>
      <c r="M3440" s="462" t="s">
        <v>143</v>
      </c>
    </row>
    <row r="3441" spans="1:13" x14ac:dyDescent="0.35">
      <c r="A3441" s="465" t="s">
        <v>8763</v>
      </c>
      <c r="B3441" s="465" t="s">
        <v>4819</v>
      </c>
      <c r="C3441" s="465" t="s">
        <v>8763</v>
      </c>
      <c r="D3441" s="465" t="s">
        <v>196</v>
      </c>
      <c r="E3441" s="465" t="s">
        <v>5891</v>
      </c>
      <c r="F3441" s="466">
        <v>2013</v>
      </c>
      <c r="G3441" s="465" t="s">
        <v>5710</v>
      </c>
      <c r="H3441" s="465" t="s">
        <v>6006</v>
      </c>
      <c r="I3441" s="465" t="s">
        <v>8764</v>
      </c>
      <c r="J3441" s="466">
        <v>119800</v>
      </c>
      <c r="K3441" s="469"/>
      <c r="L3441" s="404">
        <f t="shared" ca="1" si="53"/>
        <v>10890.90909090909</v>
      </c>
      <c r="M3441" s="465" t="s">
        <v>143</v>
      </c>
    </row>
    <row r="3442" spans="1:13" x14ac:dyDescent="0.35">
      <c r="A3442" s="462" t="s">
        <v>7479</v>
      </c>
      <c r="B3442" s="462" t="s">
        <v>4814</v>
      </c>
      <c r="C3442" s="462" t="s">
        <v>7479</v>
      </c>
      <c r="D3442" s="462" t="s">
        <v>196</v>
      </c>
      <c r="E3442" s="462" t="s">
        <v>5891</v>
      </c>
      <c r="F3442" s="463">
        <v>2010</v>
      </c>
      <c r="G3442" s="462" t="s">
        <v>5767</v>
      </c>
      <c r="H3442" s="462" t="s">
        <v>6281</v>
      </c>
      <c r="I3442" s="462" t="s">
        <v>7480</v>
      </c>
      <c r="J3442" s="463">
        <v>0</v>
      </c>
      <c r="K3442" s="468"/>
      <c r="L3442" s="464">
        <f t="shared" ca="1" si="53"/>
        <v>0</v>
      </c>
      <c r="M3442" s="462" t="s">
        <v>143</v>
      </c>
    </row>
    <row r="3443" spans="1:13" x14ac:dyDescent="0.35">
      <c r="A3443" s="465" t="s">
        <v>11412</v>
      </c>
      <c r="B3443" s="465" t="s">
        <v>4829</v>
      </c>
      <c r="C3443" s="465" t="s">
        <v>11412</v>
      </c>
      <c r="D3443" s="465" t="s">
        <v>196</v>
      </c>
      <c r="E3443" s="465" t="s">
        <v>5891</v>
      </c>
      <c r="F3443" s="466">
        <v>2017</v>
      </c>
      <c r="G3443" s="465" t="s">
        <v>5710</v>
      </c>
      <c r="H3443" s="465" t="s">
        <v>6139</v>
      </c>
      <c r="I3443" s="465" t="s">
        <v>11413</v>
      </c>
      <c r="J3443" s="466">
        <v>0</v>
      </c>
      <c r="K3443" s="469"/>
      <c r="L3443" s="404">
        <f t="shared" ca="1" si="53"/>
        <v>0</v>
      </c>
      <c r="M3443" s="465" t="s">
        <v>143</v>
      </c>
    </row>
    <row r="3444" spans="1:13" x14ac:dyDescent="0.35">
      <c r="A3444" s="462" t="s">
        <v>11414</v>
      </c>
      <c r="B3444" s="462" t="s">
        <v>4830</v>
      </c>
      <c r="C3444" s="462" t="s">
        <v>11414</v>
      </c>
      <c r="D3444" s="462" t="s">
        <v>196</v>
      </c>
      <c r="E3444" s="462" t="s">
        <v>5891</v>
      </c>
      <c r="F3444" s="463">
        <v>2017</v>
      </c>
      <c r="G3444" s="462" t="s">
        <v>5710</v>
      </c>
      <c r="H3444" s="462" t="s">
        <v>6139</v>
      </c>
      <c r="I3444" s="462" t="s">
        <v>11415</v>
      </c>
      <c r="J3444" s="463">
        <v>0</v>
      </c>
      <c r="K3444" s="468"/>
      <c r="L3444" s="464">
        <f t="shared" ca="1" si="53"/>
        <v>0</v>
      </c>
      <c r="M3444" s="462" t="s">
        <v>143</v>
      </c>
    </row>
    <row r="3445" spans="1:13" x14ac:dyDescent="0.35">
      <c r="A3445" s="465" t="s">
        <v>11410</v>
      </c>
      <c r="B3445" s="465" t="s">
        <v>4828</v>
      </c>
      <c r="C3445" s="465" t="s">
        <v>11410</v>
      </c>
      <c r="D3445" s="465" t="s">
        <v>196</v>
      </c>
      <c r="E3445" s="465" t="s">
        <v>5891</v>
      </c>
      <c r="F3445" s="466">
        <v>2017</v>
      </c>
      <c r="G3445" s="465" t="s">
        <v>5710</v>
      </c>
      <c r="H3445" s="465" t="s">
        <v>6139</v>
      </c>
      <c r="I3445" s="465" t="s">
        <v>11411</v>
      </c>
      <c r="J3445" s="466">
        <v>0</v>
      </c>
      <c r="K3445" s="469"/>
      <c r="L3445" s="404">
        <f t="shared" ca="1" si="53"/>
        <v>0</v>
      </c>
      <c r="M3445" s="465" t="s">
        <v>143</v>
      </c>
    </row>
    <row r="3446" spans="1:13" x14ac:dyDescent="0.35">
      <c r="A3446" s="462" t="s">
        <v>6922</v>
      </c>
      <c r="B3446" s="462" t="s">
        <v>4810</v>
      </c>
      <c r="C3446" s="462" t="s">
        <v>6922</v>
      </c>
      <c r="D3446" s="462" t="s">
        <v>196</v>
      </c>
      <c r="E3446" s="462" t="s">
        <v>5891</v>
      </c>
      <c r="F3446" s="463">
        <v>2008</v>
      </c>
      <c r="G3446" s="462" t="s">
        <v>5710</v>
      </c>
      <c r="H3446" s="462" t="s">
        <v>5820</v>
      </c>
      <c r="I3446" s="462" t="s">
        <v>6923</v>
      </c>
      <c r="J3446" s="463">
        <v>3976</v>
      </c>
      <c r="K3446" s="468"/>
      <c r="L3446" s="464">
        <f t="shared" ca="1" si="53"/>
        <v>248.5</v>
      </c>
      <c r="M3446" s="462" t="s">
        <v>143</v>
      </c>
    </row>
    <row r="3447" spans="1:13" x14ac:dyDescent="0.35">
      <c r="A3447" s="465" t="s">
        <v>6924</v>
      </c>
      <c r="B3447" s="465" t="s">
        <v>4811</v>
      </c>
      <c r="C3447" s="465" t="s">
        <v>6924</v>
      </c>
      <c r="D3447" s="465" t="s">
        <v>196</v>
      </c>
      <c r="E3447" s="465" t="s">
        <v>5891</v>
      </c>
      <c r="F3447" s="466">
        <v>2008</v>
      </c>
      <c r="G3447" s="465" t="s">
        <v>5710</v>
      </c>
      <c r="H3447" s="465" t="s">
        <v>5820</v>
      </c>
      <c r="I3447" s="465" t="s">
        <v>6925</v>
      </c>
      <c r="J3447" s="466">
        <v>5682</v>
      </c>
      <c r="K3447" s="469"/>
      <c r="L3447" s="404">
        <f t="shared" ca="1" si="53"/>
        <v>355.125</v>
      </c>
      <c r="M3447" s="465" t="s">
        <v>143</v>
      </c>
    </row>
    <row r="3448" spans="1:13" x14ac:dyDescent="0.35">
      <c r="A3448" s="462" t="s">
        <v>6073</v>
      </c>
      <c r="B3448" s="462" t="s">
        <v>4807</v>
      </c>
      <c r="C3448" s="462" t="s">
        <v>6073</v>
      </c>
      <c r="D3448" s="462" t="s">
        <v>196</v>
      </c>
      <c r="E3448" s="462" t="s">
        <v>5891</v>
      </c>
      <c r="F3448" s="463">
        <v>2001</v>
      </c>
      <c r="G3448" s="462" t="s">
        <v>5710</v>
      </c>
      <c r="H3448" s="462" t="s">
        <v>2286</v>
      </c>
      <c r="I3448" s="462" t="s">
        <v>6074</v>
      </c>
      <c r="J3448" s="463">
        <v>9709</v>
      </c>
      <c r="K3448" s="468"/>
      <c r="L3448" s="464">
        <f t="shared" ca="1" si="53"/>
        <v>422.13043478260869</v>
      </c>
      <c r="M3448" s="462" t="s">
        <v>143</v>
      </c>
    </row>
    <row r="3449" spans="1:13" x14ac:dyDescent="0.35">
      <c r="A3449" s="465" t="s">
        <v>6898</v>
      </c>
      <c r="B3449" s="465" t="s">
        <v>4809</v>
      </c>
      <c r="C3449" s="465" t="s">
        <v>6898</v>
      </c>
      <c r="D3449" s="465" t="s">
        <v>196</v>
      </c>
      <c r="E3449" s="465" t="s">
        <v>5891</v>
      </c>
      <c r="F3449" s="466">
        <v>2008</v>
      </c>
      <c r="G3449" s="465" t="s">
        <v>5710</v>
      </c>
      <c r="H3449" s="465" t="s">
        <v>6449</v>
      </c>
      <c r="I3449" s="465" t="s">
        <v>6899</v>
      </c>
      <c r="J3449" s="466">
        <v>10171</v>
      </c>
      <c r="K3449" s="469"/>
      <c r="L3449" s="404">
        <f t="shared" ca="1" si="53"/>
        <v>635.6875</v>
      </c>
      <c r="M3449" s="465" t="s">
        <v>143</v>
      </c>
    </row>
    <row r="3450" spans="1:13" x14ac:dyDescent="0.35">
      <c r="A3450" s="462" t="s">
        <v>9772</v>
      </c>
      <c r="B3450" s="462" t="s">
        <v>4821</v>
      </c>
      <c r="C3450" s="462" t="s">
        <v>9772</v>
      </c>
      <c r="D3450" s="462" t="s">
        <v>196</v>
      </c>
      <c r="E3450" s="462" t="s">
        <v>5891</v>
      </c>
      <c r="F3450" s="463">
        <v>2015</v>
      </c>
      <c r="G3450" s="462" t="s">
        <v>5710</v>
      </c>
      <c r="H3450" s="462" t="s">
        <v>913</v>
      </c>
      <c r="I3450" s="462" t="s">
        <v>9773</v>
      </c>
      <c r="J3450" s="463">
        <v>0</v>
      </c>
      <c r="K3450" s="468"/>
      <c r="L3450" s="464">
        <f t="shared" ca="1" si="53"/>
        <v>0</v>
      </c>
      <c r="M3450" s="462" t="s">
        <v>143</v>
      </c>
    </row>
    <row r="3451" spans="1:13" x14ac:dyDescent="0.35">
      <c r="A3451" s="465" t="s">
        <v>7483</v>
      </c>
      <c r="B3451" s="465" t="s">
        <v>4815</v>
      </c>
      <c r="C3451" s="465" t="s">
        <v>7483</v>
      </c>
      <c r="D3451" s="465" t="s">
        <v>196</v>
      </c>
      <c r="E3451" s="465" t="s">
        <v>5891</v>
      </c>
      <c r="F3451" s="466">
        <v>2010</v>
      </c>
      <c r="G3451" s="465" t="s">
        <v>5735</v>
      </c>
      <c r="H3451" s="465" t="s">
        <v>6616</v>
      </c>
      <c r="I3451" s="465" t="s">
        <v>7484</v>
      </c>
      <c r="J3451" s="466">
        <v>81214</v>
      </c>
      <c r="K3451" s="469">
        <v>44739</v>
      </c>
      <c r="L3451" s="404">
        <f t="shared" ca="1" si="53"/>
        <v>5801</v>
      </c>
      <c r="M3451" s="465" t="s">
        <v>143</v>
      </c>
    </row>
    <row r="3452" spans="1:13" x14ac:dyDescent="0.35">
      <c r="A3452" s="462" t="s">
        <v>7471</v>
      </c>
      <c r="B3452" s="462" t="s">
        <v>4813</v>
      </c>
      <c r="C3452" s="462" t="s">
        <v>7471</v>
      </c>
      <c r="D3452" s="462" t="s">
        <v>196</v>
      </c>
      <c r="E3452" s="462" t="s">
        <v>5891</v>
      </c>
      <c r="F3452" s="463">
        <v>2010</v>
      </c>
      <c r="G3452" s="462" t="s">
        <v>5767</v>
      </c>
      <c r="H3452" s="462" t="s">
        <v>5967</v>
      </c>
      <c r="I3452" s="462" t="s">
        <v>7472</v>
      </c>
      <c r="J3452" s="463">
        <v>28054</v>
      </c>
      <c r="K3452" s="468"/>
      <c r="L3452" s="464">
        <f t="shared" ca="1" si="53"/>
        <v>2003.8571428571429</v>
      </c>
      <c r="M3452" s="462" t="s">
        <v>143</v>
      </c>
    </row>
    <row r="3453" spans="1:13" x14ac:dyDescent="0.35">
      <c r="A3453" s="465" t="s">
        <v>6718</v>
      </c>
      <c r="B3453" s="465" t="s">
        <v>4808</v>
      </c>
      <c r="C3453" s="465" t="s">
        <v>6718</v>
      </c>
      <c r="D3453" s="465" t="s">
        <v>196</v>
      </c>
      <c r="E3453" s="465" t="s">
        <v>5891</v>
      </c>
      <c r="F3453" s="466">
        <v>2007</v>
      </c>
      <c r="G3453" s="465" t="s">
        <v>5710</v>
      </c>
      <c r="H3453" s="465" t="s">
        <v>913</v>
      </c>
      <c r="I3453" s="465" t="s">
        <v>6719</v>
      </c>
      <c r="J3453" s="466">
        <v>25058</v>
      </c>
      <c r="K3453" s="469"/>
      <c r="L3453" s="404">
        <f t="shared" ca="1" si="53"/>
        <v>1474</v>
      </c>
      <c r="M3453" s="465" t="s">
        <v>143</v>
      </c>
    </row>
    <row r="3454" spans="1:13" x14ac:dyDescent="0.35">
      <c r="A3454" s="462" t="s">
        <v>8441</v>
      </c>
      <c r="B3454" s="462" t="s">
        <v>4817</v>
      </c>
      <c r="C3454" s="462" t="s">
        <v>8441</v>
      </c>
      <c r="D3454" s="462" t="s">
        <v>196</v>
      </c>
      <c r="E3454" s="462" t="s">
        <v>5891</v>
      </c>
      <c r="F3454" s="463">
        <v>2013</v>
      </c>
      <c r="G3454" s="462" t="s">
        <v>5710</v>
      </c>
      <c r="H3454" s="462" t="s">
        <v>6449</v>
      </c>
      <c r="I3454" s="462" t="s">
        <v>8442</v>
      </c>
      <c r="J3454" s="463">
        <v>0</v>
      </c>
      <c r="K3454" s="468"/>
      <c r="L3454" s="464">
        <f t="shared" ca="1" si="53"/>
        <v>0</v>
      </c>
      <c r="M3454" s="462" t="s">
        <v>143</v>
      </c>
    </row>
    <row r="3455" spans="1:13" x14ac:dyDescent="0.35">
      <c r="A3455" s="465" t="s">
        <v>11003</v>
      </c>
      <c r="B3455" s="465" t="s">
        <v>4826</v>
      </c>
      <c r="C3455" s="465" t="s">
        <v>11003</v>
      </c>
      <c r="D3455" s="465" t="s">
        <v>196</v>
      </c>
      <c r="E3455" s="465" t="s">
        <v>5891</v>
      </c>
      <c r="F3455" s="466">
        <v>2016</v>
      </c>
      <c r="G3455" s="465" t="s">
        <v>5710</v>
      </c>
      <c r="H3455" s="465" t="s">
        <v>9893</v>
      </c>
      <c r="I3455" s="465" t="s">
        <v>11004</v>
      </c>
      <c r="J3455" s="466">
        <v>88638</v>
      </c>
      <c r="K3455" s="469">
        <v>44462</v>
      </c>
      <c r="L3455" s="404">
        <f t="shared" ca="1" si="53"/>
        <v>11079.75</v>
      </c>
      <c r="M3455" s="465" t="s">
        <v>143</v>
      </c>
    </row>
    <row r="3456" spans="1:13" x14ac:dyDescent="0.35">
      <c r="A3456" s="462" t="s">
        <v>10671</v>
      </c>
      <c r="B3456" s="462" t="s">
        <v>4824</v>
      </c>
      <c r="C3456" s="462" t="s">
        <v>10671</v>
      </c>
      <c r="D3456" s="462" t="s">
        <v>196</v>
      </c>
      <c r="E3456" s="462" t="s">
        <v>5891</v>
      </c>
      <c r="F3456" s="463">
        <v>2016</v>
      </c>
      <c r="G3456" s="462" t="s">
        <v>5710</v>
      </c>
      <c r="H3456" s="462" t="s">
        <v>913</v>
      </c>
      <c r="I3456" s="462" t="s">
        <v>10672</v>
      </c>
      <c r="J3456" s="463">
        <v>0</v>
      </c>
      <c r="K3456" s="468"/>
      <c r="L3456" s="464">
        <f t="shared" ca="1" si="53"/>
        <v>0</v>
      </c>
      <c r="M3456" s="462" t="s">
        <v>143</v>
      </c>
    </row>
    <row r="3457" spans="1:13" x14ac:dyDescent="0.35">
      <c r="A3457" s="465" t="s">
        <v>9511</v>
      </c>
      <c r="B3457" s="465" t="s">
        <v>4820</v>
      </c>
      <c r="C3457" s="465" t="s">
        <v>9511</v>
      </c>
      <c r="D3457" s="465" t="s">
        <v>196</v>
      </c>
      <c r="E3457" s="465" t="s">
        <v>5891</v>
      </c>
      <c r="F3457" s="466">
        <v>2015</v>
      </c>
      <c r="G3457" s="465" t="s">
        <v>5767</v>
      </c>
      <c r="H3457" s="465" t="s">
        <v>6036</v>
      </c>
      <c r="I3457" s="465" t="s">
        <v>9512</v>
      </c>
      <c r="J3457" s="466">
        <v>95644</v>
      </c>
      <c r="K3457" s="469"/>
      <c r="L3457" s="404">
        <f t="shared" ca="1" si="53"/>
        <v>10627.111111111111</v>
      </c>
      <c r="M3457" s="465" t="s">
        <v>143</v>
      </c>
    </row>
    <row r="3458" spans="1:13" x14ac:dyDescent="0.35">
      <c r="A3458" s="462" t="s">
        <v>11667</v>
      </c>
      <c r="B3458" s="462" t="s">
        <v>4831</v>
      </c>
      <c r="C3458" s="462" t="s">
        <v>11667</v>
      </c>
      <c r="D3458" s="462" t="s">
        <v>196</v>
      </c>
      <c r="E3458" s="462" t="s">
        <v>5891</v>
      </c>
      <c r="F3458" s="463">
        <v>2017</v>
      </c>
      <c r="G3458" s="462" t="s">
        <v>5710</v>
      </c>
      <c r="H3458" s="462" t="s">
        <v>9887</v>
      </c>
      <c r="I3458" s="462" t="s">
        <v>11668</v>
      </c>
      <c r="J3458" s="463">
        <v>0</v>
      </c>
      <c r="K3458" s="468"/>
      <c r="L3458" s="464">
        <f t="shared" ref="L3458:L3521" ca="1" si="54">IFERROR(J3458/(YEAR(NOW())-F3458),"--")</f>
        <v>0</v>
      </c>
      <c r="M3458" s="462" t="s">
        <v>143</v>
      </c>
    </row>
    <row r="3459" spans="1:13" x14ac:dyDescent="0.35">
      <c r="A3459" s="465" t="s">
        <v>11737</v>
      </c>
      <c r="B3459" s="465" t="s">
        <v>4832</v>
      </c>
      <c r="C3459" s="465" t="s">
        <v>11737</v>
      </c>
      <c r="D3459" s="465" t="s">
        <v>196</v>
      </c>
      <c r="E3459" s="465" t="s">
        <v>5891</v>
      </c>
      <c r="F3459" s="466">
        <v>2017</v>
      </c>
      <c r="G3459" s="465" t="s">
        <v>5710</v>
      </c>
      <c r="H3459" s="465" t="s">
        <v>9893</v>
      </c>
      <c r="I3459" s="465" t="s">
        <v>11738</v>
      </c>
      <c r="J3459" s="466">
        <v>0</v>
      </c>
      <c r="K3459" s="469"/>
      <c r="L3459" s="404">
        <f t="shared" ca="1" si="54"/>
        <v>0</v>
      </c>
      <c r="M3459" s="465" t="s">
        <v>143</v>
      </c>
    </row>
    <row r="3460" spans="1:13" x14ac:dyDescent="0.35">
      <c r="A3460" s="462" t="s">
        <v>9855</v>
      </c>
      <c r="B3460" s="462" t="s">
        <v>4822</v>
      </c>
      <c r="C3460" s="462" t="s">
        <v>9855</v>
      </c>
      <c r="D3460" s="462" t="s">
        <v>196</v>
      </c>
      <c r="E3460" s="462" t="s">
        <v>5891</v>
      </c>
      <c r="F3460" s="463">
        <v>2015</v>
      </c>
      <c r="G3460" s="462" t="s">
        <v>5710</v>
      </c>
      <c r="H3460" s="462" t="s">
        <v>6006</v>
      </c>
      <c r="I3460" s="462" t="s">
        <v>9856</v>
      </c>
      <c r="J3460" s="463">
        <v>0</v>
      </c>
      <c r="K3460" s="468"/>
      <c r="L3460" s="464">
        <f t="shared" ca="1" si="54"/>
        <v>0</v>
      </c>
      <c r="M3460" s="462" t="s">
        <v>143</v>
      </c>
    </row>
    <row r="3461" spans="1:13" x14ac:dyDescent="0.35">
      <c r="A3461" s="465" t="s">
        <v>7363</v>
      </c>
      <c r="B3461" s="465" t="s">
        <v>4812</v>
      </c>
      <c r="C3461" s="465" t="s">
        <v>7363</v>
      </c>
      <c r="D3461" s="465" t="s">
        <v>196</v>
      </c>
      <c r="E3461" s="465" t="s">
        <v>5891</v>
      </c>
      <c r="F3461" s="466">
        <v>2009</v>
      </c>
      <c r="G3461" s="465" t="s">
        <v>5710</v>
      </c>
      <c r="H3461" s="465" t="s">
        <v>5954</v>
      </c>
      <c r="I3461" s="465" t="s">
        <v>7364</v>
      </c>
      <c r="J3461" s="466">
        <v>0</v>
      </c>
      <c r="K3461" s="469"/>
      <c r="L3461" s="404">
        <f t="shared" ca="1" si="54"/>
        <v>0</v>
      </c>
      <c r="M3461" s="465" t="s">
        <v>143</v>
      </c>
    </row>
    <row r="3462" spans="1:13" x14ac:dyDescent="0.35">
      <c r="A3462" s="462" t="s">
        <v>11289</v>
      </c>
      <c r="B3462" s="462" t="s">
        <v>4827</v>
      </c>
      <c r="C3462" s="462" t="s">
        <v>11289</v>
      </c>
      <c r="D3462" s="462" t="s">
        <v>196</v>
      </c>
      <c r="E3462" s="462" t="s">
        <v>5891</v>
      </c>
      <c r="F3462" s="463">
        <v>2017</v>
      </c>
      <c r="G3462" s="462" t="s">
        <v>5767</v>
      </c>
      <c r="H3462" s="462" t="s">
        <v>6036</v>
      </c>
      <c r="I3462" s="462" t="s">
        <v>11290</v>
      </c>
      <c r="J3462" s="463">
        <v>73782</v>
      </c>
      <c r="K3462" s="468">
        <v>44462</v>
      </c>
      <c r="L3462" s="464">
        <f t="shared" ca="1" si="54"/>
        <v>10540.285714285714</v>
      </c>
      <c r="M3462" s="462" t="s">
        <v>143</v>
      </c>
    </row>
    <row r="3463" spans="1:13" x14ac:dyDescent="0.35">
      <c r="A3463" s="465" t="s">
        <v>9000</v>
      </c>
      <c r="B3463" s="465" t="s">
        <v>4805</v>
      </c>
      <c r="C3463" s="465" t="s">
        <v>9000</v>
      </c>
      <c r="D3463" s="465" t="s">
        <v>196</v>
      </c>
      <c r="E3463" s="465" t="s">
        <v>5891</v>
      </c>
      <c r="F3463" s="466">
        <v>2014</v>
      </c>
      <c r="G3463" s="465" t="s">
        <v>5710</v>
      </c>
      <c r="H3463" s="465" t="s">
        <v>5820</v>
      </c>
      <c r="I3463" s="465" t="s">
        <v>9001</v>
      </c>
      <c r="J3463" s="466">
        <v>0</v>
      </c>
      <c r="K3463" s="469"/>
      <c r="L3463" s="404">
        <f t="shared" ca="1" si="54"/>
        <v>0</v>
      </c>
      <c r="M3463" s="465" t="s">
        <v>143</v>
      </c>
    </row>
    <row r="3464" spans="1:13" x14ac:dyDescent="0.35">
      <c r="A3464" s="462" t="s">
        <v>10673</v>
      </c>
      <c r="B3464" s="462" t="s">
        <v>4825</v>
      </c>
      <c r="C3464" s="462" t="s">
        <v>10673</v>
      </c>
      <c r="D3464" s="462" t="s">
        <v>196</v>
      </c>
      <c r="E3464" s="462" t="s">
        <v>5891</v>
      </c>
      <c r="F3464" s="463">
        <v>2016</v>
      </c>
      <c r="G3464" s="462" t="s">
        <v>5710</v>
      </c>
      <c r="H3464" s="462" t="s">
        <v>913</v>
      </c>
      <c r="I3464" s="462" t="s">
        <v>10674</v>
      </c>
      <c r="J3464" s="463">
        <v>0</v>
      </c>
      <c r="K3464" s="468"/>
      <c r="L3464" s="464">
        <f t="shared" ca="1" si="54"/>
        <v>0</v>
      </c>
      <c r="M3464" s="462" t="s">
        <v>143</v>
      </c>
    </row>
    <row r="3465" spans="1:13" x14ac:dyDescent="0.35">
      <c r="A3465" s="465" t="s">
        <v>12428</v>
      </c>
      <c r="B3465" s="465" t="s">
        <v>4834</v>
      </c>
      <c r="C3465" s="465" t="s">
        <v>12428</v>
      </c>
      <c r="D3465" s="465" t="s">
        <v>196</v>
      </c>
      <c r="E3465" s="465" t="s">
        <v>5891</v>
      </c>
      <c r="F3465" s="466">
        <v>2018</v>
      </c>
      <c r="G3465" s="465" t="s">
        <v>5710</v>
      </c>
      <c r="H3465" s="465" t="s">
        <v>9893</v>
      </c>
      <c r="I3465" s="465" t="s">
        <v>12429</v>
      </c>
      <c r="J3465" s="466">
        <v>0</v>
      </c>
      <c r="K3465" s="469"/>
      <c r="L3465" s="404">
        <f t="shared" ca="1" si="54"/>
        <v>0</v>
      </c>
      <c r="M3465" s="465" t="s">
        <v>143</v>
      </c>
    </row>
    <row r="3466" spans="1:13" x14ac:dyDescent="0.35">
      <c r="A3466" s="462" t="s">
        <v>13176</v>
      </c>
      <c r="B3466" s="462" t="s">
        <v>4840</v>
      </c>
      <c r="C3466" s="462" t="s">
        <v>13176</v>
      </c>
      <c r="D3466" s="462" t="s">
        <v>196</v>
      </c>
      <c r="E3466" s="462" t="s">
        <v>5891</v>
      </c>
      <c r="F3466" s="463">
        <v>2019</v>
      </c>
      <c r="G3466" s="462" t="s">
        <v>5710</v>
      </c>
      <c r="H3466" s="462" t="s">
        <v>9438</v>
      </c>
      <c r="I3466" s="462" t="s">
        <v>13177</v>
      </c>
      <c r="J3466" s="463">
        <v>0</v>
      </c>
      <c r="K3466" s="468"/>
      <c r="L3466" s="464">
        <f t="shared" ca="1" si="54"/>
        <v>0</v>
      </c>
      <c r="M3466" s="462" t="s">
        <v>143</v>
      </c>
    </row>
    <row r="3467" spans="1:13" x14ac:dyDescent="0.35">
      <c r="A3467" s="465" t="s">
        <v>17750</v>
      </c>
      <c r="B3467" s="465" t="s">
        <v>17751</v>
      </c>
      <c r="C3467" s="465" t="s">
        <v>17750</v>
      </c>
      <c r="D3467" s="465" t="s">
        <v>196</v>
      </c>
      <c r="E3467" s="465" t="s">
        <v>5891</v>
      </c>
      <c r="F3467" s="466">
        <v>2018</v>
      </c>
      <c r="G3467" s="465" t="s">
        <v>5767</v>
      </c>
      <c r="H3467" s="465" t="s">
        <v>6036</v>
      </c>
      <c r="I3467" s="465" t="s">
        <v>17752</v>
      </c>
      <c r="J3467" s="466">
        <v>124382</v>
      </c>
      <c r="K3467" s="469">
        <v>45141</v>
      </c>
      <c r="L3467" s="404">
        <f t="shared" ca="1" si="54"/>
        <v>20730.333333333332</v>
      </c>
      <c r="M3467" s="465" t="s">
        <v>143</v>
      </c>
    </row>
    <row r="3468" spans="1:13" x14ac:dyDescent="0.35">
      <c r="A3468" s="462" t="s">
        <v>13014</v>
      </c>
      <c r="B3468" s="462" t="s">
        <v>4839</v>
      </c>
      <c r="C3468" s="462" t="s">
        <v>13014</v>
      </c>
      <c r="D3468" s="462" t="s">
        <v>196</v>
      </c>
      <c r="E3468" s="462" t="s">
        <v>5891</v>
      </c>
      <c r="F3468" s="463">
        <v>2019</v>
      </c>
      <c r="G3468" s="462" t="s">
        <v>5710</v>
      </c>
      <c r="H3468" s="462" t="s">
        <v>6004</v>
      </c>
      <c r="I3468" s="462" t="s">
        <v>13015</v>
      </c>
      <c r="J3468" s="463">
        <v>0</v>
      </c>
      <c r="K3468" s="468"/>
      <c r="L3468" s="464">
        <f t="shared" ca="1" si="54"/>
        <v>0</v>
      </c>
      <c r="M3468" s="462" t="s">
        <v>143</v>
      </c>
    </row>
    <row r="3469" spans="1:13" x14ac:dyDescent="0.35">
      <c r="A3469" s="465" t="s">
        <v>12627</v>
      </c>
      <c r="B3469" s="465" t="s">
        <v>4835</v>
      </c>
      <c r="C3469" s="465" t="s">
        <v>12627</v>
      </c>
      <c r="D3469" s="465" t="s">
        <v>196</v>
      </c>
      <c r="E3469" s="465" t="s">
        <v>5891</v>
      </c>
      <c r="F3469" s="466">
        <v>2019</v>
      </c>
      <c r="G3469" s="465" t="s">
        <v>5767</v>
      </c>
      <c r="H3469" s="465" t="s">
        <v>6036</v>
      </c>
      <c r="I3469" s="465" t="s">
        <v>12628</v>
      </c>
      <c r="J3469" s="466">
        <v>0</v>
      </c>
      <c r="K3469" s="469"/>
      <c r="L3469" s="404">
        <f t="shared" ca="1" si="54"/>
        <v>0</v>
      </c>
      <c r="M3469" s="465" t="s">
        <v>143</v>
      </c>
    </row>
    <row r="3470" spans="1:13" x14ac:dyDescent="0.35">
      <c r="A3470" s="462" t="s">
        <v>12629</v>
      </c>
      <c r="B3470" s="462" t="s">
        <v>4836</v>
      </c>
      <c r="C3470" s="462" t="s">
        <v>12629</v>
      </c>
      <c r="D3470" s="462" t="s">
        <v>196</v>
      </c>
      <c r="E3470" s="462" t="s">
        <v>5891</v>
      </c>
      <c r="F3470" s="463">
        <v>2019</v>
      </c>
      <c r="G3470" s="462" t="s">
        <v>5767</v>
      </c>
      <c r="H3470" s="462" t="s">
        <v>6036</v>
      </c>
      <c r="I3470" s="462" t="s">
        <v>12630</v>
      </c>
      <c r="J3470" s="463">
        <v>0</v>
      </c>
      <c r="K3470" s="468"/>
      <c r="L3470" s="464">
        <f t="shared" ca="1" si="54"/>
        <v>0</v>
      </c>
      <c r="M3470" s="462" t="s">
        <v>143</v>
      </c>
    </row>
    <row r="3471" spans="1:13" x14ac:dyDescent="0.35">
      <c r="A3471" s="465" t="s">
        <v>14013</v>
      </c>
      <c r="B3471" s="465" t="s">
        <v>14014</v>
      </c>
      <c r="C3471" s="465" t="s">
        <v>14013</v>
      </c>
      <c r="D3471" s="465" t="s">
        <v>196</v>
      </c>
      <c r="E3471" s="465" t="s">
        <v>5891</v>
      </c>
      <c r="F3471" s="466">
        <v>2020</v>
      </c>
      <c r="G3471" s="465" t="s">
        <v>5710</v>
      </c>
      <c r="H3471" s="465" t="s">
        <v>9893</v>
      </c>
      <c r="I3471" s="465" t="s">
        <v>14015</v>
      </c>
      <c r="J3471" s="466">
        <v>0</v>
      </c>
      <c r="K3471" s="469"/>
      <c r="L3471" s="404">
        <f t="shared" ca="1" si="54"/>
        <v>0</v>
      </c>
      <c r="M3471" s="465" t="s">
        <v>143</v>
      </c>
    </row>
    <row r="3472" spans="1:13" x14ac:dyDescent="0.35">
      <c r="A3472" s="462" t="s">
        <v>12312</v>
      </c>
      <c r="B3472" s="462" t="s">
        <v>4833</v>
      </c>
      <c r="C3472" s="462" t="s">
        <v>12312</v>
      </c>
      <c r="D3472" s="462" t="s">
        <v>196</v>
      </c>
      <c r="E3472" s="462" t="s">
        <v>5891</v>
      </c>
      <c r="F3472" s="463">
        <v>2018</v>
      </c>
      <c r="G3472" s="462" t="s">
        <v>5710</v>
      </c>
      <c r="H3472" s="462" t="s">
        <v>897</v>
      </c>
      <c r="I3472" s="462" t="s">
        <v>12313</v>
      </c>
      <c r="J3472" s="463">
        <v>0</v>
      </c>
      <c r="K3472" s="468"/>
      <c r="L3472" s="464">
        <f t="shared" ca="1" si="54"/>
        <v>0</v>
      </c>
      <c r="M3472" s="462" t="s">
        <v>143</v>
      </c>
    </row>
    <row r="3473" spans="1:13" x14ac:dyDescent="0.35">
      <c r="A3473" s="465" t="s">
        <v>12425</v>
      </c>
      <c r="B3473" s="465" t="s">
        <v>12426</v>
      </c>
      <c r="C3473" s="465" t="s">
        <v>12425</v>
      </c>
      <c r="D3473" s="465" t="s">
        <v>196</v>
      </c>
      <c r="E3473" s="465" t="s">
        <v>5891</v>
      </c>
      <c r="F3473" s="466">
        <v>2018</v>
      </c>
      <c r="G3473" s="465" t="s">
        <v>5710</v>
      </c>
      <c r="H3473" s="465" t="s">
        <v>9893</v>
      </c>
      <c r="I3473" s="465" t="s">
        <v>12427</v>
      </c>
      <c r="J3473" s="466">
        <v>0</v>
      </c>
      <c r="K3473" s="469"/>
      <c r="L3473" s="404">
        <f t="shared" ca="1" si="54"/>
        <v>0</v>
      </c>
      <c r="M3473" s="465" t="s">
        <v>143</v>
      </c>
    </row>
    <row r="3474" spans="1:13" x14ac:dyDescent="0.35">
      <c r="A3474" s="462" t="s">
        <v>14882</v>
      </c>
      <c r="B3474" s="462" t="s">
        <v>14883</v>
      </c>
      <c r="C3474" s="462" t="s">
        <v>14882</v>
      </c>
      <c r="D3474" s="462" t="s">
        <v>196</v>
      </c>
      <c r="E3474" s="462" t="s">
        <v>5891</v>
      </c>
      <c r="F3474" s="463">
        <v>2022</v>
      </c>
      <c r="G3474" s="462" t="s">
        <v>5710</v>
      </c>
      <c r="H3474" s="462" t="s">
        <v>6139</v>
      </c>
      <c r="I3474" s="462" t="s">
        <v>14884</v>
      </c>
      <c r="J3474" s="463">
        <v>30</v>
      </c>
      <c r="K3474" s="468"/>
      <c r="L3474" s="464">
        <f t="shared" ca="1" si="54"/>
        <v>15</v>
      </c>
      <c r="M3474" s="462" t="s">
        <v>143</v>
      </c>
    </row>
    <row r="3475" spans="1:13" x14ac:dyDescent="0.35">
      <c r="A3475" s="465" t="s">
        <v>14885</v>
      </c>
      <c r="B3475" s="465" t="s">
        <v>14886</v>
      </c>
      <c r="C3475" s="465" t="s">
        <v>14885</v>
      </c>
      <c r="D3475" s="465" t="s">
        <v>196</v>
      </c>
      <c r="E3475" s="465" t="s">
        <v>5891</v>
      </c>
      <c r="F3475" s="466">
        <v>2022</v>
      </c>
      <c r="G3475" s="465" t="s">
        <v>5710</v>
      </c>
      <c r="H3475" s="465" t="s">
        <v>6139</v>
      </c>
      <c r="I3475" s="465" t="s">
        <v>14887</v>
      </c>
      <c r="J3475" s="466">
        <v>30</v>
      </c>
      <c r="K3475" s="469"/>
      <c r="L3475" s="404">
        <f t="shared" ca="1" si="54"/>
        <v>15</v>
      </c>
      <c r="M3475" s="465" t="s">
        <v>143</v>
      </c>
    </row>
    <row r="3476" spans="1:13" x14ac:dyDescent="0.35">
      <c r="A3476" s="462" t="s">
        <v>17258</v>
      </c>
      <c r="B3476" s="462" t="s">
        <v>17259</v>
      </c>
      <c r="C3476" s="462" t="s">
        <v>17258</v>
      </c>
      <c r="D3476" s="462" t="s">
        <v>196</v>
      </c>
      <c r="E3476" s="462" t="s">
        <v>5891</v>
      </c>
      <c r="F3476" s="463">
        <v>2022</v>
      </c>
      <c r="G3476" s="462" t="s">
        <v>5710</v>
      </c>
      <c r="H3476" s="462" t="s">
        <v>6139</v>
      </c>
      <c r="I3476" s="462" t="s">
        <v>17260</v>
      </c>
      <c r="J3476" s="463">
        <v>0</v>
      </c>
      <c r="K3476" s="468"/>
      <c r="L3476" s="464">
        <f t="shared" ca="1" si="54"/>
        <v>0</v>
      </c>
      <c r="M3476" s="462" t="s">
        <v>143</v>
      </c>
    </row>
    <row r="3477" spans="1:13" x14ac:dyDescent="0.35">
      <c r="A3477" s="465" t="s">
        <v>14888</v>
      </c>
      <c r="B3477" s="465" t="s">
        <v>14889</v>
      </c>
      <c r="C3477" s="465" t="s">
        <v>14888</v>
      </c>
      <c r="D3477" s="465" t="s">
        <v>196</v>
      </c>
      <c r="E3477" s="465" t="s">
        <v>5891</v>
      </c>
      <c r="F3477" s="466">
        <v>2021</v>
      </c>
      <c r="G3477" s="465" t="s">
        <v>5767</v>
      </c>
      <c r="H3477" s="465" t="s">
        <v>6281</v>
      </c>
      <c r="I3477" s="465" t="s">
        <v>14890</v>
      </c>
      <c r="J3477" s="466">
        <v>698</v>
      </c>
      <c r="K3477" s="469"/>
      <c r="L3477" s="404">
        <f t="shared" ca="1" si="54"/>
        <v>232.66666666666666</v>
      </c>
      <c r="M3477" s="465" t="s">
        <v>143</v>
      </c>
    </row>
    <row r="3478" spans="1:13" x14ac:dyDescent="0.35">
      <c r="A3478" s="462" t="s">
        <v>17193</v>
      </c>
      <c r="B3478" s="462" t="s">
        <v>17194</v>
      </c>
      <c r="C3478" s="462" t="s">
        <v>17193</v>
      </c>
      <c r="D3478" s="462" t="s">
        <v>196</v>
      </c>
      <c r="E3478" s="462" t="s">
        <v>5891</v>
      </c>
      <c r="F3478" s="463">
        <v>2022</v>
      </c>
      <c r="G3478" s="462" t="s">
        <v>5710</v>
      </c>
      <c r="H3478" s="462" t="s">
        <v>6139</v>
      </c>
      <c r="I3478" s="462" t="s">
        <v>17195</v>
      </c>
      <c r="J3478" s="463">
        <v>0</v>
      </c>
      <c r="K3478" s="468"/>
      <c r="L3478" s="464">
        <f t="shared" ca="1" si="54"/>
        <v>0</v>
      </c>
      <c r="M3478" s="462" t="s">
        <v>143</v>
      </c>
    </row>
    <row r="3479" spans="1:13" x14ac:dyDescent="0.35">
      <c r="A3479" s="465" t="s">
        <v>17196</v>
      </c>
      <c r="B3479" s="465" t="s">
        <v>17197</v>
      </c>
      <c r="C3479" s="465" t="s">
        <v>17196</v>
      </c>
      <c r="D3479" s="465" t="s">
        <v>196</v>
      </c>
      <c r="E3479" s="465" t="s">
        <v>5891</v>
      </c>
      <c r="F3479" s="466">
        <v>2022</v>
      </c>
      <c r="G3479" s="465" t="s">
        <v>5710</v>
      </c>
      <c r="H3479" s="465" t="s">
        <v>6139</v>
      </c>
      <c r="I3479" s="465" t="s">
        <v>17198</v>
      </c>
      <c r="J3479" s="466">
        <v>0</v>
      </c>
      <c r="K3479" s="469"/>
      <c r="L3479" s="404">
        <f t="shared" ca="1" si="54"/>
        <v>0</v>
      </c>
      <c r="M3479" s="465" t="s">
        <v>143</v>
      </c>
    </row>
    <row r="3480" spans="1:13" x14ac:dyDescent="0.35">
      <c r="A3480" s="462" t="s">
        <v>5890</v>
      </c>
      <c r="B3480" s="462" t="s">
        <v>16801</v>
      </c>
      <c r="C3480" s="462" t="s">
        <v>5890</v>
      </c>
      <c r="D3480" s="462" t="s">
        <v>196</v>
      </c>
      <c r="E3480" s="462" t="s">
        <v>5891</v>
      </c>
      <c r="F3480" s="463">
        <v>1994</v>
      </c>
      <c r="G3480" s="462" t="s">
        <v>5741</v>
      </c>
      <c r="H3480" s="462" t="s">
        <v>5734</v>
      </c>
      <c r="I3480" s="462" t="s">
        <v>5892</v>
      </c>
      <c r="J3480" s="463">
        <v>0</v>
      </c>
      <c r="K3480" s="468"/>
      <c r="L3480" s="464">
        <f t="shared" ca="1" si="54"/>
        <v>0</v>
      </c>
      <c r="M3480" s="462" t="s">
        <v>143</v>
      </c>
    </row>
    <row r="3481" spans="1:13" x14ac:dyDescent="0.35">
      <c r="A3481" s="465" t="s">
        <v>8603</v>
      </c>
      <c r="B3481" s="465" t="s">
        <v>4849</v>
      </c>
      <c r="C3481" s="465" t="s">
        <v>8603</v>
      </c>
      <c r="D3481" s="465" t="s">
        <v>197</v>
      </c>
      <c r="E3481" s="465" t="s">
        <v>5972</v>
      </c>
      <c r="F3481" s="466">
        <v>2013</v>
      </c>
      <c r="G3481" s="465" t="s">
        <v>5710</v>
      </c>
      <c r="H3481" s="465" t="s">
        <v>6139</v>
      </c>
      <c r="I3481" s="465" t="s">
        <v>8604</v>
      </c>
      <c r="J3481" s="466">
        <v>0</v>
      </c>
      <c r="K3481" s="469"/>
      <c r="L3481" s="404">
        <f t="shared" ca="1" si="54"/>
        <v>0</v>
      </c>
      <c r="M3481" s="465" t="s">
        <v>143</v>
      </c>
    </row>
    <row r="3482" spans="1:13" x14ac:dyDescent="0.35">
      <c r="A3482" s="462" t="s">
        <v>11550</v>
      </c>
      <c r="B3482" s="462" t="s">
        <v>4853</v>
      </c>
      <c r="C3482" s="462" t="s">
        <v>11550</v>
      </c>
      <c r="D3482" s="462" t="s">
        <v>197</v>
      </c>
      <c r="E3482" s="462" t="s">
        <v>5972</v>
      </c>
      <c r="F3482" s="463">
        <v>2017</v>
      </c>
      <c r="G3482" s="462" t="s">
        <v>5710</v>
      </c>
      <c r="H3482" s="462" t="s">
        <v>898</v>
      </c>
      <c r="I3482" s="462" t="s">
        <v>11551</v>
      </c>
      <c r="J3482" s="463">
        <v>0</v>
      </c>
      <c r="K3482" s="468"/>
      <c r="L3482" s="464">
        <f t="shared" ca="1" si="54"/>
        <v>0</v>
      </c>
      <c r="M3482" s="462" t="s">
        <v>143</v>
      </c>
    </row>
    <row r="3483" spans="1:13" x14ac:dyDescent="0.35">
      <c r="A3483" s="465" t="s">
        <v>7500</v>
      </c>
      <c r="B3483" s="465" t="s">
        <v>4845</v>
      </c>
      <c r="C3483" s="465" t="s">
        <v>7500</v>
      </c>
      <c r="D3483" s="465" t="s">
        <v>197</v>
      </c>
      <c r="E3483" s="465" t="s">
        <v>5972</v>
      </c>
      <c r="F3483" s="466">
        <v>2010</v>
      </c>
      <c r="G3483" s="465" t="s">
        <v>5710</v>
      </c>
      <c r="H3483" s="465" t="s">
        <v>6125</v>
      </c>
      <c r="I3483" s="465" t="s">
        <v>7501</v>
      </c>
      <c r="J3483" s="466">
        <v>56983</v>
      </c>
      <c r="K3483" s="469">
        <v>45224</v>
      </c>
      <c r="L3483" s="404">
        <f t="shared" ca="1" si="54"/>
        <v>4070.2142857142858</v>
      </c>
      <c r="M3483" s="465" t="s">
        <v>143</v>
      </c>
    </row>
    <row r="3484" spans="1:13" x14ac:dyDescent="0.35">
      <c r="A3484" s="462" t="s">
        <v>11418</v>
      </c>
      <c r="B3484" s="462" t="s">
        <v>4851</v>
      </c>
      <c r="C3484" s="462" t="s">
        <v>11418</v>
      </c>
      <c r="D3484" s="462" t="s">
        <v>197</v>
      </c>
      <c r="E3484" s="462" t="s">
        <v>5972</v>
      </c>
      <c r="F3484" s="463">
        <v>2017</v>
      </c>
      <c r="G3484" s="462" t="s">
        <v>5710</v>
      </c>
      <c r="H3484" s="462" t="s">
        <v>6139</v>
      </c>
      <c r="I3484" s="462" t="s">
        <v>11419</v>
      </c>
      <c r="J3484" s="463">
        <v>0</v>
      </c>
      <c r="K3484" s="468"/>
      <c r="L3484" s="464">
        <f t="shared" ca="1" si="54"/>
        <v>0</v>
      </c>
      <c r="M3484" s="462" t="s">
        <v>143</v>
      </c>
    </row>
    <row r="3485" spans="1:13" x14ac:dyDescent="0.35">
      <c r="A3485" s="465" t="s">
        <v>8545</v>
      </c>
      <c r="B3485" s="465" t="s">
        <v>4848</v>
      </c>
      <c r="C3485" s="465" t="s">
        <v>8545</v>
      </c>
      <c r="D3485" s="465" t="s">
        <v>197</v>
      </c>
      <c r="E3485" s="465" t="s">
        <v>5972</v>
      </c>
      <c r="F3485" s="466">
        <v>2013</v>
      </c>
      <c r="G3485" s="465" t="s">
        <v>5710</v>
      </c>
      <c r="H3485" s="465" t="s">
        <v>6496</v>
      </c>
      <c r="I3485" s="465" t="s">
        <v>8546</v>
      </c>
      <c r="J3485" s="466">
        <v>0</v>
      </c>
      <c r="K3485" s="469"/>
      <c r="L3485" s="404">
        <f t="shared" ca="1" si="54"/>
        <v>0</v>
      </c>
      <c r="M3485" s="465" t="s">
        <v>143</v>
      </c>
    </row>
    <row r="3486" spans="1:13" x14ac:dyDescent="0.35">
      <c r="A3486" s="462" t="s">
        <v>11416</v>
      </c>
      <c r="B3486" s="462" t="s">
        <v>4850</v>
      </c>
      <c r="C3486" s="462" t="s">
        <v>11416</v>
      </c>
      <c r="D3486" s="462" t="s">
        <v>197</v>
      </c>
      <c r="E3486" s="462" t="s">
        <v>5972</v>
      </c>
      <c r="F3486" s="463">
        <v>2017</v>
      </c>
      <c r="G3486" s="462" t="s">
        <v>5710</v>
      </c>
      <c r="H3486" s="462" t="s">
        <v>6139</v>
      </c>
      <c r="I3486" s="462" t="s">
        <v>11417</v>
      </c>
      <c r="J3486" s="463">
        <v>0</v>
      </c>
      <c r="K3486" s="468"/>
      <c r="L3486" s="464">
        <f t="shared" ca="1" si="54"/>
        <v>0</v>
      </c>
      <c r="M3486" s="462" t="s">
        <v>143</v>
      </c>
    </row>
    <row r="3487" spans="1:13" x14ac:dyDescent="0.35">
      <c r="A3487" s="465" t="s">
        <v>6349</v>
      </c>
      <c r="B3487" s="465" t="s">
        <v>4842</v>
      </c>
      <c r="C3487" s="465" t="s">
        <v>6349</v>
      </c>
      <c r="D3487" s="465" t="s">
        <v>197</v>
      </c>
      <c r="E3487" s="465" t="s">
        <v>5972</v>
      </c>
      <c r="F3487" s="466">
        <v>2005</v>
      </c>
      <c r="G3487" s="465" t="s">
        <v>5710</v>
      </c>
      <c r="H3487" s="465" t="s">
        <v>2286</v>
      </c>
      <c r="I3487" s="465" t="s">
        <v>6350</v>
      </c>
      <c r="J3487" s="466">
        <v>0</v>
      </c>
      <c r="K3487" s="469"/>
      <c r="L3487" s="404">
        <f t="shared" ca="1" si="54"/>
        <v>0</v>
      </c>
      <c r="M3487" s="465" t="s">
        <v>143</v>
      </c>
    </row>
    <row r="3488" spans="1:13" x14ac:dyDescent="0.35">
      <c r="A3488" s="462" t="s">
        <v>7180</v>
      </c>
      <c r="B3488" s="462" t="s">
        <v>4844</v>
      </c>
      <c r="C3488" s="462" t="s">
        <v>7180</v>
      </c>
      <c r="D3488" s="462" t="s">
        <v>197</v>
      </c>
      <c r="E3488" s="462" t="s">
        <v>5972</v>
      </c>
      <c r="F3488" s="463">
        <v>2008</v>
      </c>
      <c r="G3488" s="462" t="s">
        <v>5710</v>
      </c>
      <c r="H3488" s="462" t="s">
        <v>913</v>
      </c>
      <c r="I3488" s="462" t="s">
        <v>7181</v>
      </c>
      <c r="J3488" s="463">
        <v>0</v>
      </c>
      <c r="K3488" s="468"/>
      <c r="L3488" s="464">
        <f t="shared" ca="1" si="54"/>
        <v>0</v>
      </c>
      <c r="M3488" s="462" t="s">
        <v>143</v>
      </c>
    </row>
    <row r="3489" spans="1:13" x14ac:dyDescent="0.35">
      <c r="A3489" s="465" t="s">
        <v>11548</v>
      </c>
      <c r="B3489" s="465" t="s">
        <v>4852</v>
      </c>
      <c r="C3489" s="465" t="s">
        <v>11548</v>
      </c>
      <c r="D3489" s="465" t="s">
        <v>197</v>
      </c>
      <c r="E3489" s="465" t="s">
        <v>5972</v>
      </c>
      <c r="F3489" s="466">
        <v>2017</v>
      </c>
      <c r="G3489" s="465" t="s">
        <v>5710</v>
      </c>
      <c r="H3489" s="465" t="s">
        <v>898</v>
      </c>
      <c r="I3489" s="465" t="s">
        <v>11549</v>
      </c>
      <c r="J3489" s="466">
        <v>0</v>
      </c>
      <c r="K3489" s="469"/>
      <c r="L3489" s="404">
        <f t="shared" ca="1" si="54"/>
        <v>0</v>
      </c>
      <c r="M3489" s="465" t="s">
        <v>143</v>
      </c>
    </row>
    <row r="3490" spans="1:13" x14ac:dyDescent="0.35">
      <c r="A3490" s="462" t="s">
        <v>13342</v>
      </c>
      <c r="B3490" s="462" t="s">
        <v>4855</v>
      </c>
      <c r="C3490" s="462" t="s">
        <v>13342</v>
      </c>
      <c r="D3490" s="462" t="s">
        <v>197</v>
      </c>
      <c r="E3490" s="462" t="s">
        <v>5972</v>
      </c>
      <c r="F3490" s="463">
        <v>2019</v>
      </c>
      <c r="G3490" s="462" t="s">
        <v>5710</v>
      </c>
      <c r="H3490" s="462" t="s">
        <v>9893</v>
      </c>
      <c r="I3490" s="462" t="s">
        <v>13343</v>
      </c>
      <c r="J3490" s="463">
        <v>0</v>
      </c>
      <c r="K3490" s="468"/>
      <c r="L3490" s="464">
        <f t="shared" ca="1" si="54"/>
        <v>0</v>
      </c>
      <c r="M3490" s="462" t="s">
        <v>143</v>
      </c>
    </row>
    <row r="3491" spans="1:13" x14ac:dyDescent="0.35">
      <c r="A3491" s="465" t="s">
        <v>17700</v>
      </c>
      <c r="B3491" s="465" t="s">
        <v>17701</v>
      </c>
      <c r="C3491" s="465" t="s">
        <v>17700</v>
      </c>
      <c r="D3491" s="465" t="s">
        <v>197</v>
      </c>
      <c r="E3491" s="465" t="s">
        <v>5972</v>
      </c>
      <c r="F3491" s="466">
        <v>2023</v>
      </c>
      <c r="G3491" s="465" t="s">
        <v>5710</v>
      </c>
      <c r="H3491" s="465" t="s">
        <v>6498</v>
      </c>
      <c r="I3491" s="465" t="s">
        <v>17702</v>
      </c>
      <c r="J3491" s="466">
        <v>0</v>
      </c>
      <c r="K3491" s="469"/>
      <c r="L3491" s="404">
        <f t="shared" ca="1" si="54"/>
        <v>0</v>
      </c>
      <c r="M3491" s="465" t="s">
        <v>143</v>
      </c>
    </row>
    <row r="3492" spans="1:13" x14ac:dyDescent="0.35">
      <c r="A3492" s="462" t="s">
        <v>9164</v>
      </c>
      <c r="B3492" s="462" t="s">
        <v>16665</v>
      </c>
      <c r="C3492" s="462" t="s">
        <v>9164</v>
      </c>
      <c r="D3492" s="462" t="s">
        <v>197</v>
      </c>
      <c r="E3492" s="462" t="s">
        <v>5972</v>
      </c>
      <c r="F3492" s="463">
        <v>2014</v>
      </c>
      <c r="G3492" s="462" t="s">
        <v>5710</v>
      </c>
      <c r="H3492" s="462" t="s">
        <v>6139</v>
      </c>
      <c r="I3492" s="462" t="s">
        <v>9165</v>
      </c>
      <c r="J3492" s="463">
        <v>0</v>
      </c>
      <c r="K3492" s="468"/>
      <c r="L3492" s="464">
        <f t="shared" ca="1" si="54"/>
        <v>0</v>
      </c>
      <c r="M3492" s="462" t="s">
        <v>143</v>
      </c>
    </row>
    <row r="3493" spans="1:13" x14ac:dyDescent="0.35">
      <c r="A3493" s="465" t="s">
        <v>9162</v>
      </c>
      <c r="B3493" s="465" t="s">
        <v>16664</v>
      </c>
      <c r="C3493" s="465" t="s">
        <v>9162</v>
      </c>
      <c r="D3493" s="465" t="s">
        <v>197</v>
      </c>
      <c r="E3493" s="465" t="s">
        <v>5972</v>
      </c>
      <c r="F3493" s="466">
        <v>2014</v>
      </c>
      <c r="G3493" s="465" t="s">
        <v>5710</v>
      </c>
      <c r="H3493" s="465" t="s">
        <v>6139</v>
      </c>
      <c r="I3493" s="465" t="s">
        <v>9163</v>
      </c>
      <c r="J3493" s="466">
        <v>0</v>
      </c>
      <c r="K3493" s="469"/>
      <c r="L3493" s="404">
        <f t="shared" ca="1" si="54"/>
        <v>0</v>
      </c>
      <c r="M3493" s="465" t="s">
        <v>143</v>
      </c>
    </row>
    <row r="3494" spans="1:13" x14ac:dyDescent="0.35">
      <c r="A3494" s="462" t="s">
        <v>5971</v>
      </c>
      <c r="B3494" s="462" t="s">
        <v>4841</v>
      </c>
      <c r="C3494" s="462" t="s">
        <v>5971</v>
      </c>
      <c r="D3494" s="462" t="s">
        <v>197</v>
      </c>
      <c r="E3494" s="462" t="s">
        <v>5972</v>
      </c>
      <c r="F3494" s="463">
        <v>1999</v>
      </c>
      <c r="G3494" s="462" t="s">
        <v>5710</v>
      </c>
      <c r="H3494" s="462" t="s">
        <v>5954</v>
      </c>
      <c r="I3494" s="462" t="s">
        <v>5973</v>
      </c>
      <c r="J3494" s="463">
        <v>61744</v>
      </c>
      <c r="K3494" s="468"/>
      <c r="L3494" s="464">
        <f t="shared" ca="1" si="54"/>
        <v>2469.7600000000002</v>
      </c>
      <c r="M3494" s="462" t="s">
        <v>143</v>
      </c>
    </row>
    <row r="3495" spans="1:13" x14ac:dyDescent="0.35">
      <c r="A3495" s="465" t="s">
        <v>6431</v>
      </c>
      <c r="B3495" s="465" t="s">
        <v>4843</v>
      </c>
      <c r="C3495" s="465" t="s">
        <v>6431</v>
      </c>
      <c r="D3495" s="465" t="s">
        <v>197</v>
      </c>
      <c r="E3495" s="465" t="s">
        <v>5972</v>
      </c>
      <c r="F3495" s="466">
        <v>2006</v>
      </c>
      <c r="G3495" s="465" t="s">
        <v>5710</v>
      </c>
      <c r="H3495" s="465" t="s">
        <v>6125</v>
      </c>
      <c r="I3495" s="465" t="s">
        <v>6432</v>
      </c>
      <c r="J3495" s="466">
        <v>152268</v>
      </c>
      <c r="K3495" s="469">
        <v>45034</v>
      </c>
      <c r="L3495" s="404">
        <f t="shared" ca="1" si="54"/>
        <v>8459.3333333333339</v>
      </c>
      <c r="M3495" s="465" t="s">
        <v>143</v>
      </c>
    </row>
    <row r="3496" spans="1:13" x14ac:dyDescent="0.35">
      <c r="A3496" s="462" t="s">
        <v>8455</v>
      </c>
      <c r="B3496" s="462" t="s">
        <v>4847</v>
      </c>
      <c r="C3496" s="462" t="s">
        <v>8455</v>
      </c>
      <c r="D3496" s="462" t="s">
        <v>197</v>
      </c>
      <c r="E3496" s="462" t="s">
        <v>5972</v>
      </c>
      <c r="F3496" s="463">
        <v>2013</v>
      </c>
      <c r="G3496" s="462" t="s">
        <v>5710</v>
      </c>
      <c r="H3496" s="462" t="s">
        <v>5820</v>
      </c>
      <c r="I3496" s="462" t="s">
        <v>8456</v>
      </c>
      <c r="J3496" s="463">
        <v>0</v>
      </c>
      <c r="K3496" s="468"/>
      <c r="L3496" s="464">
        <f t="shared" ca="1" si="54"/>
        <v>0</v>
      </c>
      <c r="M3496" s="462" t="s">
        <v>143</v>
      </c>
    </row>
    <row r="3497" spans="1:13" x14ac:dyDescent="0.35">
      <c r="A3497" s="465" t="s">
        <v>16765</v>
      </c>
      <c r="B3497" s="465" t="s">
        <v>16766</v>
      </c>
      <c r="C3497" s="465" t="s">
        <v>16765</v>
      </c>
      <c r="D3497" s="465" t="s">
        <v>197</v>
      </c>
      <c r="E3497" s="465" t="s">
        <v>5972</v>
      </c>
      <c r="F3497" s="466">
        <v>2007</v>
      </c>
      <c r="G3497" s="465" t="s">
        <v>5710</v>
      </c>
      <c r="H3497" s="465" t="s">
        <v>6289</v>
      </c>
      <c r="I3497" s="465" t="s">
        <v>16767</v>
      </c>
      <c r="J3497" s="466">
        <v>23768</v>
      </c>
      <c r="K3497" s="469"/>
      <c r="L3497" s="404">
        <f t="shared" ca="1" si="54"/>
        <v>1398.1176470588234</v>
      </c>
      <c r="M3497" s="465" t="s">
        <v>143</v>
      </c>
    </row>
    <row r="3498" spans="1:13" x14ac:dyDescent="0.35">
      <c r="A3498" s="462" t="s">
        <v>12822</v>
      </c>
      <c r="B3498" s="462" t="s">
        <v>4854</v>
      </c>
      <c r="C3498" s="462" t="s">
        <v>12822</v>
      </c>
      <c r="D3498" s="462" t="s">
        <v>197</v>
      </c>
      <c r="E3498" s="462" t="s">
        <v>5972</v>
      </c>
      <c r="F3498" s="463">
        <v>2019</v>
      </c>
      <c r="G3498" s="462" t="s">
        <v>5710</v>
      </c>
      <c r="H3498" s="462" t="s">
        <v>368</v>
      </c>
      <c r="I3498" s="462" t="s">
        <v>12823</v>
      </c>
      <c r="J3498" s="463">
        <v>0</v>
      </c>
      <c r="K3498" s="468"/>
      <c r="L3498" s="464">
        <f t="shared" ca="1" si="54"/>
        <v>0</v>
      </c>
      <c r="M3498" s="462" t="s">
        <v>143</v>
      </c>
    </row>
    <row r="3499" spans="1:13" x14ac:dyDescent="0.35">
      <c r="A3499" s="465" t="s">
        <v>7720</v>
      </c>
      <c r="B3499" s="465" t="s">
        <v>4846</v>
      </c>
      <c r="C3499" s="465" t="s">
        <v>7720</v>
      </c>
      <c r="D3499" s="465" t="s">
        <v>197</v>
      </c>
      <c r="E3499" s="465" t="s">
        <v>5972</v>
      </c>
      <c r="F3499" s="466">
        <v>2011</v>
      </c>
      <c r="G3499" s="465" t="s">
        <v>5710</v>
      </c>
      <c r="H3499" s="465" t="s">
        <v>5820</v>
      </c>
      <c r="I3499" s="465" t="s">
        <v>7721</v>
      </c>
      <c r="J3499" s="466">
        <v>0</v>
      </c>
      <c r="K3499" s="469"/>
      <c r="L3499" s="404">
        <f t="shared" ca="1" si="54"/>
        <v>0</v>
      </c>
      <c r="M3499" s="465" t="s">
        <v>143</v>
      </c>
    </row>
    <row r="3500" spans="1:13" x14ac:dyDescent="0.35">
      <c r="A3500" s="462" t="s">
        <v>8165</v>
      </c>
      <c r="B3500" s="462" t="s">
        <v>4872</v>
      </c>
      <c r="C3500" s="462" t="s">
        <v>8165</v>
      </c>
      <c r="D3500" s="462" t="s">
        <v>198</v>
      </c>
      <c r="E3500" s="462" t="s">
        <v>6193</v>
      </c>
      <c r="F3500" s="463">
        <v>2012</v>
      </c>
      <c r="G3500" s="462" t="s">
        <v>5710</v>
      </c>
      <c r="H3500" s="462" t="s">
        <v>6498</v>
      </c>
      <c r="I3500" s="462" t="s">
        <v>8166</v>
      </c>
      <c r="J3500" s="463">
        <v>180421</v>
      </c>
      <c r="K3500" s="468">
        <v>45140</v>
      </c>
      <c r="L3500" s="464">
        <f t="shared" ca="1" si="54"/>
        <v>15035.083333333334</v>
      </c>
      <c r="M3500" s="462" t="s">
        <v>143</v>
      </c>
    </row>
    <row r="3501" spans="1:13" x14ac:dyDescent="0.35">
      <c r="A3501" s="465" t="s">
        <v>6676</v>
      </c>
      <c r="B3501" s="465" t="s">
        <v>4856</v>
      </c>
      <c r="C3501" s="465" t="s">
        <v>6676</v>
      </c>
      <c r="D3501" s="465" t="s">
        <v>198</v>
      </c>
      <c r="E3501" s="465" t="s">
        <v>6193</v>
      </c>
      <c r="F3501" s="466">
        <v>2007</v>
      </c>
      <c r="G3501" s="465" t="s">
        <v>5710</v>
      </c>
      <c r="H3501" s="465" t="s">
        <v>5820</v>
      </c>
      <c r="I3501" s="465" t="s">
        <v>6677</v>
      </c>
      <c r="J3501" s="466">
        <v>10</v>
      </c>
      <c r="K3501" s="469"/>
      <c r="L3501" s="404">
        <f t="shared" ca="1" si="54"/>
        <v>0.58823529411764708</v>
      </c>
      <c r="M3501" s="465" t="s">
        <v>143</v>
      </c>
    </row>
    <row r="3502" spans="1:13" x14ac:dyDescent="0.35">
      <c r="A3502" s="462" t="s">
        <v>7986</v>
      </c>
      <c r="B3502" s="462" t="s">
        <v>4869</v>
      </c>
      <c r="C3502" s="462" t="s">
        <v>7986</v>
      </c>
      <c r="D3502" s="462" t="s">
        <v>198</v>
      </c>
      <c r="E3502" s="462" t="s">
        <v>6193</v>
      </c>
      <c r="F3502" s="463">
        <v>2011</v>
      </c>
      <c r="G3502" s="462" t="s">
        <v>5710</v>
      </c>
      <c r="H3502" s="462" t="s">
        <v>6006</v>
      </c>
      <c r="I3502" s="462" t="s">
        <v>7987</v>
      </c>
      <c r="J3502" s="463">
        <v>0</v>
      </c>
      <c r="K3502" s="468"/>
      <c r="L3502" s="464">
        <f t="shared" ca="1" si="54"/>
        <v>0</v>
      </c>
      <c r="M3502" s="462" t="s">
        <v>143</v>
      </c>
    </row>
    <row r="3503" spans="1:13" x14ac:dyDescent="0.35">
      <c r="A3503" s="465" t="s">
        <v>8605</v>
      </c>
      <c r="B3503" s="465" t="s">
        <v>4877</v>
      </c>
      <c r="C3503" s="465" t="s">
        <v>8605</v>
      </c>
      <c r="D3503" s="465" t="s">
        <v>198</v>
      </c>
      <c r="E3503" s="465" t="s">
        <v>6193</v>
      </c>
      <c r="F3503" s="466">
        <v>2013</v>
      </c>
      <c r="G3503" s="465" t="s">
        <v>5710</v>
      </c>
      <c r="H3503" s="465" t="s">
        <v>6139</v>
      </c>
      <c r="I3503" s="465" t="s">
        <v>8606</v>
      </c>
      <c r="J3503" s="466">
        <v>0</v>
      </c>
      <c r="K3503" s="469"/>
      <c r="L3503" s="404">
        <f t="shared" ca="1" si="54"/>
        <v>0</v>
      </c>
      <c r="M3503" s="465" t="s">
        <v>143</v>
      </c>
    </row>
    <row r="3504" spans="1:13" x14ac:dyDescent="0.35">
      <c r="A3504" s="462" t="s">
        <v>9593</v>
      </c>
      <c r="B3504" s="462" t="s">
        <v>4889</v>
      </c>
      <c r="C3504" s="462" t="s">
        <v>9593</v>
      </c>
      <c r="D3504" s="462" t="s">
        <v>198</v>
      </c>
      <c r="E3504" s="462" t="s">
        <v>6193</v>
      </c>
      <c r="F3504" s="463">
        <v>2015</v>
      </c>
      <c r="G3504" s="462" t="s">
        <v>5710</v>
      </c>
      <c r="H3504" s="462" t="s">
        <v>6139</v>
      </c>
      <c r="I3504" s="462" t="s">
        <v>9594</v>
      </c>
      <c r="J3504" s="463">
        <v>0</v>
      </c>
      <c r="K3504" s="468"/>
      <c r="L3504" s="464">
        <f t="shared" ca="1" si="54"/>
        <v>0</v>
      </c>
      <c r="M3504" s="462" t="s">
        <v>143</v>
      </c>
    </row>
    <row r="3505" spans="1:13" x14ac:dyDescent="0.35">
      <c r="A3505" s="465" t="s">
        <v>14891</v>
      </c>
      <c r="B3505" s="465" t="s">
        <v>14892</v>
      </c>
      <c r="C3505" s="465" t="s">
        <v>14891</v>
      </c>
      <c r="D3505" s="465" t="s">
        <v>198</v>
      </c>
      <c r="E3505" s="465" t="s">
        <v>6193</v>
      </c>
      <c r="F3505" s="466">
        <v>2021</v>
      </c>
      <c r="G3505" s="465" t="s">
        <v>5710</v>
      </c>
      <c r="H3505" s="465" t="s">
        <v>6139</v>
      </c>
      <c r="I3505" s="465" t="s">
        <v>14893</v>
      </c>
      <c r="J3505" s="466">
        <v>0</v>
      </c>
      <c r="K3505" s="469"/>
      <c r="L3505" s="404">
        <f t="shared" ca="1" si="54"/>
        <v>0</v>
      </c>
      <c r="M3505" s="465" t="s">
        <v>143</v>
      </c>
    </row>
    <row r="3506" spans="1:13" x14ac:dyDescent="0.35">
      <c r="A3506" s="462" t="s">
        <v>14204</v>
      </c>
      <c r="B3506" s="462" t="s">
        <v>14205</v>
      </c>
      <c r="C3506" s="462" t="s">
        <v>14204</v>
      </c>
      <c r="D3506" s="462" t="s">
        <v>198</v>
      </c>
      <c r="E3506" s="462" t="s">
        <v>6193</v>
      </c>
      <c r="F3506" s="463">
        <v>2021</v>
      </c>
      <c r="G3506" s="462" t="s">
        <v>5710</v>
      </c>
      <c r="H3506" s="462" t="s">
        <v>6139</v>
      </c>
      <c r="I3506" s="462" t="s">
        <v>14206</v>
      </c>
      <c r="J3506" s="463">
        <v>0</v>
      </c>
      <c r="K3506" s="468"/>
      <c r="L3506" s="464">
        <f t="shared" ca="1" si="54"/>
        <v>0</v>
      </c>
      <c r="M3506" s="462" t="s">
        <v>143</v>
      </c>
    </row>
    <row r="3507" spans="1:13" x14ac:dyDescent="0.35">
      <c r="A3507" s="465" t="s">
        <v>7990</v>
      </c>
      <c r="B3507" s="465" t="s">
        <v>16609</v>
      </c>
      <c r="C3507" s="465" t="s">
        <v>7990</v>
      </c>
      <c r="D3507" s="465" t="s">
        <v>198</v>
      </c>
      <c r="E3507" s="465" t="s">
        <v>6193</v>
      </c>
      <c r="F3507" s="466">
        <v>2011</v>
      </c>
      <c r="G3507" s="465" t="s">
        <v>5710</v>
      </c>
      <c r="H3507" s="465" t="s">
        <v>6006</v>
      </c>
      <c r="I3507" s="465" t="s">
        <v>7991</v>
      </c>
      <c r="J3507" s="466">
        <v>0</v>
      </c>
      <c r="K3507" s="469"/>
      <c r="L3507" s="404">
        <f t="shared" ca="1" si="54"/>
        <v>0</v>
      </c>
      <c r="M3507" s="465" t="s">
        <v>143</v>
      </c>
    </row>
    <row r="3508" spans="1:13" x14ac:dyDescent="0.35">
      <c r="A3508" s="462" t="s">
        <v>17045</v>
      </c>
      <c r="B3508" s="462" t="s">
        <v>17046</v>
      </c>
      <c r="C3508" s="462" t="s">
        <v>17045</v>
      </c>
      <c r="D3508" s="462" t="s">
        <v>198</v>
      </c>
      <c r="E3508" s="462" t="s">
        <v>6193</v>
      </c>
      <c r="F3508" s="463">
        <v>2022</v>
      </c>
      <c r="G3508" s="462" t="s">
        <v>5710</v>
      </c>
      <c r="H3508" s="462" t="s">
        <v>6496</v>
      </c>
      <c r="I3508" s="462" t="s">
        <v>17047</v>
      </c>
      <c r="J3508" s="463">
        <v>0</v>
      </c>
      <c r="K3508" s="468"/>
      <c r="L3508" s="464">
        <f t="shared" ca="1" si="54"/>
        <v>0</v>
      </c>
      <c r="M3508" s="462" t="s">
        <v>143</v>
      </c>
    </row>
    <row r="3509" spans="1:13" x14ac:dyDescent="0.35">
      <c r="A3509" s="465" t="s">
        <v>17106</v>
      </c>
      <c r="B3509" s="465" t="s">
        <v>17107</v>
      </c>
      <c r="C3509" s="465" t="s">
        <v>17106</v>
      </c>
      <c r="D3509" s="465" t="s">
        <v>198</v>
      </c>
      <c r="E3509" s="465" t="s">
        <v>6193</v>
      </c>
      <c r="F3509" s="466">
        <v>2022</v>
      </c>
      <c r="G3509" s="465" t="s">
        <v>5710</v>
      </c>
      <c r="H3509" s="465" t="s">
        <v>6496</v>
      </c>
      <c r="I3509" s="465" t="s">
        <v>17108</v>
      </c>
      <c r="J3509" s="466">
        <v>50</v>
      </c>
      <c r="K3509" s="469"/>
      <c r="L3509" s="404">
        <f t="shared" ca="1" si="54"/>
        <v>25</v>
      </c>
      <c r="M3509" s="465" t="s">
        <v>143</v>
      </c>
    </row>
    <row r="3510" spans="1:13" x14ac:dyDescent="0.35">
      <c r="A3510" s="462" t="s">
        <v>17859</v>
      </c>
      <c r="B3510" s="462" t="s">
        <v>17860</v>
      </c>
      <c r="C3510" s="462" t="s">
        <v>17859</v>
      </c>
      <c r="D3510" s="462" t="s">
        <v>198</v>
      </c>
      <c r="E3510" s="462" t="s">
        <v>6193</v>
      </c>
      <c r="F3510" s="463">
        <v>2023</v>
      </c>
      <c r="G3510" s="462" t="s">
        <v>5767</v>
      </c>
      <c r="H3510" s="462" t="s">
        <v>6036</v>
      </c>
      <c r="I3510" s="462" t="s">
        <v>17861</v>
      </c>
      <c r="J3510" s="463">
        <v>0</v>
      </c>
      <c r="K3510" s="468"/>
      <c r="L3510" s="464">
        <f t="shared" ca="1" si="54"/>
        <v>0</v>
      </c>
      <c r="M3510" s="462" t="s">
        <v>143</v>
      </c>
    </row>
    <row r="3511" spans="1:13" x14ac:dyDescent="0.35">
      <c r="A3511" s="465" t="s">
        <v>7342</v>
      </c>
      <c r="B3511" s="465" t="s">
        <v>16611</v>
      </c>
      <c r="C3511" s="465" t="s">
        <v>7342</v>
      </c>
      <c r="D3511" s="465" t="s">
        <v>198</v>
      </c>
      <c r="E3511" s="465" t="s">
        <v>6193</v>
      </c>
      <c r="F3511" s="466">
        <v>2009</v>
      </c>
      <c r="G3511" s="465" t="s">
        <v>5735</v>
      </c>
      <c r="H3511" s="465" t="s">
        <v>6616</v>
      </c>
      <c r="I3511" s="465" t="s">
        <v>7343</v>
      </c>
      <c r="J3511" s="466">
        <v>10</v>
      </c>
      <c r="K3511" s="469"/>
      <c r="L3511" s="404">
        <f t="shared" ca="1" si="54"/>
        <v>0.66666666666666663</v>
      </c>
      <c r="M3511" s="465" t="s">
        <v>143</v>
      </c>
    </row>
    <row r="3512" spans="1:13" x14ac:dyDescent="0.35">
      <c r="A3512" s="462" t="s">
        <v>9513</v>
      </c>
      <c r="B3512" s="462" t="s">
        <v>4888</v>
      </c>
      <c r="C3512" s="462" t="s">
        <v>9513</v>
      </c>
      <c r="D3512" s="462" t="s">
        <v>198</v>
      </c>
      <c r="E3512" s="462" t="s">
        <v>6193</v>
      </c>
      <c r="F3512" s="463">
        <v>2015</v>
      </c>
      <c r="G3512" s="462" t="s">
        <v>5767</v>
      </c>
      <c r="H3512" s="462" t="s">
        <v>6036</v>
      </c>
      <c r="I3512" s="462" t="s">
        <v>9514</v>
      </c>
      <c r="J3512" s="463">
        <v>0</v>
      </c>
      <c r="K3512" s="468"/>
      <c r="L3512" s="464">
        <f t="shared" ca="1" si="54"/>
        <v>0</v>
      </c>
      <c r="M3512" s="462" t="s">
        <v>143</v>
      </c>
    </row>
    <row r="3513" spans="1:13" x14ac:dyDescent="0.35">
      <c r="A3513" s="465" t="s">
        <v>7458</v>
      </c>
      <c r="B3513" s="465" t="s">
        <v>4864</v>
      </c>
      <c r="C3513" s="465" t="s">
        <v>7458</v>
      </c>
      <c r="D3513" s="465" t="s">
        <v>198</v>
      </c>
      <c r="E3513" s="465" t="s">
        <v>6193</v>
      </c>
      <c r="F3513" s="466">
        <v>2009</v>
      </c>
      <c r="G3513" s="465" t="s">
        <v>6013</v>
      </c>
      <c r="H3513" s="465" t="s">
        <v>7459</v>
      </c>
      <c r="I3513" s="465" t="s">
        <v>7460</v>
      </c>
      <c r="J3513" s="466">
        <v>44624</v>
      </c>
      <c r="K3513" s="469"/>
      <c r="L3513" s="404">
        <f t="shared" ca="1" si="54"/>
        <v>2974.9333333333334</v>
      </c>
      <c r="M3513" s="465" t="s">
        <v>143</v>
      </c>
    </row>
    <row r="3514" spans="1:13" x14ac:dyDescent="0.35">
      <c r="A3514" s="462" t="s">
        <v>9595</v>
      </c>
      <c r="B3514" s="462" t="s">
        <v>4890</v>
      </c>
      <c r="C3514" s="462" t="s">
        <v>9595</v>
      </c>
      <c r="D3514" s="462" t="s">
        <v>198</v>
      </c>
      <c r="E3514" s="462" t="s">
        <v>6193</v>
      </c>
      <c r="F3514" s="463">
        <v>2015</v>
      </c>
      <c r="G3514" s="462" t="s">
        <v>5710</v>
      </c>
      <c r="H3514" s="462" t="s">
        <v>6139</v>
      </c>
      <c r="I3514" s="462" t="s">
        <v>9596</v>
      </c>
      <c r="J3514" s="463">
        <v>0</v>
      </c>
      <c r="K3514" s="468"/>
      <c r="L3514" s="464">
        <f t="shared" ca="1" si="54"/>
        <v>0</v>
      </c>
      <c r="M3514" s="462" t="s">
        <v>143</v>
      </c>
    </row>
    <row r="3515" spans="1:13" x14ac:dyDescent="0.35">
      <c r="A3515" s="465" t="s">
        <v>10233</v>
      </c>
      <c r="B3515" s="465" t="s">
        <v>4891</v>
      </c>
      <c r="C3515" s="465" t="s">
        <v>10233</v>
      </c>
      <c r="D3515" s="465" t="s">
        <v>198</v>
      </c>
      <c r="E3515" s="465" t="s">
        <v>6193</v>
      </c>
      <c r="F3515" s="466">
        <v>2016</v>
      </c>
      <c r="G3515" s="465" t="s">
        <v>5767</v>
      </c>
      <c r="H3515" s="465" t="s">
        <v>7333</v>
      </c>
      <c r="I3515" s="465" t="s">
        <v>10234</v>
      </c>
      <c r="J3515" s="466">
        <v>0</v>
      </c>
      <c r="K3515" s="469"/>
      <c r="L3515" s="404">
        <f t="shared" ca="1" si="54"/>
        <v>0</v>
      </c>
      <c r="M3515" s="465" t="s">
        <v>143</v>
      </c>
    </row>
    <row r="3516" spans="1:13" x14ac:dyDescent="0.35">
      <c r="A3516" s="462" t="s">
        <v>10235</v>
      </c>
      <c r="B3516" s="462" t="s">
        <v>4892</v>
      </c>
      <c r="C3516" s="462" t="s">
        <v>10235</v>
      </c>
      <c r="D3516" s="462" t="s">
        <v>198</v>
      </c>
      <c r="E3516" s="462" t="s">
        <v>6193</v>
      </c>
      <c r="F3516" s="463">
        <v>2016</v>
      </c>
      <c r="G3516" s="462" t="s">
        <v>5767</v>
      </c>
      <c r="H3516" s="462" t="s">
        <v>7333</v>
      </c>
      <c r="I3516" s="462" t="s">
        <v>10236</v>
      </c>
      <c r="J3516" s="463">
        <v>0</v>
      </c>
      <c r="K3516" s="468"/>
      <c r="L3516" s="464">
        <f t="shared" ca="1" si="54"/>
        <v>0</v>
      </c>
      <c r="M3516" s="462" t="s">
        <v>143</v>
      </c>
    </row>
    <row r="3517" spans="1:13" x14ac:dyDescent="0.35">
      <c r="A3517" s="465" t="s">
        <v>7392</v>
      </c>
      <c r="B3517" s="465" t="s">
        <v>4863</v>
      </c>
      <c r="C3517" s="465" t="s">
        <v>7392</v>
      </c>
      <c r="D3517" s="465" t="s">
        <v>198</v>
      </c>
      <c r="E3517" s="465" t="s">
        <v>6193</v>
      </c>
      <c r="F3517" s="466">
        <v>2009</v>
      </c>
      <c r="G3517" s="465" t="s">
        <v>5710</v>
      </c>
      <c r="H3517" s="465" t="s">
        <v>6498</v>
      </c>
      <c r="I3517" s="465" t="s">
        <v>7393</v>
      </c>
      <c r="J3517" s="466">
        <v>91463</v>
      </c>
      <c r="K3517" s="469">
        <v>45148</v>
      </c>
      <c r="L3517" s="404">
        <f t="shared" ca="1" si="54"/>
        <v>6097.5333333333338</v>
      </c>
      <c r="M3517" s="465" t="s">
        <v>143</v>
      </c>
    </row>
    <row r="3518" spans="1:13" x14ac:dyDescent="0.35">
      <c r="A3518" s="462" t="s">
        <v>13840</v>
      </c>
      <c r="B3518" s="462" t="s">
        <v>4940</v>
      </c>
      <c r="C3518" s="462" t="s">
        <v>13840</v>
      </c>
      <c r="D3518" s="462" t="s">
        <v>198</v>
      </c>
      <c r="E3518" s="462" t="s">
        <v>6193</v>
      </c>
      <c r="F3518" s="463">
        <v>2020</v>
      </c>
      <c r="G3518" s="462" t="s">
        <v>5710</v>
      </c>
      <c r="H3518" s="462" t="s">
        <v>6139</v>
      </c>
      <c r="I3518" s="462" t="s">
        <v>13841</v>
      </c>
      <c r="J3518" s="463">
        <v>0</v>
      </c>
      <c r="K3518" s="468"/>
      <c r="L3518" s="464">
        <f t="shared" ca="1" si="54"/>
        <v>0</v>
      </c>
      <c r="M3518" s="462" t="s">
        <v>143</v>
      </c>
    </row>
    <row r="3519" spans="1:13" x14ac:dyDescent="0.35">
      <c r="A3519" s="465" t="s">
        <v>13842</v>
      </c>
      <c r="B3519" s="465" t="s">
        <v>4941</v>
      </c>
      <c r="C3519" s="465" t="s">
        <v>13842</v>
      </c>
      <c r="D3519" s="465" t="s">
        <v>198</v>
      </c>
      <c r="E3519" s="465" t="s">
        <v>6193</v>
      </c>
      <c r="F3519" s="466">
        <v>2020</v>
      </c>
      <c r="G3519" s="465" t="s">
        <v>5710</v>
      </c>
      <c r="H3519" s="465" t="s">
        <v>6139</v>
      </c>
      <c r="I3519" s="465" t="s">
        <v>13843</v>
      </c>
      <c r="J3519" s="466">
        <v>0</v>
      </c>
      <c r="K3519" s="469"/>
      <c r="L3519" s="404">
        <f t="shared" ca="1" si="54"/>
        <v>0</v>
      </c>
      <c r="M3519" s="465" t="s">
        <v>143</v>
      </c>
    </row>
    <row r="3520" spans="1:13" x14ac:dyDescent="0.35">
      <c r="A3520" s="462" t="s">
        <v>13684</v>
      </c>
      <c r="B3520" s="462" t="s">
        <v>4937</v>
      </c>
      <c r="C3520" s="462" t="s">
        <v>13684</v>
      </c>
      <c r="D3520" s="462" t="s">
        <v>198</v>
      </c>
      <c r="E3520" s="462" t="s">
        <v>6193</v>
      </c>
      <c r="F3520" s="463">
        <v>2020</v>
      </c>
      <c r="G3520" s="462" t="s">
        <v>5767</v>
      </c>
      <c r="H3520" s="462" t="s">
        <v>6036</v>
      </c>
      <c r="I3520" s="462" t="s">
        <v>13685</v>
      </c>
      <c r="J3520" s="463">
        <v>0</v>
      </c>
      <c r="K3520" s="468"/>
      <c r="L3520" s="464">
        <f t="shared" ca="1" si="54"/>
        <v>0</v>
      </c>
      <c r="M3520" s="462" t="s">
        <v>143</v>
      </c>
    </row>
    <row r="3521" spans="1:13" x14ac:dyDescent="0.35">
      <c r="A3521" s="465" t="s">
        <v>12617</v>
      </c>
      <c r="B3521" s="465" t="s">
        <v>4924</v>
      </c>
      <c r="C3521" s="465" t="s">
        <v>12617</v>
      </c>
      <c r="D3521" s="465" t="s">
        <v>198</v>
      </c>
      <c r="E3521" s="465" t="s">
        <v>6193</v>
      </c>
      <c r="F3521" s="466">
        <v>2019</v>
      </c>
      <c r="G3521" s="465" t="s">
        <v>5767</v>
      </c>
      <c r="H3521" s="465" t="s">
        <v>5967</v>
      </c>
      <c r="I3521" s="465" t="s">
        <v>12618</v>
      </c>
      <c r="J3521" s="466">
        <v>0</v>
      </c>
      <c r="K3521" s="469"/>
      <c r="L3521" s="404">
        <f t="shared" ca="1" si="54"/>
        <v>0</v>
      </c>
      <c r="M3521" s="465" t="s">
        <v>143</v>
      </c>
    </row>
    <row r="3522" spans="1:13" x14ac:dyDescent="0.35">
      <c r="A3522" s="462" t="s">
        <v>13356</v>
      </c>
      <c r="B3522" s="462" t="s">
        <v>4936</v>
      </c>
      <c r="C3522" s="462" t="s">
        <v>13356</v>
      </c>
      <c r="D3522" s="462" t="s">
        <v>198</v>
      </c>
      <c r="E3522" s="462" t="s">
        <v>6193</v>
      </c>
      <c r="F3522" s="463">
        <v>2019</v>
      </c>
      <c r="G3522" s="462" t="s">
        <v>5710</v>
      </c>
      <c r="H3522" s="462" t="s">
        <v>9893</v>
      </c>
      <c r="I3522" s="462" t="s">
        <v>13357</v>
      </c>
      <c r="J3522" s="463">
        <v>0</v>
      </c>
      <c r="K3522" s="468"/>
      <c r="L3522" s="464">
        <f t="shared" ref="L3522:L3585" ca="1" si="55">IFERROR(J3522/(YEAR(NOW())-F3522),"--")</f>
        <v>0</v>
      </c>
      <c r="M3522" s="462" t="s">
        <v>143</v>
      </c>
    </row>
    <row r="3523" spans="1:13" x14ac:dyDescent="0.35">
      <c r="A3523" s="465" t="s">
        <v>10715</v>
      </c>
      <c r="B3523" s="465" t="s">
        <v>4897</v>
      </c>
      <c r="C3523" s="465" t="s">
        <v>10715</v>
      </c>
      <c r="D3523" s="465" t="s">
        <v>198</v>
      </c>
      <c r="E3523" s="465" t="s">
        <v>6193</v>
      </c>
      <c r="F3523" s="466">
        <v>2016</v>
      </c>
      <c r="G3523" s="465" t="s">
        <v>5710</v>
      </c>
      <c r="H3523" s="465" t="s">
        <v>2286</v>
      </c>
      <c r="I3523" s="465" t="s">
        <v>10716</v>
      </c>
      <c r="J3523" s="466">
        <v>0</v>
      </c>
      <c r="K3523" s="469"/>
      <c r="L3523" s="404">
        <f t="shared" ca="1" si="55"/>
        <v>0</v>
      </c>
      <c r="M3523" s="465" t="s">
        <v>143</v>
      </c>
    </row>
    <row r="3524" spans="1:13" x14ac:dyDescent="0.35">
      <c r="A3524" s="462" t="s">
        <v>7285</v>
      </c>
      <c r="B3524" s="462" t="s">
        <v>4859</v>
      </c>
      <c r="C3524" s="462" t="s">
        <v>7285</v>
      </c>
      <c r="D3524" s="462" t="s">
        <v>198</v>
      </c>
      <c r="E3524" s="462" t="s">
        <v>6193</v>
      </c>
      <c r="F3524" s="463">
        <v>2008</v>
      </c>
      <c r="G3524" s="462" t="s">
        <v>5740</v>
      </c>
      <c r="H3524" s="462" t="s">
        <v>5963</v>
      </c>
      <c r="I3524" s="462" t="s">
        <v>7286</v>
      </c>
      <c r="J3524" s="463">
        <v>10</v>
      </c>
      <c r="K3524" s="468"/>
      <c r="L3524" s="464">
        <f t="shared" ca="1" si="55"/>
        <v>0.625</v>
      </c>
      <c r="M3524" s="462" t="s">
        <v>143</v>
      </c>
    </row>
    <row r="3525" spans="1:13" x14ac:dyDescent="0.35">
      <c r="A3525" s="465" t="s">
        <v>7894</v>
      </c>
      <c r="B3525" s="465" t="s">
        <v>4868</v>
      </c>
      <c r="C3525" s="465" t="s">
        <v>7894</v>
      </c>
      <c r="D3525" s="465" t="s">
        <v>198</v>
      </c>
      <c r="E3525" s="465" t="s">
        <v>6193</v>
      </c>
      <c r="F3525" s="466">
        <v>2011</v>
      </c>
      <c r="G3525" s="465" t="s">
        <v>5710</v>
      </c>
      <c r="H3525" s="465" t="s">
        <v>898</v>
      </c>
      <c r="I3525" s="465" t="s">
        <v>7895</v>
      </c>
      <c r="J3525" s="466">
        <v>0</v>
      </c>
      <c r="K3525" s="469"/>
      <c r="L3525" s="404">
        <f t="shared" ca="1" si="55"/>
        <v>0</v>
      </c>
      <c r="M3525" s="465" t="s">
        <v>143</v>
      </c>
    </row>
    <row r="3526" spans="1:13" x14ac:dyDescent="0.35">
      <c r="A3526" s="462" t="s">
        <v>11552</v>
      </c>
      <c r="B3526" s="462" t="s">
        <v>4903</v>
      </c>
      <c r="C3526" s="462" t="s">
        <v>11552</v>
      </c>
      <c r="D3526" s="462" t="s">
        <v>198</v>
      </c>
      <c r="E3526" s="462" t="s">
        <v>6193</v>
      </c>
      <c r="F3526" s="463">
        <v>2017</v>
      </c>
      <c r="G3526" s="462" t="s">
        <v>5710</v>
      </c>
      <c r="H3526" s="462" t="s">
        <v>898</v>
      </c>
      <c r="I3526" s="462" t="s">
        <v>11553</v>
      </c>
      <c r="J3526" s="463">
        <v>15</v>
      </c>
      <c r="K3526" s="468"/>
      <c r="L3526" s="464">
        <f t="shared" ca="1" si="55"/>
        <v>2.1428571428571428</v>
      </c>
      <c r="M3526" s="462" t="s">
        <v>143</v>
      </c>
    </row>
    <row r="3527" spans="1:13" x14ac:dyDescent="0.35">
      <c r="A3527" s="465" t="s">
        <v>12663</v>
      </c>
      <c r="B3527" s="465" t="s">
        <v>4925</v>
      </c>
      <c r="C3527" s="465" t="s">
        <v>12663</v>
      </c>
      <c r="D3527" s="465" t="s">
        <v>198</v>
      </c>
      <c r="E3527" s="465" t="s">
        <v>6193</v>
      </c>
      <c r="F3527" s="466">
        <v>2019</v>
      </c>
      <c r="G3527" s="465" t="s">
        <v>5710</v>
      </c>
      <c r="H3527" s="465" t="s">
        <v>6496</v>
      </c>
      <c r="I3527" s="465" t="s">
        <v>12664</v>
      </c>
      <c r="J3527" s="466">
        <v>0</v>
      </c>
      <c r="K3527" s="469"/>
      <c r="L3527" s="404">
        <f t="shared" ca="1" si="55"/>
        <v>0</v>
      </c>
      <c r="M3527" s="465" t="s">
        <v>143</v>
      </c>
    </row>
    <row r="3528" spans="1:13" x14ac:dyDescent="0.35">
      <c r="A3528" s="462" t="s">
        <v>12667</v>
      </c>
      <c r="B3528" s="462" t="s">
        <v>4927</v>
      </c>
      <c r="C3528" s="462" t="s">
        <v>12667</v>
      </c>
      <c r="D3528" s="462" t="s">
        <v>198</v>
      </c>
      <c r="E3528" s="462" t="s">
        <v>6193</v>
      </c>
      <c r="F3528" s="463">
        <v>2019</v>
      </c>
      <c r="G3528" s="462" t="s">
        <v>5710</v>
      </c>
      <c r="H3528" s="462" t="s">
        <v>6496</v>
      </c>
      <c r="I3528" s="462" t="s">
        <v>12668</v>
      </c>
      <c r="J3528" s="463">
        <v>0</v>
      </c>
      <c r="K3528" s="468"/>
      <c r="L3528" s="464">
        <f t="shared" ca="1" si="55"/>
        <v>0</v>
      </c>
      <c r="M3528" s="462" t="s">
        <v>143</v>
      </c>
    </row>
    <row r="3529" spans="1:13" x14ac:dyDescent="0.35">
      <c r="A3529" s="465" t="s">
        <v>12665</v>
      </c>
      <c r="B3529" s="465" t="s">
        <v>4926</v>
      </c>
      <c r="C3529" s="465" t="s">
        <v>12665</v>
      </c>
      <c r="D3529" s="465" t="s">
        <v>198</v>
      </c>
      <c r="E3529" s="465" t="s">
        <v>6193</v>
      </c>
      <c r="F3529" s="466">
        <v>2019</v>
      </c>
      <c r="G3529" s="465" t="s">
        <v>5710</v>
      </c>
      <c r="H3529" s="465" t="s">
        <v>6496</v>
      </c>
      <c r="I3529" s="465" t="s">
        <v>12666</v>
      </c>
      <c r="J3529" s="466">
        <v>0</v>
      </c>
      <c r="K3529" s="469"/>
      <c r="L3529" s="404">
        <f t="shared" ca="1" si="55"/>
        <v>0</v>
      </c>
      <c r="M3529" s="465" t="s">
        <v>143</v>
      </c>
    </row>
    <row r="3530" spans="1:13" x14ac:dyDescent="0.35">
      <c r="A3530" s="462" t="s">
        <v>13787</v>
      </c>
      <c r="B3530" s="462" t="s">
        <v>4938</v>
      </c>
      <c r="C3530" s="462" t="s">
        <v>13787</v>
      </c>
      <c r="D3530" s="462" t="s">
        <v>198</v>
      </c>
      <c r="E3530" s="462" t="s">
        <v>6193</v>
      </c>
      <c r="F3530" s="463">
        <v>2020</v>
      </c>
      <c r="G3530" s="462" t="s">
        <v>5710</v>
      </c>
      <c r="H3530" s="462" t="s">
        <v>6496</v>
      </c>
      <c r="I3530" s="462" t="s">
        <v>13788</v>
      </c>
      <c r="J3530" s="463">
        <v>0</v>
      </c>
      <c r="K3530" s="468"/>
      <c r="L3530" s="464">
        <f t="shared" ca="1" si="55"/>
        <v>0</v>
      </c>
      <c r="M3530" s="462" t="s">
        <v>143</v>
      </c>
    </row>
    <row r="3531" spans="1:13" x14ac:dyDescent="0.35">
      <c r="A3531" s="465" t="s">
        <v>12860</v>
      </c>
      <c r="B3531" s="465" t="s">
        <v>4928</v>
      </c>
      <c r="C3531" s="465" t="s">
        <v>12860</v>
      </c>
      <c r="D3531" s="465" t="s">
        <v>198</v>
      </c>
      <c r="E3531" s="465" t="s">
        <v>6193</v>
      </c>
      <c r="F3531" s="466">
        <v>2019</v>
      </c>
      <c r="G3531" s="465" t="s">
        <v>5710</v>
      </c>
      <c r="H3531" s="465" t="s">
        <v>898</v>
      </c>
      <c r="I3531" s="465" t="s">
        <v>12861</v>
      </c>
      <c r="J3531" s="466">
        <v>0</v>
      </c>
      <c r="K3531" s="469"/>
      <c r="L3531" s="404">
        <f t="shared" ca="1" si="55"/>
        <v>0</v>
      </c>
      <c r="M3531" s="465" t="s">
        <v>143</v>
      </c>
    </row>
    <row r="3532" spans="1:13" x14ac:dyDescent="0.35">
      <c r="A3532" s="462" t="s">
        <v>7114</v>
      </c>
      <c r="B3532" s="462" t="s">
        <v>4858</v>
      </c>
      <c r="C3532" s="462" t="s">
        <v>7114</v>
      </c>
      <c r="D3532" s="462" t="s">
        <v>198</v>
      </c>
      <c r="E3532" s="462" t="s">
        <v>6193</v>
      </c>
      <c r="F3532" s="463">
        <v>2008</v>
      </c>
      <c r="G3532" s="462" t="s">
        <v>5710</v>
      </c>
      <c r="H3532" s="462" t="s">
        <v>898</v>
      </c>
      <c r="I3532" s="462" t="s">
        <v>7115</v>
      </c>
      <c r="J3532" s="463">
        <v>10</v>
      </c>
      <c r="K3532" s="468"/>
      <c r="L3532" s="464">
        <f t="shared" ca="1" si="55"/>
        <v>0.625</v>
      </c>
      <c r="M3532" s="462" t="s">
        <v>143</v>
      </c>
    </row>
    <row r="3533" spans="1:13" x14ac:dyDescent="0.35">
      <c r="A3533" s="465" t="s">
        <v>6926</v>
      </c>
      <c r="B3533" s="465" t="s">
        <v>4857</v>
      </c>
      <c r="C3533" s="465" t="s">
        <v>6926</v>
      </c>
      <c r="D3533" s="465" t="s">
        <v>198</v>
      </c>
      <c r="E3533" s="465" t="s">
        <v>6193</v>
      </c>
      <c r="F3533" s="466">
        <v>2008</v>
      </c>
      <c r="G3533" s="465" t="s">
        <v>5710</v>
      </c>
      <c r="H3533" s="465" t="s">
        <v>5820</v>
      </c>
      <c r="I3533" s="465" t="s">
        <v>6927</v>
      </c>
      <c r="J3533" s="466">
        <v>140994</v>
      </c>
      <c r="K3533" s="469">
        <v>45191</v>
      </c>
      <c r="L3533" s="404">
        <f t="shared" ca="1" si="55"/>
        <v>8812.125</v>
      </c>
      <c r="M3533" s="465" t="s">
        <v>143</v>
      </c>
    </row>
    <row r="3534" spans="1:13" x14ac:dyDescent="0.35">
      <c r="A3534" s="462" t="s">
        <v>7321</v>
      </c>
      <c r="B3534" s="462" t="s">
        <v>4860</v>
      </c>
      <c r="C3534" s="462" t="s">
        <v>7321</v>
      </c>
      <c r="D3534" s="462" t="s">
        <v>198</v>
      </c>
      <c r="E3534" s="462" t="s">
        <v>6193</v>
      </c>
      <c r="F3534" s="463">
        <v>2009</v>
      </c>
      <c r="G3534" s="462" t="s">
        <v>5767</v>
      </c>
      <c r="H3534" s="462" t="s">
        <v>6242</v>
      </c>
      <c r="I3534" s="462" t="s">
        <v>7322</v>
      </c>
      <c r="J3534" s="463">
        <v>1000</v>
      </c>
      <c r="K3534" s="468"/>
      <c r="L3534" s="464">
        <f t="shared" ca="1" si="55"/>
        <v>66.666666666666671</v>
      </c>
      <c r="M3534" s="462" t="s">
        <v>143</v>
      </c>
    </row>
    <row r="3535" spans="1:13" x14ac:dyDescent="0.35">
      <c r="A3535" s="465" t="s">
        <v>7371</v>
      </c>
      <c r="B3535" s="465" t="s">
        <v>4861</v>
      </c>
      <c r="C3535" s="465" t="s">
        <v>7371</v>
      </c>
      <c r="D3535" s="465" t="s">
        <v>198</v>
      </c>
      <c r="E3535" s="465" t="s">
        <v>6193</v>
      </c>
      <c r="F3535" s="466">
        <v>2009</v>
      </c>
      <c r="G3535" s="465" t="s">
        <v>5710</v>
      </c>
      <c r="H3535" s="465" t="s">
        <v>5820</v>
      </c>
      <c r="I3535" s="465" t="s">
        <v>7372</v>
      </c>
      <c r="J3535" s="466">
        <v>10</v>
      </c>
      <c r="K3535" s="469"/>
      <c r="L3535" s="404">
        <f t="shared" ca="1" si="55"/>
        <v>0.66666666666666663</v>
      </c>
      <c r="M3535" s="465" t="s">
        <v>143</v>
      </c>
    </row>
    <row r="3536" spans="1:13" x14ac:dyDescent="0.35">
      <c r="A3536" s="462" t="s">
        <v>7373</v>
      </c>
      <c r="B3536" s="462" t="s">
        <v>4862</v>
      </c>
      <c r="C3536" s="462" t="s">
        <v>7373</v>
      </c>
      <c r="D3536" s="462" t="s">
        <v>198</v>
      </c>
      <c r="E3536" s="462" t="s">
        <v>6193</v>
      </c>
      <c r="F3536" s="463">
        <v>2009</v>
      </c>
      <c r="G3536" s="462" t="s">
        <v>5710</v>
      </c>
      <c r="H3536" s="462" t="s">
        <v>5820</v>
      </c>
      <c r="I3536" s="462" t="s">
        <v>7374</v>
      </c>
      <c r="J3536" s="463">
        <v>156402</v>
      </c>
      <c r="K3536" s="468">
        <v>45148</v>
      </c>
      <c r="L3536" s="464">
        <f t="shared" ca="1" si="55"/>
        <v>10426.799999999999</v>
      </c>
      <c r="M3536" s="462" t="s">
        <v>143</v>
      </c>
    </row>
    <row r="3537" spans="1:13" x14ac:dyDescent="0.35">
      <c r="A3537" s="465" t="s">
        <v>9006</v>
      </c>
      <c r="B3537" s="465" t="s">
        <v>4883</v>
      </c>
      <c r="C3537" s="465" t="s">
        <v>9006</v>
      </c>
      <c r="D3537" s="465" t="s">
        <v>198</v>
      </c>
      <c r="E3537" s="465" t="s">
        <v>6193</v>
      </c>
      <c r="F3537" s="466">
        <v>2014</v>
      </c>
      <c r="G3537" s="465" t="s">
        <v>5710</v>
      </c>
      <c r="H3537" s="465" t="s">
        <v>5820</v>
      </c>
      <c r="I3537" s="465" t="s">
        <v>9007</v>
      </c>
      <c r="J3537" s="466">
        <v>195384</v>
      </c>
      <c r="K3537" s="469">
        <v>45191</v>
      </c>
      <c r="L3537" s="404">
        <f t="shared" ca="1" si="55"/>
        <v>19538.400000000001</v>
      </c>
      <c r="M3537" s="465" t="s">
        <v>143</v>
      </c>
    </row>
    <row r="3538" spans="1:13" x14ac:dyDescent="0.35">
      <c r="A3538" s="462" t="s">
        <v>9004</v>
      </c>
      <c r="B3538" s="462" t="s">
        <v>4884</v>
      </c>
      <c r="C3538" s="462" t="s">
        <v>9004</v>
      </c>
      <c r="D3538" s="462" t="s">
        <v>198</v>
      </c>
      <c r="E3538" s="462" t="s">
        <v>6193</v>
      </c>
      <c r="F3538" s="463">
        <v>2014</v>
      </c>
      <c r="G3538" s="462" t="s">
        <v>5710</v>
      </c>
      <c r="H3538" s="462" t="s">
        <v>5820</v>
      </c>
      <c r="I3538" s="462" t="s">
        <v>9005</v>
      </c>
      <c r="J3538" s="463">
        <v>156088</v>
      </c>
      <c r="K3538" s="468">
        <v>44740</v>
      </c>
      <c r="L3538" s="464">
        <f t="shared" ca="1" si="55"/>
        <v>15608.8</v>
      </c>
      <c r="M3538" s="462" t="s">
        <v>143</v>
      </c>
    </row>
    <row r="3539" spans="1:13" x14ac:dyDescent="0.35">
      <c r="A3539" s="465" t="s">
        <v>7660</v>
      </c>
      <c r="B3539" s="465" t="s">
        <v>4865</v>
      </c>
      <c r="C3539" s="465" t="s">
        <v>7660</v>
      </c>
      <c r="D3539" s="465" t="s">
        <v>198</v>
      </c>
      <c r="E3539" s="465" t="s">
        <v>6193</v>
      </c>
      <c r="F3539" s="466">
        <v>2011</v>
      </c>
      <c r="G3539" s="465" t="s">
        <v>5710</v>
      </c>
      <c r="H3539" s="465" t="s">
        <v>6125</v>
      </c>
      <c r="I3539" s="465" t="s">
        <v>7661</v>
      </c>
      <c r="J3539" s="466">
        <v>149761</v>
      </c>
      <c r="K3539" s="469">
        <v>44420</v>
      </c>
      <c r="L3539" s="404">
        <f t="shared" ca="1" si="55"/>
        <v>11520.076923076924</v>
      </c>
      <c r="M3539" s="465" t="s">
        <v>143</v>
      </c>
    </row>
    <row r="3540" spans="1:13" x14ac:dyDescent="0.35">
      <c r="A3540" s="462" t="s">
        <v>7662</v>
      </c>
      <c r="B3540" s="462" t="s">
        <v>4866</v>
      </c>
      <c r="C3540" s="462" t="s">
        <v>7662</v>
      </c>
      <c r="D3540" s="462" t="s">
        <v>198</v>
      </c>
      <c r="E3540" s="462" t="s">
        <v>6193</v>
      </c>
      <c r="F3540" s="463">
        <v>2011</v>
      </c>
      <c r="G3540" s="462" t="s">
        <v>5710</v>
      </c>
      <c r="H3540" s="462" t="s">
        <v>6125</v>
      </c>
      <c r="I3540" s="462" t="s">
        <v>7663</v>
      </c>
      <c r="J3540" s="463">
        <v>128579</v>
      </c>
      <c r="K3540" s="468">
        <v>44421</v>
      </c>
      <c r="L3540" s="464">
        <f t="shared" ca="1" si="55"/>
        <v>9890.6923076923085</v>
      </c>
      <c r="M3540" s="462" t="s">
        <v>143</v>
      </c>
    </row>
    <row r="3541" spans="1:13" x14ac:dyDescent="0.35">
      <c r="A3541" s="465" t="s">
        <v>7664</v>
      </c>
      <c r="B3541" s="465" t="s">
        <v>4867</v>
      </c>
      <c r="C3541" s="465" t="s">
        <v>7664</v>
      </c>
      <c r="D3541" s="465" t="s">
        <v>198</v>
      </c>
      <c r="E3541" s="465" t="s">
        <v>6193</v>
      </c>
      <c r="F3541" s="466">
        <v>2011</v>
      </c>
      <c r="G3541" s="465" t="s">
        <v>5710</v>
      </c>
      <c r="H3541" s="465" t="s">
        <v>6125</v>
      </c>
      <c r="I3541" s="465" t="s">
        <v>7665</v>
      </c>
      <c r="J3541" s="466">
        <v>133059</v>
      </c>
      <c r="K3541" s="469">
        <v>44432</v>
      </c>
      <c r="L3541" s="404">
        <f t="shared" ca="1" si="55"/>
        <v>10235.307692307691</v>
      </c>
      <c r="M3541" s="465" t="s">
        <v>143</v>
      </c>
    </row>
    <row r="3542" spans="1:13" x14ac:dyDescent="0.35">
      <c r="A3542" s="462" t="s">
        <v>8061</v>
      </c>
      <c r="B3542" s="462" t="s">
        <v>4871</v>
      </c>
      <c r="C3542" s="462" t="s">
        <v>8061</v>
      </c>
      <c r="D3542" s="462" t="s">
        <v>198</v>
      </c>
      <c r="E3542" s="462" t="s">
        <v>6193</v>
      </c>
      <c r="F3542" s="463">
        <v>2012</v>
      </c>
      <c r="G3542" s="462" t="s">
        <v>5710</v>
      </c>
      <c r="H3542" s="462" t="s">
        <v>5820</v>
      </c>
      <c r="I3542" s="462" t="s">
        <v>8062</v>
      </c>
      <c r="J3542" s="463">
        <v>239617</v>
      </c>
      <c r="K3542" s="468">
        <v>44432</v>
      </c>
      <c r="L3542" s="464">
        <f t="shared" ca="1" si="55"/>
        <v>19968.083333333332</v>
      </c>
      <c r="M3542" s="462" t="s">
        <v>143</v>
      </c>
    </row>
    <row r="3543" spans="1:13" x14ac:dyDescent="0.35">
      <c r="A3543" s="465" t="s">
        <v>9002</v>
      </c>
      <c r="B3543" s="465" t="s">
        <v>4882</v>
      </c>
      <c r="C3543" s="465" t="s">
        <v>9002</v>
      </c>
      <c r="D3543" s="465" t="s">
        <v>198</v>
      </c>
      <c r="E3543" s="465" t="s">
        <v>6193</v>
      </c>
      <c r="F3543" s="466">
        <v>2014</v>
      </c>
      <c r="G3543" s="465" t="s">
        <v>5710</v>
      </c>
      <c r="H3543" s="465" t="s">
        <v>5820</v>
      </c>
      <c r="I3543" s="465" t="s">
        <v>9003</v>
      </c>
      <c r="J3543" s="466">
        <v>182039</v>
      </c>
      <c r="K3543" s="469">
        <v>44882</v>
      </c>
      <c r="L3543" s="404">
        <f t="shared" ca="1" si="55"/>
        <v>18203.900000000001</v>
      </c>
      <c r="M3543" s="465" t="s">
        <v>143</v>
      </c>
    </row>
    <row r="3544" spans="1:13" x14ac:dyDescent="0.35">
      <c r="A3544" s="462" t="s">
        <v>8609</v>
      </c>
      <c r="B3544" s="462" t="s">
        <v>4878</v>
      </c>
      <c r="C3544" s="462" t="s">
        <v>8609</v>
      </c>
      <c r="D3544" s="462" t="s">
        <v>198</v>
      </c>
      <c r="E3544" s="462" t="s">
        <v>6193</v>
      </c>
      <c r="F3544" s="463">
        <v>2013</v>
      </c>
      <c r="G3544" s="462" t="s">
        <v>5710</v>
      </c>
      <c r="H3544" s="462" t="s">
        <v>6139</v>
      </c>
      <c r="I3544" s="462" t="s">
        <v>8610</v>
      </c>
      <c r="J3544" s="463">
        <v>0</v>
      </c>
      <c r="K3544" s="468"/>
      <c r="L3544" s="464">
        <f t="shared" ca="1" si="55"/>
        <v>0</v>
      </c>
      <c r="M3544" s="462" t="s">
        <v>143</v>
      </c>
    </row>
    <row r="3545" spans="1:13" x14ac:dyDescent="0.35">
      <c r="A3545" s="465" t="s">
        <v>8611</v>
      </c>
      <c r="B3545" s="465" t="s">
        <v>4879</v>
      </c>
      <c r="C3545" s="465" t="s">
        <v>8611</v>
      </c>
      <c r="D3545" s="465" t="s">
        <v>198</v>
      </c>
      <c r="E3545" s="465" t="s">
        <v>6193</v>
      </c>
      <c r="F3545" s="466">
        <v>2013</v>
      </c>
      <c r="G3545" s="465" t="s">
        <v>5710</v>
      </c>
      <c r="H3545" s="465" t="s">
        <v>6139</v>
      </c>
      <c r="I3545" s="465" t="s">
        <v>8612</v>
      </c>
      <c r="J3545" s="466">
        <v>0</v>
      </c>
      <c r="K3545" s="469"/>
      <c r="L3545" s="404">
        <f t="shared" ca="1" si="55"/>
        <v>0</v>
      </c>
      <c r="M3545" s="465" t="s">
        <v>143</v>
      </c>
    </row>
    <row r="3546" spans="1:13" x14ac:dyDescent="0.35">
      <c r="A3546" s="462" t="s">
        <v>8457</v>
      </c>
      <c r="B3546" s="462" t="s">
        <v>4873</v>
      </c>
      <c r="C3546" s="462" t="s">
        <v>8457</v>
      </c>
      <c r="D3546" s="462" t="s">
        <v>198</v>
      </c>
      <c r="E3546" s="462" t="s">
        <v>6193</v>
      </c>
      <c r="F3546" s="463">
        <v>2013</v>
      </c>
      <c r="G3546" s="462" t="s">
        <v>5710</v>
      </c>
      <c r="H3546" s="462" t="s">
        <v>5820</v>
      </c>
      <c r="I3546" s="462" t="s">
        <v>8458</v>
      </c>
      <c r="J3546" s="463">
        <v>173002</v>
      </c>
      <c r="K3546" s="468">
        <v>44882</v>
      </c>
      <c r="L3546" s="464">
        <f t="shared" ca="1" si="55"/>
        <v>15727.454545454546</v>
      </c>
      <c r="M3546" s="462" t="s">
        <v>143</v>
      </c>
    </row>
    <row r="3547" spans="1:13" x14ac:dyDescent="0.35">
      <c r="A3547" s="465" t="s">
        <v>8459</v>
      </c>
      <c r="B3547" s="465" t="s">
        <v>4874</v>
      </c>
      <c r="C3547" s="465" t="s">
        <v>8459</v>
      </c>
      <c r="D3547" s="465" t="s">
        <v>198</v>
      </c>
      <c r="E3547" s="465" t="s">
        <v>6193</v>
      </c>
      <c r="F3547" s="466">
        <v>2013</v>
      </c>
      <c r="G3547" s="465" t="s">
        <v>5710</v>
      </c>
      <c r="H3547" s="465" t="s">
        <v>5820</v>
      </c>
      <c r="I3547" s="465" t="s">
        <v>8460</v>
      </c>
      <c r="J3547" s="466">
        <v>185918</v>
      </c>
      <c r="K3547" s="469">
        <v>44873</v>
      </c>
      <c r="L3547" s="404">
        <f t="shared" ca="1" si="55"/>
        <v>16901.636363636364</v>
      </c>
      <c r="M3547" s="465" t="s">
        <v>143</v>
      </c>
    </row>
    <row r="3548" spans="1:13" x14ac:dyDescent="0.35">
      <c r="A3548" s="462" t="s">
        <v>8461</v>
      </c>
      <c r="B3548" s="462" t="s">
        <v>4875</v>
      </c>
      <c r="C3548" s="462" t="s">
        <v>8461</v>
      </c>
      <c r="D3548" s="462" t="s">
        <v>198</v>
      </c>
      <c r="E3548" s="462" t="s">
        <v>6193</v>
      </c>
      <c r="F3548" s="463">
        <v>2013</v>
      </c>
      <c r="G3548" s="462" t="s">
        <v>5710</v>
      </c>
      <c r="H3548" s="462" t="s">
        <v>5820</v>
      </c>
      <c r="I3548" s="462" t="s">
        <v>8462</v>
      </c>
      <c r="J3548" s="463">
        <v>146099</v>
      </c>
      <c r="K3548" s="468">
        <v>44734</v>
      </c>
      <c r="L3548" s="464">
        <f t="shared" ca="1" si="55"/>
        <v>13281.727272727272</v>
      </c>
      <c r="M3548" s="462" t="s">
        <v>143</v>
      </c>
    </row>
    <row r="3549" spans="1:13" x14ac:dyDescent="0.35">
      <c r="A3549" s="465" t="s">
        <v>8463</v>
      </c>
      <c r="B3549" s="465" t="s">
        <v>4876</v>
      </c>
      <c r="C3549" s="465" t="s">
        <v>8463</v>
      </c>
      <c r="D3549" s="465" t="s">
        <v>198</v>
      </c>
      <c r="E3549" s="465" t="s">
        <v>6193</v>
      </c>
      <c r="F3549" s="466">
        <v>2013</v>
      </c>
      <c r="G3549" s="465" t="s">
        <v>5710</v>
      </c>
      <c r="H3549" s="465" t="s">
        <v>5820</v>
      </c>
      <c r="I3549" s="465" t="s">
        <v>8464</v>
      </c>
      <c r="J3549" s="466">
        <v>197345</v>
      </c>
      <c r="K3549" s="469">
        <v>44740</v>
      </c>
      <c r="L3549" s="404">
        <f t="shared" ca="1" si="55"/>
        <v>17940.454545454544</v>
      </c>
      <c r="M3549" s="465" t="s">
        <v>143</v>
      </c>
    </row>
    <row r="3550" spans="1:13" x14ac:dyDescent="0.35">
      <c r="A3550" s="462" t="s">
        <v>8765</v>
      </c>
      <c r="B3550" s="462" t="s">
        <v>4881</v>
      </c>
      <c r="C3550" s="462" t="s">
        <v>8765</v>
      </c>
      <c r="D3550" s="462" t="s">
        <v>198</v>
      </c>
      <c r="E3550" s="462" t="s">
        <v>6193</v>
      </c>
      <c r="F3550" s="463">
        <v>2013</v>
      </c>
      <c r="G3550" s="462" t="s">
        <v>5710</v>
      </c>
      <c r="H3550" s="462" t="s">
        <v>6006</v>
      </c>
      <c r="I3550" s="462" t="s">
        <v>8766</v>
      </c>
      <c r="J3550" s="463">
        <v>0</v>
      </c>
      <c r="K3550" s="468"/>
      <c r="L3550" s="464">
        <f t="shared" ca="1" si="55"/>
        <v>0</v>
      </c>
      <c r="M3550" s="462" t="s">
        <v>143</v>
      </c>
    </row>
    <row r="3551" spans="1:13" x14ac:dyDescent="0.35">
      <c r="A3551" s="465" t="s">
        <v>8607</v>
      </c>
      <c r="B3551" s="465" t="s">
        <v>4880</v>
      </c>
      <c r="C3551" s="465" t="s">
        <v>8607</v>
      </c>
      <c r="D3551" s="465" t="s">
        <v>198</v>
      </c>
      <c r="E3551" s="465" t="s">
        <v>6193</v>
      </c>
      <c r="F3551" s="466">
        <v>2013</v>
      </c>
      <c r="G3551" s="465" t="s">
        <v>5710</v>
      </c>
      <c r="H3551" s="465" t="s">
        <v>6139</v>
      </c>
      <c r="I3551" s="465" t="s">
        <v>8608</v>
      </c>
      <c r="J3551" s="466">
        <v>0</v>
      </c>
      <c r="K3551" s="469"/>
      <c r="L3551" s="404">
        <f t="shared" ca="1" si="55"/>
        <v>0</v>
      </c>
      <c r="M3551" s="465" t="s">
        <v>143</v>
      </c>
    </row>
    <row r="3552" spans="1:13" x14ac:dyDescent="0.35">
      <c r="A3552" s="462" t="s">
        <v>11005</v>
      </c>
      <c r="B3552" s="462" t="s">
        <v>4898</v>
      </c>
      <c r="C3552" s="462" t="s">
        <v>11005</v>
      </c>
      <c r="D3552" s="462" t="s">
        <v>198</v>
      </c>
      <c r="E3552" s="462" t="s">
        <v>6193</v>
      </c>
      <c r="F3552" s="463">
        <v>2016</v>
      </c>
      <c r="G3552" s="462" t="s">
        <v>5710</v>
      </c>
      <c r="H3552" s="462" t="s">
        <v>9893</v>
      </c>
      <c r="I3552" s="462" t="s">
        <v>11006</v>
      </c>
      <c r="J3552" s="463">
        <v>199510</v>
      </c>
      <c r="K3552" s="468">
        <v>45140</v>
      </c>
      <c r="L3552" s="464">
        <f t="shared" ca="1" si="55"/>
        <v>24938.75</v>
      </c>
      <c r="M3552" s="462" t="s">
        <v>143</v>
      </c>
    </row>
    <row r="3553" spans="1:13" x14ac:dyDescent="0.35">
      <c r="A3553" s="465" t="s">
        <v>9166</v>
      </c>
      <c r="B3553" s="465" t="s">
        <v>4885</v>
      </c>
      <c r="C3553" s="465" t="s">
        <v>9166</v>
      </c>
      <c r="D3553" s="465" t="s">
        <v>198</v>
      </c>
      <c r="E3553" s="465" t="s">
        <v>6193</v>
      </c>
      <c r="F3553" s="466">
        <v>2014</v>
      </c>
      <c r="G3553" s="465" t="s">
        <v>5710</v>
      </c>
      <c r="H3553" s="465" t="s">
        <v>6139</v>
      </c>
      <c r="I3553" s="465" t="s">
        <v>9167</v>
      </c>
      <c r="J3553" s="466">
        <v>0</v>
      </c>
      <c r="K3553" s="469"/>
      <c r="L3553" s="404">
        <f t="shared" ca="1" si="55"/>
        <v>0</v>
      </c>
      <c r="M3553" s="465" t="s">
        <v>143</v>
      </c>
    </row>
    <row r="3554" spans="1:13" x14ac:dyDescent="0.35">
      <c r="A3554" s="462" t="s">
        <v>9168</v>
      </c>
      <c r="B3554" s="462" t="s">
        <v>4886</v>
      </c>
      <c r="C3554" s="462" t="s">
        <v>9168</v>
      </c>
      <c r="D3554" s="462" t="s">
        <v>198</v>
      </c>
      <c r="E3554" s="462" t="s">
        <v>6193</v>
      </c>
      <c r="F3554" s="463">
        <v>2014</v>
      </c>
      <c r="G3554" s="462" t="s">
        <v>5710</v>
      </c>
      <c r="H3554" s="462" t="s">
        <v>6139</v>
      </c>
      <c r="I3554" s="462" t="s">
        <v>9169</v>
      </c>
      <c r="J3554" s="463">
        <v>0</v>
      </c>
      <c r="K3554" s="468"/>
      <c r="L3554" s="464">
        <f t="shared" ca="1" si="55"/>
        <v>0</v>
      </c>
      <c r="M3554" s="462" t="s">
        <v>143</v>
      </c>
    </row>
    <row r="3555" spans="1:13" x14ac:dyDescent="0.35">
      <c r="A3555" s="465" t="s">
        <v>11169</v>
      </c>
      <c r="B3555" s="465" t="s">
        <v>4901</v>
      </c>
      <c r="C3555" s="465" t="s">
        <v>11169</v>
      </c>
      <c r="D3555" s="465" t="s">
        <v>198</v>
      </c>
      <c r="E3555" s="465" t="s">
        <v>6193</v>
      </c>
      <c r="F3555" s="466">
        <v>2016</v>
      </c>
      <c r="G3555" s="465" t="s">
        <v>1283</v>
      </c>
      <c r="H3555" s="465" t="s">
        <v>11170</v>
      </c>
      <c r="I3555" s="465" t="s">
        <v>11171</v>
      </c>
      <c r="J3555" s="466">
        <v>0</v>
      </c>
      <c r="K3555" s="469"/>
      <c r="L3555" s="404">
        <f t="shared" ca="1" si="55"/>
        <v>0</v>
      </c>
      <c r="M3555" s="465" t="s">
        <v>143</v>
      </c>
    </row>
    <row r="3556" spans="1:13" x14ac:dyDescent="0.35">
      <c r="A3556" s="462" t="s">
        <v>11172</v>
      </c>
      <c r="B3556" s="462" t="s">
        <v>4902</v>
      </c>
      <c r="C3556" s="462" t="s">
        <v>11172</v>
      </c>
      <c r="D3556" s="462" t="s">
        <v>198</v>
      </c>
      <c r="E3556" s="462" t="s">
        <v>6193</v>
      </c>
      <c r="F3556" s="463">
        <v>2016</v>
      </c>
      <c r="G3556" s="462" t="s">
        <v>1283</v>
      </c>
      <c r="H3556" s="462" t="s">
        <v>11170</v>
      </c>
      <c r="I3556" s="462" t="s">
        <v>11173</v>
      </c>
      <c r="J3556" s="463">
        <v>0</v>
      </c>
      <c r="K3556" s="468"/>
      <c r="L3556" s="464">
        <f t="shared" ca="1" si="55"/>
        <v>0</v>
      </c>
      <c r="M3556" s="462" t="s">
        <v>143</v>
      </c>
    </row>
    <row r="3557" spans="1:13" x14ac:dyDescent="0.35">
      <c r="A3557" s="465" t="s">
        <v>10420</v>
      </c>
      <c r="B3557" s="465" t="s">
        <v>4896</v>
      </c>
      <c r="C3557" s="465" t="s">
        <v>10420</v>
      </c>
      <c r="D3557" s="465" t="s">
        <v>198</v>
      </c>
      <c r="E3557" s="465" t="s">
        <v>6193</v>
      </c>
      <c r="F3557" s="466">
        <v>2016</v>
      </c>
      <c r="G3557" s="465" t="s">
        <v>5710</v>
      </c>
      <c r="H3557" s="465" t="s">
        <v>6139</v>
      </c>
      <c r="I3557" s="465" t="s">
        <v>10421</v>
      </c>
      <c r="J3557" s="466">
        <v>10</v>
      </c>
      <c r="K3557" s="469"/>
      <c r="L3557" s="404">
        <f t="shared" ca="1" si="55"/>
        <v>1.25</v>
      </c>
      <c r="M3557" s="465" t="s">
        <v>143</v>
      </c>
    </row>
    <row r="3558" spans="1:13" x14ac:dyDescent="0.35">
      <c r="A3558" s="462" t="s">
        <v>9325</v>
      </c>
      <c r="B3558" s="462" t="s">
        <v>4887</v>
      </c>
      <c r="C3558" s="462" t="s">
        <v>9325</v>
      </c>
      <c r="D3558" s="462" t="s">
        <v>198</v>
      </c>
      <c r="E3558" s="462" t="s">
        <v>6193</v>
      </c>
      <c r="F3558" s="463">
        <v>2014</v>
      </c>
      <c r="G3558" s="462" t="s">
        <v>5710</v>
      </c>
      <c r="H3558" s="462" t="s">
        <v>913</v>
      </c>
      <c r="I3558" s="462" t="s">
        <v>9326</v>
      </c>
      <c r="J3558" s="463">
        <v>0</v>
      </c>
      <c r="K3558" s="468"/>
      <c r="L3558" s="464">
        <f t="shared" ca="1" si="55"/>
        <v>0</v>
      </c>
      <c r="M3558" s="462" t="s">
        <v>143</v>
      </c>
    </row>
    <row r="3559" spans="1:13" x14ac:dyDescent="0.35">
      <c r="A3559" s="465" t="s">
        <v>10422</v>
      </c>
      <c r="B3559" s="465" t="s">
        <v>4894</v>
      </c>
      <c r="C3559" s="465" t="s">
        <v>10422</v>
      </c>
      <c r="D3559" s="465" t="s">
        <v>198</v>
      </c>
      <c r="E3559" s="465" t="s">
        <v>6193</v>
      </c>
      <c r="F3559" s="466">
        <v>2016</v>
      </c>
      <c r="G3559" s="465" t="s">
        <v>5710</v>
      </c>
      <c r="H3559" s="465" t="s">
        <v>6139</v>
      </c>
      <c r="I3559" s="465" t="s">
        <v>10423</v>
      </c>
      <c r="J3559" s="466">
        <v>0</v>
      </c>
      <c r="K3559" s="469"/>
      <c r="L3559" s="404">
        <f t="shared" ca="1" si="55"/>
        <v>0</v>
      </c>
      <c r="M3559" s="465" t="s">
        <v>143</v>
      </c>
    </row>
    <row r="3560" spans="1:13" x14ac:dyDescent="0.35">
      <c r="A3560" s="462" t="s">
        <v>10424</v>
      </c>
      <c r="B3560" s="462" t="s">
        <v>4895</v>
      </c>
      <c r="C3560" s="462" t="s">
        <v>10424</v>
      </c>
      <c r="D3560" s="462" t="s">
        <v>198</v>
      </c>
      <c r="E3560" s="462" t="s">
        <v>6193</v>
      </c>
      <c r="F3560" s="463">
        <v>2016</v>
      </c>
      <c r="G3560" s="462" t="s">
        <v>5710</v>
      </c>
      <c r="H3560" s="462" t="s">
        <v>6139</v>
      </c>
      <c r="I3560" s="462" t="s">
        <v>10425</v>
      </c>
      <c r="J3560" s="463">
        <v>0</v>
      </c>
      <c r="K3560" s="468"/>
      <c r="L3560" s="464">
        <f t="shared" ca="1" si="55"/>
        <v>0</v>
      </c>
      <c r="M3560" s="462" t="s">
        <v>143</v>
      </c>
    </row>
    <row r="3561" spans="1:13" x14ac:dyDescent="0.35">
      <c r="A3561" s="465" t="s">
        <v>13344</v>
      </c>
      <c r="B3561" s="465" t="s">
        <v>4930</v>
      </c>
      <c r="C3561" s="465" t="s">
        <v>13344</v>
      </c>
      <c r="D3561" s="465" t="s">
        <v>198</v>
      </c>
      <c r="E3561" s="465" t="s">
        <v>6193</v>
      </c>
      <c r="F3561" s="466">
        <v>2019</v>
      </c>
      <c r="G3561" s="465" t="s">
        <v>5710</v>
      </c>
      <c r="H3561" s="465" t="s">
        <v>9893</v>
      </c>
      <c r="I3561" s="465" t="s">
        <v>13345</v>
      </c>
      <c r="J3561" s="466">
        <v>0</v>
      </c>
      <c r="K3561" s="469"/>
      <c r="L3561" s="404">
        <f t="shared" ca="1" si="55"/>
        <v>0</v>
      </c>
      <c r="M3561" s="465" t="s">
        <v>143</v>
      </c>
    </row>
    <row r="3562" spans="1:13" x14ac:dyDescent="0.35">
      <c r="A3562" s="462" t="s">
        <v>11739</v>
      </c>
      <c r="B3562" s="462" t="s">
        <v>4904</v>
      </c>
      <c r="C3562" s="462" t="s">
        <v>11739</v>
      </c>
      <c r="D3562" s="462" t="s">
        <v>198</v>
      </c>
      <c r="E3562" s="462" t="s">
        <v>6193</v>
      </c>
      <c r="F3562" s="463">
        <v>2017</v>
      </c>
      <c r="G3562" s="462" t="s">
        <v>5710</v>
      </c>
      <c r="H3562" s="462" t="s">
        <v>9893</v>
      </c>
      <c r="I3562" s="462" t="s">
        <v>11740</v>
      </c>
      <c r="J3562" s="463">
        <v>0</v>
      </c>
      <c r="K3562" s="468"/>
      <c r="L3562" s="464">
        <f t="shared" ca="1" si="55"/>
        <v>0</v>
      </c>
      <c r="M3562" s="462" t="s">
        <v>143</v>
      </c>
    </row>
    <row r="3563" spans="1:13" x14ac:dyDescent="0.35">
      <c r="A3563" s="465" t="s">
        <v>11741</v>
      </c>
      <c r="B3563" s="465" t="s">
        <v>4905</v>
      </c>
      <c r="C3563" s="465" t="s">
        <v>11741</v>
      </c>
      <c r="D3563" s="465" t="s">
        <v>198</v>
      </c>
      <c r="E3563" s="465" t="s">
        <v>6193</v>
      </c>
      <c r="F3563" s="466">
        <v>2017</v>
      </c>
      <c r="G3563" s="465" t="s">
        <v>5710</v>
      </c>
      <c r="H3563" s="465" t="s">
        <v>9893</v>
      </c>
      <c r="I3563" s="465" t="s">
        <v>11742</v>
      </c>
      <c r="J3563" s="466">
        <v>0</v>
      </c>
      <c r="K3563" s="469"/>
      <c r="L3563" s="404">
        <f t="shared" ca="1" si="55"/>
        <v>0</v>
      </c>
      <c r="M3563" s="465" t="s">
        <v>143</v>
      </c>
    </row>
    <row r="3564" spans="1:13" x14ac:dyDescent="0.35">
      <c r="A3564" s="462" t="s">
        <v>11743</v>
      </c>
      <c r="B3564" s="462" t="s">
        <v>4906</v>
      </c>
      <c r="C3564" s="462" t="s">
        <v>11743</v>
      </c>
      <c r="D3564" s="462" t="s">
        <v>198</v>
      </c>
      <c r="E3564" s="462" t="s">
        <v>6193</v>
      </c>
      <c r="F3564" s="463">
        <v>2017</v>
      </c>
      <c r="G3564" s="462" t="s">
        <v>5710</v>
      </c>
      <c r="H3564" s="462" t="s">
        <v>9893</v>
      </c>
      <c r="I3564" s="462" t="s">
        <v>11744</v>
      </c>
      <c r="J3564" s="463">
        <v>0</v>
      </c>
      <c r="K3564" s="468"/>
      <c r="L3564" s="464">
        <f t="shared" ca="1" si="55"/>
        <v>0</v>
      </c>
      <c r="M3564" s="462" t="s">
        <v>143</v>
      </c>
    </row>
    <row r="3565" spans="1:13" x14ac:dyDescent="0.35">
      <c r="A3565" s="465" t="s">
        <v>11745</v>
      </c>
      <c r="B3565" s="465" t="s">
        <v>4907</v>
      </c>
      <c r="C3565" s="465" t="s">
        <v>11745</v>
      </c>
      <c r="D3565" s="465" t="s">
        <v>198</v>
      </c>
      <c r="E3565" s="465" t="s">
        <v>6193</v>
      </c>
      <c r="F3565" s="466">
        <v>2017</v>
      </c>
      <c r="G3565" s="465" t="s">
        <v>5710</v>
      </c>
      <c r="H3565" s="465" t="s">
        <v>9893</v>
      </c>
      <c r="I3565" s="465" t="s">
        <v>11746</v>
      </c>
      <c r="J3565" s="466">
        <v>0</v>
      </c>
      <c r="K3565" s="469"/>
      <c r="L3565" s="404">
        <f t="shared" ca="1" si="55"/>
        <v>0</v>
      </c>
      <c r="M3565" s="465" t="s">
        <v>143</v>
      </c>
    </row>
    <row r="3566" spans="1:13" x14ac:dyDescent="0.35">
      <c r="A3566" s="462" t="s">
        <v>11174</v>
      </c>
      <c r="B3566" s="462" t="s">
        <v>4899</v>
      </c>
      <c r="C3566" s="462" t="s">
        <v>11174</v>
      </c>
      <c r="D3566" s="462" t="s">
        <v>198</v>
      </c>
      <c r="E3566" s="462" t="s">
        <v>6193</v>
      </c>
      <c r="F3566" s="463">
        <v>2016</v>
      </c>
      <c r="G3566" s="462" t="s">
        <v>1283</v>
      </c>
      <c r="H3566" s="462" t="s">
        <v>11170</v>
      </c>
      <c r="I3566" s="462" t="s">
        <v>11175</v>
      </c>
      <c r="J3566" s="463">
        <v>0</v>
      </c>
      <c r="K3566" s="468"/>
      <c r="L3566" s="464">
        <f t="shared" ca="1" si="55"/>
        <v>0</v>
      </c>
      <c r="M3566" s="462" t="s">
        <v>143</v>
      </c>
    </row>
    <row r="3567" spans="1:13" x14ac:dyDescent="0.35">
      <c r="A3567" s="465" t="s">
        <v>11176</v>
      </c>
      <c r="B3567" s="465" t="s">
        <v>4900</v>
      </c>
      <c r="C3567" s="465" t="s">
        <v>11176</v>
      </c>
      <c r="D3567" s="465" t="s">
        <v>198</v>
      </c>
      <c r="E3567" s="465" t="s">
        <v>6193</v>
      </c>
      <c r="F3567" s="466">
        <v>2016</v>
      </c>
      <c r="G3567" s="465" t="s">
        <v>1283</v>
      </c>
      <c r="H3567" s="465" t="s">
        <v>11170</v>
      </c>
      <c r="I3567" s="465" t="s">
        <v>11177</v>
      </c>
      <c r="J3567" s="466">
        <v>0</v>
      </c>
      <c r="K3567" s="469"/>
      <c r="L3567" s="404">
        <f t="shared" ca="1" si="55"/>
        <v>0</v>
      </c>
      <c r="M3567" s="465" t="s">
        <v>143</v>
      </c>
    </row>
    <row r="3568" spans="1:13" x14ac:dyDescent="0.35">
      <c r="A3568" s="462" t="s">
        <v>10266</v>
      </c>
      <c r="B3568" s="462" t="s">
        <v>4893</v>
      </c>
      <c r="C3568" s="462" t="s">
        <v>10266</v>
      </c>
      <c r="D3568" s="462" t="s">
        <v>198</v>
      </c>
      <c r="E3568" s="462" t="s">
        <v>6193</v>
      </c>
      <c r="F3568" s="463">
        <v>2016</v>
      </c>
      <c r="G3568" s="462" t="s">
        <v>5767</v>
      </c>
      <c r="H3568" s="462" t="s">
        <v>10264</v>
      </c>
      <c r="I3568" s="462" t="s">
        <v>10267</v>
      </c>
      <c r="J3568" s="463">
        <v>0</v>
      </c>
      <c r="K3568" s="468"/>
      <c r="L3568" s="464">
        <f t="shared" ca="1" si="55"/>
        <v>0</v>
      </c>
      <c r="M3568" s="462" t="s">
        <v>143</v>
      </c>
    </row>
    <row r="3569" spans="1:13" x14ac:dyDescent="0.35">
      <c r="A3569" s="465" t="s">
        <v>12136</v>
      </c>
      <c r="B3569" s="465" t="s">
        <v>4911</v>
      </c>
      <c r="C3569" s="465" t="s">
        <v>12136</v>
      </c>
      <c r="D3569" s="465" t="s">
        <v>198</v>
      </c>
      <c r="E3569" s="465" t="s">
        <v>6193</v>
      </c>
      <c r="F3569" s="466">
        <v>2018</v>
      </c>
      <c r="G3569" s="465" t="s">
        <v>5710</v>
      </c>
      <c r="H3569" s="465" t="s">
        <v>6139</v>
      </c>
      <c r="I3569" s="465" t="s">
        <v>12137</v>
      </c>
      <c r="J3569" s="466">
        <v>0</v>
      </c>
      <c r="K3569" s="469"/>
      <c r="L3569" s="404">
        <f t="shared" ca="1" si="55"/>
        <v>0</v>
      </c>
      <c r="M3569" s="465" t="s">
        <v>143</v>
      </c>
    </row>
    <row r="3570" spans="1:13" x14ac:dyDescent="0.35">
      <c r="A3570" s="462" t="s">
        <v>12138</v>
      </c>
      <c r="B3570" s="462" t="s">
        <v>4912</v>
      </c>
      <c r="C3570" s="462" t="s">
        <v>12138</v>
      </c>
      <c r="D3570" s="462" t="s">
        <v>198</v>
      </c>
      <c r="E3570" s="462" t="s">
        <v>6193</v>
      </c>
      <c r="F3570" s="463">
        <v>2018</v>
      </c>
      <c r="G3570" s="462" t="s">
        <v>5710</v>
      </c>
      <c r="H3570" s="462" t="s">
        <v>6139</v>
      </c>
      <c r="I3570" s="462" t="s">
        <v>12139</v>
      </c>
      <c r="J3570" s="463">
        <v>0</v>
      </c>
      <c r="K3570" s="468"/>
      <c r="L3570" s="464">
        <f t="shared" ca="1" si="55"/>
        <v>0</v>
      </c>
      <c r="M3570" s="462" t="s">
        <v>143</v>
      </c>
    </row>
    <row r="3571" spans="1:13" x14ac:dyDescent="0.35">
      <c r="A3571" s="465" t="s">
        <v>13348</v>
      </c>
      <c r="B3571" s="465" t="s">
        <v>4932</v>
      </c>
      <c r="C3571" s="465" t="s">
        <v>13348</v>
      </c>
      <c r="D3571" s="465" t="s">
        <v>198</v>
      </c>
      <c r="E3571" s="465" t="s">
        <v>6193</v>
      </c>
      <c r="F3571" s="466">
        <v>2019</v>
      </c>
      <c r="G3571" s="465" t="s">
        <v>5710</v>
      </c>
      <c r="H3571" s="465" t="s">
        <v>9893</v>
      </c>
      <c r="I3571" s="465" t="s">
        <v>13349</v>
      </c>
      <c r="J3571" s="466">
        <v>0</v>
      </c>
      <c r="K3571" s="469"/>
      <c r="L3571" s="404">
        <f t="shared" ca="1" si="55"/>
        <v>0</v>
      </c>
      <c r="M3571" s="465" t="s">
        <v>143</v>
      </c>
    </row>
    <row r="3572" spans="1:13" x14ac:dyDescent="0.35">
      <c r="A3572" s="462" t="s">
        <v>13350</v>
      </c>
      <c r="B3572" s="462" t="s">
        <v>4933</v>
      </c>
      <c r="C3572" s="462" t="s">
        <v>13350</v>
      </c>
      <c r="D3572" s="462" t="s">
        <v>198</v>
      </c>
      <c r="E3572" s="462" t="s">
        <v>6193</v>
      </c>
      <c r="F3572" s="463">
        <v>2019</v>
      </c>
      <c r="G3572" s="462" t="s">
        <v>5710</v>
      </c>
      <c r="H3572" s="462" t="s">
        <v>9893</v>
      </c>
      <c r="I3572" s="462" t="s">
        <v>13351</v>
      </c>
      <c r="J3572" s="463">
        <v>0</v>
      </c>
      <c r="K3572" s="468"/>
      <c r="L3572" s="464">
        <f t="shared" ca="1" si="55"/>
        <v>0</v>
      </c>
      <c r="M3572" s="462" t="s">
        <v>143</v>
      </c>
    </row>
    <row r="3573" spans="1:13" x14ac:dyDescent="0.35">
      <c r="A3573" s="465" t="s">
        <v>13352</v>
      </c>
      <c r="B3573" s="465" t="s">
        <v>4934</v>
      </c>
      <c r="C3573" s="465" t="s">
        <v>13352</v>
      </c>
      <c r="D3573" s="465" t="s">
        <v>198</v>
      </c>
      <c r="E3573" s="465" t="s">
        <v>6193</v>
      </c>
      <c r="F3573" s="466">
        <v>2019</v>
      </c>
      <c r="G3573" s="465" t="s">
        <v>5710</v>
      </c>
      <c r="H3573" s="465" t="s">
        <v>9893</v>
      </c>
      <c r="I3573" s="465" t="s">
        <v>13353</v>
      </c>
      <c r="J3573" s="466">
        <v>0</v>
      </c>
      <c r="K3573" s="469"/>
      <c r="L3573" s="404">
        <f t="shared" ca="1" si="55"/>
        <v>0</v>
      </c>
      <c r="M3573" s="465" t="s">
        <v>143</v>
      </c>
    </row>
    <row r="3574" spans="1:13" x14ac:dyDescent="0.35">
      <c r="A3574" s="462" t="s">
        <v>13354</v>
      </c>
      <c r="B3574" s="462" t="s">
        <v>4935</v>
      </c>
      <c r="C3574" s="462" t="s">
        <v>13354</v>
      </c>
      <c r="D3574" s="462" t="s">
        <v>198</v>
      </c>
      <c r="E3574" s="462" t="s">
        <v>6193</v>
      </c>
      <c r="F3574" s="463">
        <v>2019</v>
      </c>
      <c r="G3574" s="462" t="s">
        <v>5710</v>
      </c>
      <c r="H3574" s="462" t="s">
        <v>9893</v>
      </c>
      <c r="I3574" s="462" t="s">
        <v>13355</v>
      </c>
      <c r="J3574" s="463">
        <v>0</v>
      </c>
      <c r="K3574" s="468"/>
      <c r="L3574" s="464">
        <f t="shared" ca="1" si="55"/>
        <v>0</v>
      </c>
      <c r="M3574" s="462" t="s">
        <v>143</v>
      </c>
    </row>
    <row r="3575" spans="1:13" x14ac:dyDescent="0.35">
      <c r="A3575" s="465" t="s">
        <v>12140</v>
      </c>
      <c r="B3575" s="465" t="s">
        <v>4913</v>
      </c>
      <c r="C3575" s="465" t="s">
        <v>12140</v>
      </c>
      <c r="D3575" s="465" t="s">
        <v>198</v>
      </c>
      <c r="E3575" s="465" t="s">
        <v>6193</v>
      </c>
      <c r="F3575" s="466">
        <v>2018</v>
      </c>
      <c r="G3575" s="465" t="s">
        <v>5710</v>
      </c>
      <c r="H3575" s="465" t="s">
        <v>6139</v>
      </c>
      <c r="I3575" s="465" t="s">
        <v>12141</v>
      </c>
      <c r="J3575" s="466">
        <v>0</v>
      </c>
      <c r="K3575" s="469"/>
      <c r="L3575" s="404">
        <f t="shared" ca="1" si="55"/>
        <v>0</v>
      </c>
      <c r="M3575" s="465" t="s">
        <v>143</v>
      </c>
    </row>
    <row r="3576" spans="1:13" x14ac:dyDescent="0.35">
      <c r="A3576" s="462" t="s">
        <v>7988</v>
      </c>
      <c r="B3576" s="462" t="s">
        <v>4870</v>
      </c>
      <c r="C3576" s="462" t="s">
        <v>7988</v>
      </c>
      <c r="D3576" s="462" t="s">
        <v>198</v>
      </c>
      <c r="E3576" s="462" t="s">
        <v>6193</v>
      </c>
      <c r="F3576" s="463">
        <v>2011</v>
      </c>
      <c r="G3576" s="462" t="s">
        <v>5710</v>
      </c>
      <c r="H3576" s="462" t="s">
        <v>6006</v>
      </c>
      <c r="I3576" s="462" t="s">
        <v>7989</v>
      </c>
      <c r="J3576" s="463">
        <v>97951</v>
      </c>
      <c r="K3576" s="468">
        <v>44734</v>
      </c>
      <c r="L3576" s="464">
        <f t="shared" ca="1" si="55"/>
        <v>7534.6923076923076</v>
      </c>
      <c r="M3576" s="462" t="s">
        <v>143</v>
      </c>
    </row>
    <row r="3577" spans="1:13" x14ac:dyDescent="0.35">
      <c r="A3577" s="465" t="s">
        <v>13346</v>
      </c>
      <c r="B3577" s="465" t="s">
        <v>4931</v>
      </c>
      <c r="C3577" s="465" t="s">
        <v>13346</v>
      </c>
      <c r="D3577" s="465" t="s">
        <v>198</v>
      </c>
      <c r="E3577" s="465" t="s">
        <v>6193</v>
      </c>
      <c r="F3577" s="466">
        <v>2019</v>
      </c>
      <c r="G3577" s="465" t="s">
        <v>5710</v>
      </c>
      <c r="H3577" s="465" t="s">
        <v>9893</v>
      </c>
      <c r="I3577" s="465" t="s">
        <v>13347</v>
      </c>
      <c r="J3577" s="466">
        <v>0</v>
      </c>
      <c r="K3577" s="469"/>
      <c r="L3577" s="404">
        <f t="shared" ca="1" si="55"/>
        <v>0</v>
      </c>
      <c r="M3577" s="465" t="s">
        <v>143</v>
      </c>
    </row>
    <row r="3578" spans="1:13" x14ac:dyDescent="0.35">
      <c r="A3578" s="462" t="s">
        <v>13028</v>
      </c>
      <c r="B3578" s="462" t="s">
        <v>4929</v>
      </c>
      <c r="C3578" s="462" t="s">
        <v>13028</v>
      </c>
      <c r="D3578" s="462" t="s">
        <v>198</v>
      </c>
      <c r="E3578" s="462" t="s">
        <v>6193</v>
      </c>
      <c r="F3578" s="463">
        <v>2019</v>
      </c>
      <c r="G3578" s="462" t="s">
        <v>5710</v>
      </c>
      <c r="H3578" s="462" t="s">
        <v>2286</v>
      </c>
      <c r="I3578" s="462" t="s">
        <v>13029</v>
      </c>
      <c r="J3578" s="463">
        <v>0</v>
      </c>
      <c r="K3578" s="468"/>
      <c r="L3578" s="464">
        <f t="shared" ca="1" si="55"/>
        <v>0</v>
      </c>
      <c r="M3578" s="462" t="s">
        <v>143</v>
      </c>
    </row>
    <row r="3579" spans="1:13" x14ac:dyDescent="0.35">
      <c r="A3579" s="465" t="s">
        <v>12432</v>
      </c>
      <c r="B3579" s="465" t="s">
        <v>4918</v>
      </c>
      <c r="C3579" s="465" t="s">
        <v>12432</v>
      </c>
      <c r="D3579" s="465" t="s">
        <v>198</v>
      </c>
      <c r="E3579" s="465" t="s">
        <v>6193</v>
      </c>
      <c r="F3579" s="466">
        <v>2018</v>
      </c>
      <c r="G3579" s="465" t="s">
        <v>5710</v>
      </c>
      <c r="H3579" s="465" t="s">
        <v>9893</v>
      </c>
      <c r="I3579" s="465" t="s">
        <v>12433</v>
      </c>
      <c r="J3579" s="466">
        <v>0</v>
      </c>
      <c r="K3579" s="469"/>
      <c r="L3579" s="404">
        <f t="shared" ca="1" si="55"/>
        <v>0</v>
      </c>
      <c r="M3579" s="465" t="s">
        <v>143</v>
      </c>
    </row>
    <row r="3580" spans="1:13" x14ac:dyDescent="0.35">
      <c r="A3580" s="462" t="s">
        <v>12430</v>
      </c>
      <c r="B3580" s="462" t="s">
        <v>4917</v>
      </c>
      <c r="C3580" s="462" t="s">
        <v>12430</v>
      </c>
      <c r="D3580" s="462" t="s">
        <v>198</v>
      </c>
      <c r="E3580" s="462" t="s">
        <v>6193</v>
      </c>
      <c r="F3580" s="463">
        <v>2018</v>
      </c>
      <c r="G3580" s="462" t="s">
        <v>5710</v>
      </c>
      <c r="H3580" s="462" t="s">
        <v>9893</v>
      </c>
      <c r="I3580" s="462" t="s">
        <v>12431</v>
      </c>
      <c r="J3580" s="463">
        <v>0</v>
      </c>
      <c r="K3580" s="468"/>
      <c r="L3580" s="464">
        <f t="shared" ca="1" si="55"/>
        <v>0</v>
      </c>
      <c r="M3580" s="462" t="s">
        <v>143</v>
      </c>
    </row>
    <row r="3581" spans="1:13" x14ac:dyDescent="0.35">
      <c r="A3581" s="465" t="s">
        <v>12364</v>
      </c>
      <c r="B3581" s="465" t="s">
        <v>4916</v>
      </c>
      <c r="C3581" s="465" t="s">
        <v>12364</v>
      </c>
      <c r="D3581" s="465" t="s">
        <v>198</v>
      </c>
      <c r="E3581" s="465" t="s">
        <v>6193</v>
      </c>
      <c r="F3581" s="466">
        <v>2018</v>
      </c>
      <c r="G3581" s="465" t="s">
        <v>5710</v>
      </c>
      <c r="H3581" s="465" t="s">
        <v>6006</v>
      </c>
      <c r="I3581" s="465" t="s">
        <v>12365</v>
      </c>
      <c r="J3581" s="466">
        <v>0</v>
      </c>
      <c r="K3581" s="469"/>
      <c r="L3581" s="404">
        <f t="shared" ca="1" si="55"/>
        <v>0</v>
      </c>
      <c r="M3581" s="465" t="s">
        <v>143</v>
      </c>
    </row>
    <row r="3582" spans="1:13" x14ac:dyDescent="0.35">
      <c r="A3582" s="462" t="s">
        <v>12142</v>
      </c>
      <c r="B3582" s="462" t="s">
        <v>4914</v>
      </c>
      <c r="C3582" s="462" t="s">
        <v>12142</v>
      </c>
      <c r="D3582" s="462" t="s">
        <v>198</v>
      </c>
      <c r="E3582" s="462" t="s">
        <v>6193</v>
      </c>
      <c r="F3582" s="463">
        <v>2018</v>
      </c>
      <c r="G3582" s="462" t="s">
        <v>5710</v>
      </c>
      <c r="H3582" s="462" t="s">
        <v>6139</v>
      </c>
      <c r="I3582" s="462" t="s">
        <v>12143</v>
      </c>
      <c r="J3582" s="463">
        <v>0</v>
      </c>
      <c r="K3582" s="468"/>
      <c r="L3582" s="464">
        <f t="shared" ca="1" si="55"/>
        <v>0</v>
      </c>
      <c r="M3582" s="462" t="s">
        <v>143</v>
      </c>
    </row>
    <row r="3583" spans="1:13" x14ac:dyDescent="0.35">
      <c r="A3583" s="465" t="s">
        <v>12144</v>
      </c>
      <c r="B3583" s="465" t="s">
        <v>4915</v>
      </c>
      <c r="C3583" s="465" t="s">
        <v>12144</v>
      </c>
      <c r="D3583" s="465" t="s">
        <v>198</v>
      </c>
      <c r="E3583" s="465" t="s">
        <v>6193</v>
      </c>
      <c r="F3583" s="466">
        <v>2018</v>
      </c>
      <c r="G3583" s="465" t="s">
        <v>5710</v>
      </c>
      <c r="H3583" s="465" t="s">
        <v>6139</v>
      </c>
      <c r="I3583" s="465" t="s">
        <v>12145</v>
      </c>
      <c r="J3583" s="466">
        <v>0</v>
      </c>
      <c r="K3583" s="469"/>
      <c r="L3583" s="404">
        <f t="shared" ca="1" si="55"/>
        <v>0</v>
      </c>
      <c r="M3583" s="465" t="s">
        <v>143</v>
      </c>
    </row>
    <row r="3584" spans="1:13" x14ac:dyDescent="0.35">
      <c r="A3584" s="462" t="s">
        <v>12134</v>
      </c>
      <c r="B3584" s="462" t="s">
        <v>4910</v>
      </c>
      <c r="C3584" s="462" t="s">
        <v>12134</v>
      </c>
      <c r="D3584" s="462" t="s">
        <v>198</v>
      </c>
      <c r="E3584" s="462" t="s">
        <v>6193</v>
      </c>
      <c r="F3584" s="463">
        <v>2018</v>
      </c>
      <c r="G3584" s="462" t="s">
        <v>5710</v>
      </c>
      <c r="H3584" s="462" t="s">
        <v>6139</v>
      </c>
      <c r="I3584" s="462" t="s">
        <v>12135</v>
      </c>
      <c r="J3584" s="463">
        <v>0</v>
      </c>
      <c r="K3584" s="468"/>
      <c r="L3584" s="464">
        <f t="shared" ca="1" si="55"/>
        <v>0</v>
      </c>
      <c r="M3584" s="462" t="s">
        <v>143</v>
      </c>
    </row>
    <row r="3585" spans="1:13" x14ac:dyDescent="0.35">
      <c r="A3585" s="465" t="s">
        <v>12132</v>
      </c>
      <c r="B3585" s="465" t="s">
        <v>4909</v>
      </c>
      <c r="C3585" s="465" t="s">
        <v>12132</v>
      </c>
      <c r="D3585" s="465" t="s">
        <v>198</v>
      </c>
      <c r="E3585" s="465" t="s">
        <v>6193</v>
      </c>
      <c r="F3585" s="466">
        <v>2018</v>
      </c>
      <c r="G3585" s="465" t="s">
        <v>5710</v>
      </c>
      <c r="H3585" s="465" t="s">
        <v>6139</v>
      </c>
      <c r="I3585" s="465" t="s">
        <v>12133</v>
      </c>
      <c r="J3585" s="466">
        <v>0</v>
      </c>
      <c r="K3585" s="469"/>
      <c r="L3585" s="404">
        <f t="shared" ca="1" si="55"/>
        <v>0</v>
      </c>
      <c r="M3585" s="465" t="s">
        <v>143</v>
      </c>
    </row>
    <row r="3586" spans="1:13" x14ac:dyDescent="0.35">
      <c r="A3586" s="462" t="s">
        <v>12130</v>
      </c>
      <c r="B3586" s="462" t="s">
        <v>4908</v>
      </c>
      <c r="C3586" s="462" t="s">
        <v>12130</v>
      </c>
      <c r="D3586" s="462" t="s">
        <v>198</v>
      </c>
      <c r="E3586" s="462" t="s">
        <v>6193</v>
      </c>
      <c r="F3586" s="463">
        <v>2018</v>
      </c>
      <c r="G3586" s="462" t="s">
        <v>5710</v>
      </c>
      <c r="H3586" s="462" t="s">
        <v>6139</v>
      </c>
      <c r="I3586" s="462" t="s">
        <v>12131</v>
      </c>
      <c r="J3586" s="463">
        <v>0</v>
      </c>
      <c r="K3586" s="468"/>
      <c r="L3586" s="464">
        <f t="shared" ref="L3586:L3649" ca="1" si="56">IFERROR(J3586/(YEAR(NOW())-F3586),"--")</f>
        <v>0</v>
      </c>
      <c r="M3586" s="462" t="s">
        <v>143</v>
      </c>
    </row>
    <row r="3587" spans="1:13" x14ac:dyDescent="0.35">
      <c r="A3587" s="465" t="s">
        <v>13838</v>
      </c>
      <c r="B3587" s="465" t="s">
        <v>4939</v>
      </c>
      <c r="C3587" s="465" t="s">
        <v>13838</v>
      </c>
      <c r="D3587" s="465" t="s">
        <v>198</v>
      </c>
      <c r="E3587" s="465" t="s">
        <v>6193</v>
      </c>
      <c r="F3587" s="466">
        <v>2020</v>
      </c>
      <c r="G3587" s="465" t="s">
        <v>5710</v>
      </c>
      <c r="H3587" s="465" t="s">
        <v>6139</v>
      </c>
      <c r="I3587" s="465" t="s">
        <v>13839</v>
      </c>
      <c r="J3587" s="466">
        <v>0</v>
      </c>
      <c r="K3587" s="469"/>
      <c r="L3587" s="404">
        <f t="shared" ca="1" si="56"/>
        <v>0</v>
      </c>
      <c r="M3587" s="465" t="s">
        <v>143</v>
      </c>
    </row>
    <row r="3588" spans="1:13" x14ac:dyDescent="0.35">
      <c r="A3588" s="462" t="s">
        <v>12607</v>
      </c>
      <c r="B3588" s="462" t="s">
        <v>4919</v>
      </c>
      <c r="C3588" s="462" t="s">
        <v>12607</v>
      </c>
      <c r="D3588" s="462" t="s">
        <v>198</v>
      </c>
      <c r="E3588" s="462" t="s">
        <v>6193</v>
      </c>
      <c r="F3588" s="463">
        <v>2019</v>
      </c>
      <c r="G3588" s="462" t="s">
        <v>5767</v>
      </c>
      <c r="H3588" s="462" t="s">
        <v>5967</v>
      </c>
      <c r="I3588" s="462" t="s">
        <v>12608</v>
      </c>
      <c r="J3588" s="463">
        <v>0</v>
      </c>
      <c r="K3588" s="468"/>
      <c r="L3588" s="464">
        <f t="shared" ca="1" si="56"/>
        <v>0</v>
      </c>
      <c r="M3588" s="462" t="s">
        <v>143</v>
      </c>
    </row>
    <row r="3589" spans="1:13" x14ac:dyDescent="0.35">
      <c r="A3589" s="465" t="s">
        <v>12609</v>
      </c>
      <c r="B3589" s="465" t="s">
        <v>4920</v>
      </c>
      <c r="C3589" s="465" t="s">
        <v>12609</v>
      </c>
      <c r="D3589" s="465" t="s">
        <v>198</v>
      </c>
      <c r="E3589" s="465" t="s">
        <v>6193</v>
      </c>
      <c r="F3589" s="466">
        <v>2019</v>
      </c>
      <c r="G3589" s="465" t="s">
        <v>5767</v>
      </c>
      <c r="H3589" s="465" t="s">
        <v>5967</v>
      </c>
      <c r="I3589" s="465" t="s">
        <v>12610</v>
      </c>
      <c r="J3589" s="466">
        <v>0</v>
      </c>
      <c r="K3589" s="469"/>
      <c r="L3589" s="404">
        <f t="shared" ca="1" si="56"/>
        <v>0</v>
      </c>
      <c r="M3589" s="465" t="s">
        <v>143</v>
      </c>
    </row>
    <row r="3590" spans="1:13" x14ac:dyDescent="0.35">
      <c r="A3590" s="462" t="s">
        <v>12611</v>
      </c>
      <c r="B3590" s="462" t="s">
        <v>4921</v>
      </c>
      <c r="C3590" s="462" t="s">
        <v>12611</v>
      </c>
      <c r="D3590" s="462" t="s">
        <v>198</v>
      </c>
      <c r="E3590" s="462" t="s">
        <v>6193</v>
      </c>
      <c r="F3590" s="463">
        <v>2019</v>
      </c>
      <c r="G3590" s="462" t="s">
        <v>5767</v>
      </c>
      <c r="H3590" s="462" t="s">
        <v>5967</v>
      </c>
      <c r="I3590" s="462" t="s">
        <v>12612</v>
      </c>
      <c r="J3590" s="463">
        <v>0</v>
      </c>
      <c r="K3590" s="468"/>
      <c r="L3590" s="464">
        <f t="shared" ca="1" si="56"/>
        <v>0</v>
      </c>
      <c r="M3590" s="462" t="s">
        <v>143</v>
      </c>
    </row>
    <row r="3591" spans="1:13" x14ac:dyDescent="0.35">
      <c r="A3591" s="465" t="s">
        <v>12613</v>
      </c>
      <c r="B3591" s="465" t="s">
        <v>4922</v>
      </c>
      <c r="C3591" s="465" t="s">
        <v>12613</v>
      </c>
      <c r="D3591" s="465" t="s">
        <v>198</v>
      </c>
      <c r="E3591" s="465" t="s">
        <v>6193</v>
      </c>
      <c r="F3591" s="466">
        <v>2019</v>
      </c>
      <c r="G3591" s="465" t="s">
        <v>5767</v>
      </c>
      <c r="H3591" s="465" t="s">
        <v>5967</v>
      </c>
      <c r="I3591" s="465" t="s">
        <v>12614</v>
      </c>
      <c r="J3591" s="466">
        <v>0</v>
      </c>
      <c r="K3591" s="469"/>
      <c r="L3591" s="404">
        <f t="shared" ca="1" si="56"/>
        <v>0</v>
      </c>
      <c r="M3591" s="465" t="s">
        <v>143</v>
      </c>
    </row>
    <row r="3592" spans="1:13" x14ac:dyDescent="0.35">
      <c r="A3592" s="462" t="s">
        <v>12615</v>
      </c>
      <c r="B3592" s="462" t="s">
        <v>4923</v>
      </c>
      <c r="C3592" s="462" t="s">
        <v>12615</v>
      </c>
      <c r="D3592" s="462" t="s">
        <v>198</v>
      </c>
      <c r="E3592" s="462" t="s">
        <v>6193</v>
      </c>
      <c r="F3592" s="463">
        <v>2019</v>
      </c>
      <c r="G3592" s="462" t="s">
        <v>5767</v>
      </c>
      <c r="H3592" s="462" t="s">
        <v>5967</v>
      </c>
      <c r="I3592" s="462" t="s">
        <v>12616</v>
      </c>
      <c r="J3592" s="463">
        <v>0</v>
      </c>
      <c r="K3592" s="468"/>
      <c r="L3592" s="464">
        <f t="shared" ca="1" si="56"/>
        <v>0</v>
      </c>
      <c r="M3592" s="462" t="s">
        <v>143</v>
      </c>
    </row>
    <row r="3593" spans="1:13" x14ac:dyDescent="0.35">
      <c r="A3593" s="465" t="s">
        <v>13844</v>
      </c>
      <c r="B3593" s="465" t="s">
        <v>4942</v>
      </c>
      <c r="C3593" s="465" t="s">
        <v>13844</v>
      </c>
      <c r="D3593" s="465" t="s">
        <v>198</v>
      </c>
      <c r="E3593" s="465" t="s">
        <v>6193</v>
      </c>
      <c r="F3593" s="466">
        <v>2020</v>
      </c>
      <c r="G3593" s="465" t="s">
        <v>5710</v>
      </c>
      <c r="H3593" s="465" t="s">
        <v>6139</v>
      </c>
      <c r="I3593" s="465" t="s">
        <v>13845</v>
      </c>
      <c r="J3593" s="466">
        <v>0</v>
      </c>
      <c r="K3593" s="469"/>
      <c r="L3593" s="404">
        <f t="shared" ca="1" si="56"/>
        <v>0</v>
      </c>
      <c r="M3593" s="465" t="s">
        <v>143</v>
      </c>
    </row>
    <row r="3594" spans="1:13" x14ac:dyDescent="0.35">
      <c r="A3594" s="462" t="s">
        <v>13846</v>
      </c>
      <c r="B3594" s="462" t="s">
        <v>4943</v>
      </c>
      <c r="C3594" s="462" t="s">
        <v>13846</v>
      </c>
      <c r="D3594" s="462" t="s">
        <v>198</v>
      </c>
      <c r="E3594" s="462" t="s">
        <v>6193</v>
      </c>
      <c r="F3594" s="463">
        <v>2020</v>
      </c>
      <c r="G3594" s="462" t="s">
        <v>5710</v>
      </c>
      <c r="H3594" s="462" t="s">
        <v>6139</v>
      </c>
      <c r="I3594" s="462" t="s">
        <v>13847</v>
      </c>
      <c r="J3594" s="463">
        <v>0</v>
      </c>
      <c r="K3594" s="468"/>
      <c r="L3594" s="464">
        <f t="shared" ca="1" si="56"/>
        <v>0</v>
      </c>
      <c r="M3594" s="462" t="s">
        <v>143</v>
      </c>
    </row>
    <row r="3595" spans="1:13" x14ac:dyDescent="0.35">
      <c r="A3595" s="465" t="s">
        <v>13848</v>
      </c>
      <c r="B3595" s="465" t="s">
        <v>4944</v>
      </c>
      <c r="C3595" s="465" t="s">
        <v>13848</v>
      </c>
      <c r="D3595" s="465" t="s">
        <v>198</v>
      </c>
      <c r="E3595" s="465" t="s">
        <v>6193</v>
      </c>
      <c r="F3595" s="466">
        <v>2020</v>
      </c>
      <c r="G3595" s="465" t="s">
        <v>5710</v>
      </c>
      <c r="H3595" s="465" t="s">
        <v>6139</v>
      </c>
      <c r="I3595" s="465" t="s">
        <v>13849</v>
      </c>
      <c r="J3595" s="466">
        <v>0</v>
      </c>
      <c r="K3595" s="469"/>
      <c r="L3595" s="404">
        <f t="shared" ca="1" si="56"/>
        <v>0</v>
      </c>
      <c r="M3595" s="465" t="s">
        <v>143</v>
      </c>
    </row>
    <row r="3596" spans="1:13" x14ac:dyDescent="0.35">
      <c r="A3596" s="462" t="s">
        <v>13850</v>
      </c>
      <c r="B3596" s="462" t="s">
        <v>4945</v>
      </c>
      <c r="C3596" s="462" t="s">
        <v>13850</v>
      </c>
      <c r="D3596" s="462" t="s">
        <v>198</v>
      </c>
      <c r="E3596" s="462" t="s">
        <v>6193</v>
      </c>
      <c r="F3596" s="463">
        <v>2020</v>
      </c>
      <c r="G3596" s="462" t="s">
        <v>5710</v>
      </c>
      <c r="H3596" s="462" t="s">
        <v>6139</v>
      </c>
      <c r="I3596" s="462" t="s">
        <v>13851</v>
      </c>
      <c r="J3596" s="463">
        <v>0</v>
      </c>
      <c r="K3596" s="468"/>
      <c r="L3596" s="464">
        <f t="shared" ca="1" si="56"/>
        <v>0</v>
      </c>
      <c r="M3596" s="462" t="s">
        <v>143</v>
      </c>
    </row>
    <row r="3597" spans="1:13" x14ac:dyDescent="0.35">
      <c r="A3597" s="465" t="s">
        <v>13852</v>
      </c>
      <c r="B3597" s="465" t="s">
        <v>4946</v>
      </c>
      <c r="C3597" s="465" t="s">
        <v>13852</v>
      </c>
      <c r="D3597" s="465" t="s">
        <v>198</v>
      </c>
      <c r="E3597" s="465" t="s">
        <v>6193</v>
      </c>
      <c r="F3597" s="466">
        <v>2020</v>
      </c>
      <c r="G3597" s="465" t="s">
        <v>5710</v>
      </c>
      <c r="H3597" s="465" t="s">
        <v>6139</v>
      </c>
      <c r="I3597" s="465" t="s">
        <v>13853</v>
      </c>
      <c r="J3597" s="466">
        <v>0</v>
      </c>
      <c r="K3597" s="469"/>
      <c r="L3597" s="404">
        <f t="shared" ca="1" si="56"/>
        <v>0</v>
      </c>
      <c r="M3597" s="465" t="s">
        <v>143</v>
      </c>
    </row>
    <row r="3598" spans="1:13" x14ac:dyDescent="0.35">
      <c r="A3598" s="462" t="s">
        <v>13854</v>
      </c>
      <c r="B3598" s="462" t="s">
        <v>4947</v>
      </c>
      <c r="C3598" s="462" t="s">
        <v>13854</v>
      </c>
      <c r="D3598" s="462" t="s">
        <v>198</v>
      </c>
      <c r="E3598" s="462" t="s">
        <v>6193</v>
      </c>
      <c r="F3598" s="463">
        <v>2020</v>
      </c>
      <c r="G3598" s="462" t="s">
        <v>5710</v>
      </c>
      <c r="H3598" s="462" t="s">
        <v>6139</v>
      </c>
      <c r="I3598" s="462" t="s">
        <v>13855</v>
      </c>
      <c r="J3598" s="463">
        <v>0</v>
      </c>
      <c r="K3598" s="468"/>
      <c r="L3598" s="464">
        <f t="shared" ca="1" si="56"/>
        <v>0</v>
      </c>
      <c r="M3598" s="462" t="s">
        <v>143</v>
      </c>
    </row>
    <row r="3599" spans="1:13" x14ac:dyDescent="0.35">
      <c r="A3599" s="465" t="s">
        <v>17784</v>
      </c>
      <c r="B3599" s="465" t="s">
        <v>17785</v>
      </c>
      <c r="C3599" s="465" t="s">
        <v>17784</v>
      </c>
      <c r="D3599" s="465" t="s">
        <v>198</v>
      </c>
      <c r="E3599" s="465" t="s">
        <v>6193</v>
      </c>
      <c r="F3599" s="466">
        <v>2023</v>
      </c>
      <c r="G3599" s="465" t="s">
        <v>5710</v>
      </c>
      <c r="H3599" s="465" t="s">
        <v>6139</v>
      </c>
      <c r="I3599" s="465" t="s">
        <v>17786</v>
      </c>
      <c r="J3599" s="466">
        <v>0</v>
      </c>
      <c r="K3599" s="469"/>
      <c r="L3599" s="404">
        <f t="shared" ca="1" si="56"/>
        <v>0</v>
      </c>
      <c r="M3599" s="465" t="s">
        <v>143</v>
      </c>
    </row>
    <row r="3600" spans="1:13" x14ac:dyDescent="0.35">
      <c r="A3600" s="462" t="s">
        <v>17787</v>
      </c>
      <c r="B3600" s="462" t="s">
        <v>17788</v>
      </c>
      <c r="C3600" s="462" t="s">
        <v>17787</v>
      </c>
      <c r="D3600" s="462" t="s">
        <v>198</v>
      </c>
      <c r="E3600" s="462" t="s">
        <v>6193</v>
      </c>
      <c r="F3600" s="463">
        <v>2023</v>
      </c>
      <c r="G3600" s="462" t="s">
        <v>5710</v>
      </c>
      <c r="H3600" s="462" t="s">
        <v>6139</v>
      </c>
      <c r="I3600" s="462" t="s">
        <v>17789</v>
      </c>
      <c r="J3600" s="463">
        <v>0</v>
      </c>
      <c r="K3600" s="468"/>
      <c r="L3600" s="464">
        <f t="shared" ca="1" si="56"/>
        <v>0</v>
      </c>
      <c r="M3600" s="462" t="s">
        <v>143</v>
      </c>
    </row>
    <row r="3601" spans="1:13" x14ac:dyDescent="0.35">
      <c r="A3601" s="465" t="s">
        <v>17790</v>
      </c>
      <c r="B3601" s="465" t="s">
        <v>17791</v>
      </c>
      <c r="C3601" s="465" t="s">
        <v>17790</v>
      </c>
      <c r="D3601" s="465" t="s">
        <v>198</v>
      </c>
      <c r="E3601" s="465" t="s">
        <v>6193</v>
      </c>
      <c r="F3601" s="466">
        <v>2023</v>
      </c>
      <c r="G3601" s="465" t="s">
        <v>5710</v>
      </c>
      <c r="H3601" s="465" t="s">
        <v>6139</v>
      </c>
      <c r="I3601" s="465" t="s">
        <v>17792</v>
      </c>
      <c r="J3601" s="466">
        <v>0</v>
      </c>
      <c r="K3601" s="469"/>
      <c r="L3601" s="404">
        <f t="shared" ca="1" si="56"/>
        <v>0</v>
      </c>
      <c r="M3601" s="465" t="s">
        <v>143</v>
      </c>
    </row>
    <row r="3602" spans="1:13" x14ac:dyDescent="0.35">
      <c r="A3602" s="462" t="s">
        <v>17793</v>
      </c>
      <c r="B3602" s="462" t="s">
        <v>17794</v>
      </c>
      <c r="C3602" s="462" t="s">
        <v>17793</v>
      </c>
      <c r="D3602" s="462" t="s">
        <v>198</v>
      </c>
      <c r="E3602" s="462" t="s">
        <v>6193</v>
      </c>
      <c r="F3602" s="463">
        <v>2023</v>
      </c>
      <c r="G3602" s="462" t="s">
        <v>5710</v>
      </c>
      <c r="H3602" s="462" t="s">
        <v>6139</v>
      </c>
      <c r="I3602" s="462" t="s">
        <v>17795</v>
      </c>
      <c r="J3602" s="463">
        <v>0</v>
      </c>
      <c r="K3602" s="468"/>
      <c r="L3602" s="464">
        <f t="shared" ca="1" si="56"/>
        <v>0</v>
      </c>
      <c r="M3602" s="462" t="s">
        <v>143</v>
      </c>
    </row>
    <row r="3603" spans="1:13" x14ac:dyDescent="0.35">
      <c r="A3603" s="465" t="s">
        <v>17796</v>
      </c>
      <c r="B3603" s="465" t="s">
        <v>17797</v>
      </c>
      <c r="C3603" s="465" t="s">
        <v>17796</v>
      </c>
      <c r="D3603" s="465" t="s">
        <v>198</v>
      </c>
      <c r="E3603" s="465" t="s">
        <v>6193</v>
      </c>
      <c r="F3603" s="466">
        <v>2023</v>
      </c>
      <c r="G3603" s="465" t="s">
        <v>5710</v>
      </c>
      <c r="H3603" s="465" t="s">
        <v>6139</v>
      </c>
      <c r="I3603" s="465" t="s">
        <v>17798</v>
      </c>
      <c r="J3603" s="466">
        <v>0</v>
      </c>
      <c r="K3603" s="469"/>
      <c r="L3603" s="404">
        <f t="shared" ca="1" si="56"/>
        <v>0</v>
      </c>
      <c r="M3603" s="465" t="s">
        <v>143</v>
      </c>
    </row>
    <row r="3604" spans="1:13" x14ac:dyDescent="0.35">
      <c r="A3604" s="462" t="s">
        <v>17799</v>
      </c>
      <c r="B3604" s="462" t="s">
        <v>17800</v>
      </c>
      <c r="C3604" s="462" t="s">
        <v>17799</v>
      </c>
      <c r="D3604" s="462" t="s">
        <v>198</v>
      </c>
      <c r="E3604" s="462" t="s">
        <v>6193</v>
      </c>
      <c r="F3604" s="463">
        <v>2023</v>
      </c>
      <c r="G3604" s="462" t="s">
        <v>5710</v>
      </c>
      <c r="H3604" s="462" t="s">
        <v>6139</v>
      </c>
      <c r="I3604" s="462" t="s">
        <v>17801</v>
      </c>
      <c r="J3604" s="463">
        <v>0</v>
      </c>
      <c r="K3604" s="468"/>
      <c r="L3604" s="464">
        <f t="shared" ca="1" si="56"/>
        <v>0</v>
      </c>
      <c r="M3604" s="462" t="s">
        <v>143</v>
      </c>
    </row>
    <row r="3605" spans="1:13" x14ac:dyDescent="0.35">
      <c r="A3605" s="465" t="s">
        <v>17048</v>
      </c>
      <c r="B3605" s="465" t="s">
        <v>17049</v>
      </c>
      <c r="C3605" s="465" t="s">
        <v>17048</v>
      </c>
      <c r="D3605" s="465" t="s">
        <v>198</v>
      </c>
      <c r="E3605" s="465" t="s">
        <v>6193</v>
      </c>
      <c r="F3605" s="466">
        <v>2022</v>
      </c>
      <c r="G3605" s="465" t="s">
        <v>5710</v>
      </c>
      <c r="H3605" s="465" t="s">
        <v>6139</v>
      </c>
      <c r="I3605" s="465" t="s">
        <v>17050</v>
      </c>
      <c r="J3605" s="466">
        <v>0</v>
      </c>
      <c r="K3605" s="469"/>
      <c r="L3605" s="404">
        <f t="shared" ca="1" si="56"/>
        <v>0</v>
      </c>
      <c r="M3605" s="465" t="s">
        <v>143</v>
      </c>
    </row>
    <row r="3606" spans="1:13" x14ac:dyDescent="0.35">
      <c r="A3606" s="462" t="s">
        <v>17202</v>
      </c>
      <c r="B3606" s="462" t="s">
        <v>17203</v>
      </c>
      <c r="C3606" s="462" t="s">
        <v>17202</v>
      </c>
      <c r="D3606" s="462" t="s">
        <v>198</v>
      </c>
      <c r="E3606" s="462" t="s">
        <v>6193</v>
      </c>
      <c r="F3606" s="463">
        <v>2021</v>
      </c>
      <c r="G3606" s="462" t="s">
        <v>5710</v>
      </c>
      <c r="H3606" s="462" t="s">
        <v>898</v>
      </c>
      <c r="I3606" s="462" t="s">
        <v>17204</v>
      </c>
      <c r="J3606" s="463">
        <v>0</v>
      </c>
      <c r="K3606" s="468"/>
      <c r="L3606" s="464">
        <f t="shared" ca="1" si="56"/>
        <v>0</v>
      </c>
      <c r="M3606" s="462" t="s">
        <v>143</v>
      </c>
    </row>
    <row r="3607" spans="1:13" x14ac:dyDescent="0.35">
      <c r="A3607" s="465" t="s">
        <v>14894</v>
      </c>
      <c r="B3607" s="465" t="s">
        <v>14895</v>
      </c>
      <c r="C3607" s="465" t="s">
        <v>14894</v>
      </c>
      <c r="D3607" s="465" t="s">
        <v>198</v>
      </c>
      <c r="E3607" s="465" t="s">
        <v>6193</v>
      </c>
      <c r="F3607" s="466">
        <v>2021</v>
      </c>
      <c r="G3607" s="465" t="s">
        <v>5710</v>
      </c>
      <c r="H3607" s="465" t="s">
        <v>9893</v>
      </c>
      <c r="I3607" s="465" t="s">
        <v>14896</v>
      </c>
      <c r="J3607" s="466">
        <v>25</v>
      </c>
      <c r="K3607" s="469"/>
      <c r="L3607" s="404">
        <f t="shared" ca="1" si="56"/>
        <v>8.3333333333333339</v>
      </c>
      <c r="M3607" s="465" t="s">
        <v>143</v>
      </c>
    </row>
    <row r="3608" spans="1:13" x14ac:dyDescent="0.35">
      <c r="A3608" s="462" t="s">
        <v>12862</v>
      </c>
      <c r="B3608" s="462" t="s">
        <v>14897</v>
      </c>
      <c r="C3608" s="462" t="s">
        <v>12862</v>
      </c>
      <c r="D3608" s="462" t="s">
        <v>198</v>
      </c>
      <c r="E3608" s="462" t="s">
        <v>6193</v>
      </c>
      <c r="F3608" s="463">
        <v>2019</v>
      </c>
      <c r="G3608" s="462" t="s">
        <v>5710</v>
      </c>
      <c r="H3608" s="462" t="s">
        <v>898</v>
      </c>
      <c r="I3608" s="462" t="s">
        <v>12863</v>
      </c>
      <c r="J3608" s="463">
        <v>0</v>
      </c>
      <c r="K3608" s="468"/>
      <c r="L3608" s="464">
        <f t="shared" ca="1" si="56"/>
        <v>0</v>
      </c>
      <c r="M3608" s="462" t="s">
        <v>143</v>
      </c>
    </row>
    <row r="3609" spans="1:13" x14ac:dyDescent="0.35">
      <c r="A3609" s="465" t="s">
        <v>11291</v>
      </c>
      <c r="B3609" s="465" t="s">
        <v>4969</v>
      </c>
      <c r="C3609" s="465" t="s">
        <v>11291</v>
      </c>
      <c r="D3609" s="465" t="s">
        <v>211</v>
      </c>
      <c r="E3609" s="465" t="s">
        <v>6501</v>
      </c>
      <c r="F3609" s="466">
        <v>2017</v>
      </c>
      <c r="G3609" s="465" t="s">
        <v>5767</v>
      </c>
      <c r="H3609" s="465" t="s">
        <v>6036</v>
      </c>
      <c r="I3609" s="465" t="s">
        <v>11292</v>
      </c>
      <c r="J3609" s="466">
        <v>0</v>
      </c>
      <c r="K3609" s="469"/>
      <c r="L3609" s="404">
        <f t="shared" ca="1" si="56"/>
        <v>0</v>
      </c>
      <c r="M3609" s="465" t="s">
        <v>143</v>
      </c>
    </row>
    <row r="3610" spans="1:13" x14ac:dyDescent="0.35">
      <c r="A3610" s="462" t="s">
        <v>12360</v>
      </c>
      <c r="B3610" s="462" t="s">
        <v>4974</v>
      </c>
      <c r="C3610" s="462" t="s">
        <v>12360</v>
      </c>
      <c r="D3610" s="462" t="s">
        <v>211</v>
      </c>
      <c r="E3610" s="462" t="s">
        <v>6501</v>
      </c>
      <c r="F3610" s="463">
        <v>2018</v>
      </c>
      <c r="G3610" s="462" t="s">
        <v>5710</v>
      </c>
      <c r="H3610" s="462" t="s">
        <v>6735</v>
      </c>
      <c r="I3610" s="462" t="s">
        <v>12361</v>
      </c>
      <c r="J3610" s="463">
        <v>0</v>
      </c>
      <c r="K3610" s="468"/>
      <c r="L3610" s="464">
        <f t="shared" ca="1" si="56"/>
        <v>0</v>
      </c>
      <c r="M3610" s="462" t="s">
        <v>143</v>
      </c>
    </row>
    <row r="3611" spans="1:13" x14ac:dyDescent="0.35">
      <c r="A3611" s="465" t="s">
        <v>10229</v>
      </c>
      <c r="B3611" s="465" t="s">
        <v>4963</v>
      </c>
      <c r="C3611" s="465" t="s">
        <v>10229</v>
      </c>
      <c r="D3611" s="465" t="s">
        <v>211</v>
      </c>
      <c r="E3611" s="465" t="s">
        <v>6501</v>
      </c>
      <c r="F3611" s="466">
        <v>2016</v>
      </c>
      <c r="G3611" s="465" t="s">
        <v>5767</v>
      </c>
      <c r="H3611" s="465" t="s">
        <v>6179</v>
      </c>
      <c r="I3611" s="465" t="s">
        <v>10230</v>
      </c>
      <c r="J3611" s="466">
        <v>0</v>
      </c>
      <c r="K3611" s="469"/>
      <c r="L3611" s="404">
        <f t="shared" ca="1" si="56"/>
        <v>0</v>
      </c>
      <c r="M3611" s="465" t="s">
        <v>143</v>
      </c>
    </row>
    <row r="3612" spans="1:13" x14ac:dyDescent="0.35">
      <c r="A3612" s="462" t="s">
        <v>10231</v>
      </c>
      <c r="B3612" s="462" t="s">
        <v>4964</v>
      </c>
      <c r="C3612" s="462" t="s">
        <v>10231</v>
      </c>
      <c r="D3612" s="462" t="s">
        <v>211</v>
      </c>
      <c r="E3612" s="462" t="s">
        <v>6501</v>
      </c>
      <c r="F3612" s="463">
        <v>2016</v>
      </c>
      <c r="G3612" s="462" t="s">
        <v>5767</v>
      </c>
      <c r="H3612" s="462" t="s">
        <v>6179</v>
      </c>
      <c r="I3612" s="462" t="s">
        <v>10232</v>
      </c>
      <c r="J3612" s="463">
        <v>0</v>
      </c>
      <c r="K3612" s="468"/>
      <c r="L3612" s="464">
        <f t="shared" ca="1" si="56"/>
        <v>0</v>
      </c>
      <c r="M3612" s="462" t="s">
        <v>143</v>
      </c>
    </row>
    <row r="3613" spans="1:13" x14ac:dyDescent="0.35">
      <c r="A3613" s="465" t="s">
        <v>9458</v>
      </c>
      <c r="B3613" s="465" t="s">
        <v>4960</v>
      </c>
      <c r="C3613" s="465" t="s">
        <v>9458</v>
      </c>
      <c r="D3613" s="465" t="s">
        <v>211</v>
      </c>
      <c r="E3613" s="465" t="s">
        <v>6501</v>
      </c>
      <c r="F3613" s="466">
        <v>2014</v>
      </c>
      <c r="G3613" s="465" t="s">
        <v>6165</v>
      </c>
      <c r="H3613" s="465" t="s">
        <v>6166</v>
      </c>
      <c r="I3613" s="465" t="s">
        <v>9459</v>
      </c>
      <c r="J3613" s="466">
        <v>0</v>
      </c>
      <c r="K3613" s="469"/>
      <c r="L3613" s="404">
        <f t="shared" ca="1" si="56"/>
        <v>0</v>
      </c>
      <c r="M3613" s="465" t="s">
        <v>143</v>
      </c>
    </row>
    <row r="3614" spans="1:13" x14ac:dyDescent="0.35">
      <c r="A3614" s="462" t="s">
        <v>9172</v>
      </c>
      <c r="B3614" s="462" t="s">
        <v>4958</v>
      </c>
      <c r="C3614" s="462" t="s">
        <v>9172</v>
      </c>
      <c r="D3614" s="462" t="s">
        <v>211</v>
      </c>
      <c r="E3614" s="462" t="s">
        <v>6501</v>
      </c>
      <c r="F3614" s="463">
        <v>2014</v>
      </c>
      <c r="G3614" s="462" t="s">
        <v>5710</v>
      </c>
      <c r="H3614" s="462" t="s">
        <v>6139</v>
      </c>
      <c r="I3614" s="462" t="s">
        <v>9173</v>
      </c>
      <c r="J3614" s="463">
        <v>0</v>
      </c>
      <c r="K3614" s="468"/>
      <c r="L3614" s="464">
        <f t="shared" ca="1" si="56"/>
        <v>0</v>
      </c>
      <c r="M3614" s="462" t="s">
        <v>143</v>
      </c>
    </row>
    <row r="3615" spans="1:13" x14ac:dyDescent="0.35">
      <c r="A3615" s="465" t="s">
        <v>8828</v>
      </c>
      <c r="B3615" s="465" t="s">
        <v>4956</v>
      </c>
      <c r="C3615" s="465" t="s">
        <v>8828</v>
      </c>
      <c r="D3615" s="465" t="s">
        <v>211</v>
      </c>
      <c r="E3615" s="465" t="s">
        <v>6501</v>
      </c>
      <c r="F3615" s="466">
        <v>2014</v>
      </c>
      <c r="G3615" s="465" t="s">
        <v>5767</v>
      </c>
      <c r="H3615" s="465" t="s">
        <v>6036</v>
      </c>
      <c r="I3615" s="465" t="s">
        <v>8829</v>
      </c>
      <c r="J3615" s="466">
        <v>0</v>
      </c>
      <c r="K3615" s="469"/>
      <c r="L3615" s="404">
        <f t="shared" ca="1" si="56"/>
        <v>0</v>
      </c>
      <c r="M3615" s="465" t="s">
        <v>143</v>
      </c>
    </row>
    <row r="3616" spans="1:13" x14ac:dyDescent="0.35">
      <c r="A3616" s="462" t="s">
        <v>12362</v>
      </c>
      <c r="B3616" s="462" t="s">
        <v>4975</v>
      </c>
      <c r="C3616" s="462" t="s">
        <v>12362</v>
      </c>
      <c r="D3616" s="462" t="s">
        <v>211</v>
      </c>
      <c r="E3616" s="462" t="s">
        <v>6501</v>
      </c>
      <c r="F3616" s="463">
        <v>2018</v>
      </c>
      <c r="G3616" s="462" t="s">
        <v>5710</v>
      </c>
      <c r="H3616" s="462" t="s">
        <v>6735</v>
      </c>
      <c r="I3616" s="462" t="s">
        <v>12363</v>
      </c>
      <c r="J3616" s="463">
        <v>0</v>
      </c>
      <c r="K3616" s="468"/>
      <c r="L3616" s="464">
        <f t="shared" ca="1" si="56"/>
        <v>0</v>
      </c>
      <c r="M3616" s="462" t="s">
        <v>143</v>
      </c>
    </row>
    <row r="3617" spans="1:13" x14ac:dyDescent="0.35">
      <c r="A3617" s="465" t="s">
        <v>12669</v>
      </c>
      <c r="B3617" s="465" t="s">
        <v>4977</v>
      </c>
      <c r="C3617" s="465" t="s">
        <v>12669</v>
      </c>
      <c r="D3617" s="465" t="s">
        <v>211</v>
      </c>
      <c r="E3617" s="465" t="s">
        <v>6501</v>
      </c>
      <c r="F3617" s="466">
        <v>2019</v>
      </c>
      <c r="G3617" s="465" t="s">
        <v>5710</v>
      </c>
      <c r="H3617" s="465" t="s">
        <v>6496</v>
      </c>
      <c r="I3617" s="465" t="s">
        <v>12670</v>
      </c>
      <c r="J3617" s="466">
        <v>0</v>
      </c>
      <c r="K3617" s="469"/>
      <c r="L3617" s="404">
        <f t="shared" ca="1" si="56"/>
        <v>0</v>
      </c>
      <c r="M3617" s="465" t="s">
        <v>143</v>
      </c>
    </row>
    <row r="3618" spans="1:13" x14ac:dyDescent="0.35">
      <c r="A3618" s="462" t="s">
        <v>13789</v>
      </c>
      <c r="B3618" s="462" t="s">
        <v>4980</v>
      </c>
      <c r="C3618" s="462" t="s">
        <v>13789</v>
      </c>
      <c r="D3618" s="462" t="s">
        <v>211</v>
      </c>
      <c r="E3618" s="462" t="s">
        <v>6501</v>
      </c>
      <c r="F3618" s="463">
        <v>2020</v>
      </c>
      <c r="G3618" s="462" t="s">
        <v>5710</v>
      </c>
      <c r="H3618" s="462" t="s">
        <v>6496</v>
      </c>
      <c r="I3618" s="462" t="s">
        <v>13790</v>
      </c>
      <c r="J3618" s="463">
        <v>0</v>
      </c>
      <c r="K3618" s="468"/>
      <c r="L3618" s="464">
        <f t="shared" ca="1" si="56"/>
        <v>0</v>
      </c>
      <c r="M3618" s="462" t="s">
        <v>143</v>
      </c>
    </row>
    <row r="3619" spans="1:13" x14ac:dyDescent="0.35">
      <c r="A3619" s="465" t="s">
        <v>13791</v>
      </c>
      <c r="B3619" s="465" t="s">
        <v>4981</v>
      </c>
      <c r="C3619" s="465" t="s">
        <v>13791</v>
      </c>
      <c r="D3619" s="465" t="s">
        <v>211</v>
      </c>
      <c r="E3619" s="465" t="s">
        <v>6501</v>
      </c>
      <c r="F3619" s="466">
        <v>2020</v>
      </c>
      <c r="G3619" s="465" t="s">
        <v>5710</v>
      </c>
      <c r="H3619" s="465" t="s">
        <v>6496</v>
      </c>
      <c r="I3619" s="465" t="s">
        <v>13792</v>
      </c>
      <c r="J3619" s="466">
        <v>0</v>
      </c>
      <c r="K3619" s="469"/>
      <c r="L3619" s="404">
        <f t="shared" ca="1" si="56"/>
        <v>0</v>
      </c>
      <c r="M3619" s="465" t="s">
        <v>143</v>
      </c>
    </row>
    <row r="3620" spans="1:13" x14ac:dyDescent="0.35">
      <c r="A3620" s="462" t="s">
        <v>14001</v>
      </c>
      <c r="B3620" s="462" t="s">
        <v>4983</v>
      </c>
      <c r="C3620" s="462" t="s">
        <v>14001</v>
      </c>
      <c r="D3620" s="462" t="s">
        <v>211</v>
      </c>
      <c r="E3620" s="462" t="s">
        <v>6501</v>
      </c>
      <c r="F3620" s="463">
        <v>2020</v>
      </c>
      <c r="G3620" s="462" t="s">
        <v>5710</v>
      </c>
      <c r="H3620" s="462" t="s">
        <v>9884</v>
      </c>
      <c r="I3620" s="462" t="s">
        <v>14002</v>
      </c>
      <c r="J3620" s="463">
        <v>0</v>
      </c>
      <c r="K3620" s="468"/>
      <c r="L3620" s="464">
        <f t="shared" ca="1" si="56"/>
        <v>0</v>
      </c>
      <c r="M3620" s="462" t="s">
        <v>143</v>
      </c>
    </row>
    <row r="3621" spans="1:13" x14ac:dyDescent="0.35">
      <c r="A3621" s="465" t="s">
        <v>13358</v>
      </c>
      <c r="B3621" s="465" t="s">
        <v>4979</v>
      </c>
      <c r="C3621" s="465" t="s">
        <v>13358</v>
      </c>
      <c r="D3621" s="465" t="s">
        <v>211</v>
      </c>
      <c r="E3621" s="465" t="s">
        <v>6501</v>
      </c>
      <c r="F3621" s="466">
        <v>2019</v>
      </c>
      <c r="G3621" s="465" t="s">
        <v>5710</v>
      </c>
      <c r="H3621" s="465" t="s">
        <v>9893</v>
      </c>
      <c r="I3621" s="465" t="s">
        <v>13359</v>
      </c>
      <c r="J3621" s="466">
        <v>0</v>
      </c>
      <c r="K3621" s="469"/>
      <c r="L3621" s="404">
        <f t="shared" ca="1" si="56"/>
        <v>0</v>
      </c>
      <c r="M3621" s="465" t="s">
        <v>143</v>
      </c>
    </row>
    <row r="3622" spans="1:13" x14ac:dyDescent="0.35">
      <c r="A3622" s="462" t="s">
        <v>7445</v>
      </c>
      <c r="B3622" s="462" t="s">
        <v>4951</v>
      </c>
      <c r="C3622" s="462" t="s">
        <v>7445</v>
      </c>
      <c r="D3622" s="462" t="s">
        <v>211</v>
      </c>
      <c r="E3622" s="462" t="s">
        <v>6501</v>
      </c>
      <c r="F3622" s="463">
        <v>2009</v>
      </c>
      <c r="G3622" s="462" t="s">
        <v>5710</v>
      </c>
      <c r="H3622" s="462" t="s">
        <v>6004</v>
      </c>
      <c r="I3622" s="462" t="s">
        <v>7446</v>
      </c>
      <c r="J3622" s="463">
        <v>47</v>
      </c>
      <c r="K3622" s="468"/>
      <c r="L3622" s="464">
        <f t="shared" ca="1" si="56"/>
        <v>3.1333333333333333</v>
      </c>
      <c r="M3622" s="462" t="s">
        <v>143</v>
      </c>
    </row>
    <row r="3623" spans="1:13" x14ac:dyDescent="0.35">
      <c r="A3623" s="465" t="s">
        <v>10545</v>
      </c>
      <c r="B3623" s="465" t="s">
        <v>4965</v>
      </c>
      <c r="C3623" s="465" t="s">
        <v>10545</v>
      </c>
      <c r="D3623" s="465" t="s">
        <v>211</v>
      </c>
      <c r="E3623" s="465" t="s">
        <v>6501</v>
      </c>
      <c r="F3623" s="466">
        <v>2016</v>
      </c>
      <c r="G3623" s="465" t="s">
        <v>5710</v>
      </c>
      <c r="H3623" s="465" t="s">
        <v>368</v>
      </c>
      <c r="I3623" s="465" t="s">
        <v>10546</v>
      </c>
      <c r="J3623" s="466">
        <v>0</v>
      </c>
      <c r="K3623" s="469"/>
      <c r="L3623" s="404">
        <f t="shared" ca="1" si="56"/>
        <v>0</v>
      </c>
      <c r="M3623" s="465" t="s">
        <v>143</v>
      </c>
    </row>
    <row r="3624" spans="1:13" x14ac:dyDescent="0.35">
      <c r="A3624" s="462" t="s">
        <v>12378</v>
      </c>
      <c r="B3624" s="462" t="s">
        <v>4976</v>
      </c>
      <c r="C3624" s="462" t="s">
        <v>12378</v>
      </c>
      <c r="D3624" s="462" t="s">
        <v>211</v>
      </c>
      <c r="E3624" s="462" t="s">
        <v>6501</v>
      </c>
      <c r="F3624" s="463">
        <v>2018</v>
      </c>
      <c r="G3624" s="462" t="s">
        <v>5710</v>
      </c>
      <c r="H3624" s="462" t="s">
        <v>9884</v>
      </c>
      <c r="I3624" s="462" t="s">
        <v>12379</v>
      </c>
      <c r="J3624" s="463">
        <v>0</v>
      </c>
      <c r="K3624" s="468"/>
      <c r="L3624" s="464">
        <f t="shared" ca="1" si="56"/>
        <v>0</v>
      </c>
      <c r="M3624" s="462" t="s">
        <v>143</v>
      </c>
    </row>
    <row r="3625" spans="1:13" x14ac:dyDescent="0.35">
      <c r="A3625" s="465" t="s">
        <v>12252</v>
      </c>
      <c r="B3625" s="465" t="s">
        <v>4973</v>
      </c>
      <c r="C3625" s="465" t="s">
        <v>12252</v>
      </c>
      <c r="D3625" s="465" t="s">
        <v>211</v>
      </c>
      <c r="E3625" s="465" t="s">
        <v>6501</v>
      </c>
      <c r="F3625" s="466">
        <v>2018</v>
      </c>
      <c r="G3625" s="465" t="s">
        <v>5710</v>
      </c>
      <c r="H3625" s="465" t="s">
        <v>368</v>
      </c>
      <c r="I3625" s="465" t="s">
        <v>12253</v>
      </c>
      <c r="J3625" s="466">
        <v>0</v>
      </c>
      <c r="K3625" s="469"/>
      <c r="L3625" s="404">
        <f t="shared" ca="1" si="56"/>
        <v>0</v>
      </c>
      <c r="M3625" s="465" t="s">
        <v>143</v>
      </c>
    </row>
    <row r="3626" spans="1:13" x14ac:dyDescent="0.35">
      <c r="A3626" s="462" t="s">
        <v>6500</v>
      </c>
      <c r="B3626" s="462" t="s">
        <v>4948</v>
      </c>
      <c r="C3626" s="462" t="s">
        <v>6500</v>
      </c>
      <c r="D3626" s="462" t="s">
        <v>211</v>
      </c>
      <c r="E3626" s="462" t="s">
        <v>6501</v>
      </c>
      <c r="F3626" s="463">
        <v>2006</v>
      </c>
      <c r="G3626" s="462" t="s">
        <v>5710</v>
      </c>
      <c r="H3626" s="462" t="s">
        <v>6139</v>
      </c>
      <c r="I3626" s="462" t="s">
        <v>6502</v>
      </c>
      <c r="J3626" s="463">
        <v>12</v>
      </c>
      <c r="K3626" s="468"/>
      <c r="L3626" s="464">
        <f t="shared" ca="1" si="56"/>
        <v>0.66666666666666663</v>
      </c>
      <c r="M3626" s="462" t="s">
        <v>143</v>
      </c>
    </row>
    <row r="3627" spans="1:13" x14ac:dyDescent="0.35">
      <c r="A3627" s="465" t="s">
        <v>9170</v>
      </c>
      <c r="B3627" s="465" t="s">
        <v>4957</v>
      </c>
      <c r="C3627" s="465" t="s">
        <v>9170</v>
      </c>
      <c r="D3627" s="465" t="s">
        <v>211</v>
      </c>
      <c r="E3627" s="465" t="s">
        <v>6501</v>
      </c>
      <c r="F3627" s="466">
        <v>2014</v>
      </c>
      <c r="G3627" s="465" t="s">
        <v>5710</v>
      </c>
      <c r="H3627" s="465" t="s">
        <v>6139</v>
      </c>
      <c r="I3627" s="465" t="s">
        <v>9171</v>
      </c>
      <c r="J3627" s="466">
        <v>0</v>
      </c>
      <c r="K3627" s="469"/>
      <c r="L3627" s="404">
        <f t="shared" ca="1" si="56"/>
        <v>0</v>
      </c>
      <c r="M3627" s="465" t="s">
        <v>143</v>
      </c>
    </row>
    <row r="3628" spans="1:13" x14ac:dyDescent="0.35">
      <c r="A3628" s="462" t="s">
        <v>8465</v>
      </c>
      <c r="B3628" s="462" t="s">
        <v>4954</v>
      </c>
      <c r="C3628" s="462" t="s">
        <v>8465</v>
      </c>
      <c r="D3628" s="462" t="s">
        <v>211</v>
      </c>
      <c r="E3628" s="462" t="s">
        <v>6501</v>
      </c>
      <c r="F3628" s="463">
        <v>2013</v>
      </c>
      <c r="G3628" s="462" t="s">
        <v>5710</v>
      </c>
      <c r="H3628" s="462" t="s">
        <v>5820</v>
      </c>
      <c r="I3628" s="462" t="s">
        <v>8466</v>
      </c>
      <c r="J3628" s="463">
        <v>188637</v>
      </c>
      <c r="K3628" s="468">
        <v>45183</v>
      </c>
      <c r="L3628" s="464">
        <f t="shared" ca="1" si="56"/>
        <v>17148.81818181818</v>
      </c>
      <c r="M3628" s="462" t="s">
        <v>143</v>
      </c>
    </row>
    <row r="3629" spans="1:13" x14ac:dyDescent="0.35">
      <c r="A3629" s="465" t="s">
        <v>8714</v>
      </c>
      <c r="B3629" s="465" t="s">
        <v>4955</v>
      </c>
      <c r="C3629" s="465" t="s">
        <v>8714</v>
      </c>
      <c r="D3629" s="465" t="s">
        <v>211</v>
      </c>
      <c r="E3629" s="465" t="s">
        <v>6501</v>
      </c>
      <c r="F3629" s="466">
        <v>2013</v>
      </c>
      <c r="G3629" s="465" t="s">
        <v>5710</v>
      </c>
      <c r="H3629" s="465" t="s">
        <v>913</v>
      </c>
      <c r="I3629" s="465" t="s">
        <v>8715</v>
      </c>
      <c r="J3629" s="466">
        <v>0</v>
      </c>
      <c r="K3629" s="469"/>
      <c r="L3629" s="404">
        <f t="shared" ca="1" si="56"/>
        <v>0</v>
      </c>
      <c r="M3629" s="465" t="s">
        <v>143</v>
      </c>
    </row>
    <row r="3630" spans="1:13" x14ac:dyDescent="0.35">
      <c r="A3630" s="462" t="s">
        <v>8063</v>
      </c>
      <c r="B3630" s="462" t="s">
        <v>4952</v>
      </c>
      <c r="C3630" s="462" t="s">
        <v>8063</v>
      </c>
      <c r="D3630" s="462" t="s">
        <v>211</v>
      </c>
      <c r="E3630" s="462" t="s">
        <v>6501</v>
      </c>
      <c r="F3630" s="463">
        <v>2012</v>
      </c>
      <c r="G3630" s="462" t="s">
        <v>5710</v>
      </c>
      <c r="H3630" s="462" t="s">
        <v>5820</v>
      </c>
      <c r="I3630" s="462" t="s">
        <v>8064</v>
      </c>
      <c r="J3630" s="463">
        <v>0</v>
      </c>
      <c r="K3630" s="468"/>
      <c r="L3630" s="464">
        <f t="shared" ca="1" si="56"/>
        <v>0</v>
      </c>
      <c r="M3630" s="462" t="s">
        <v>143</v>
      </c>
    </row>
    <row r="3631" spans="1:13" x14ac:dyDescent="0.35">
      <c r="A3631" s="465" t="s">
        <v>8065</v>
      </c>
      <c r="B3631" s="465" t="s">
        <v>4953</v>
      </c>
      <c r="C3631" s="465" t="s">
        <v>8065</v>
      </c>
      <c r="D3631" s="465" t="s">
        <v>211</v>
      </c>
      <c r="E3631" s="465" t="s">
        <v>6501</v>
      </c>
      <c r="F3631" s="466">
        <v>2012</v>
      </c>
      <c r="G3631" s="465" t="s">
        <v>5710</v>
      </c>
      <c r="H3631" s="465" t="s">
        <v>5820</v>
      </c>
      <c r="I3631" s="465" t="s">
        <v>8066</v>
      </c>
      <c r="J3631" s="466">
        <v>0</v>
      </c>
      <c r="K3631" s="469"/>
      <c r="L3631" s="404">
        <f t="shared" ca="1" si="56"/>
        <v>0</v>
      </c>
      <c r="M3631" s="465" t="s">
        <v>143</v>
      </c>
    </row>
    <row r="3632" spans="1:13" x14ac:dyDescent="0.35">
      <c r="A3632" s="462" t="s">
        <v>11007</v>
      </c>
      <c r="B3632" s="462" t="s">
        <v>4967</v>
      </c>
      <c r="C3632" s="462" t="s">
        <v>11007</v>
      </c>
      <c r="D3632" s="462" t="s">
        <v>211</v>
      </c>
      <c r="E3632" s="462" t="s">
        <v>6501</v>
      </c>
      <c r="F3632" s="463">
        <v>2016</v>
      </c>
      <c r="G3632" s="462" t="s">
        <v>5710</v>
      </c>
      <c r="H3632" s="462" t="s">
        <v>9893</v>
      </c>
      <c r="I3632" s="462" t="s">
        <v>11008</v>
      </c>
      <c r="J3632" s="463">
        <v>0</v>
      </c>
      <c r="K3632" s="468"/>
      <c r="L3632" s="464">
        <f t="shared" ca="1" si="56"/>
        <v>0</v>
      </c>
      <c r="M3632" s="462" t="s">
        <v>143</v>
      </c>
    </row>
    <row r="3633" spans="1:13" x14ac:dyDescent="0.35">
      <c r="A3633" s="465" t="s">
        <v>11009</v>
      </c>
      <c r="B3633" s="465" t="s">
        <v>4968</v>
      </c>
      <c r="C3633" s="465" t="s">
        <v>11009</v>
      </c>
      <c r="D3633" s="465" t="s">
        <v>211</v>
      </c>
      <c r="E3633" s="465" t="s">
        <v>6501</v>
      </c>
      <c r="F3633" s="466">
        <v>2016</v>
      </c>
      <c r="G3633" s="465" t="s">
        <v>5710</v>
      </c>
      <c r="H3633" s="465" t="s">
        <v>9893</v>
      </c>
      <c r="I3633" s="465" t="s">
        <v>11010</v>
      </c>
      <c r="J3633" s="466">
        <v>0</v>
      </c>
      <c r="K3633" s="469"/>
      <c r="L3633" s="404">
        <f t="shared" ca="1" si="56"/>
        <v>0</v>
      </c>
      <c r="M3633" s="465" t="s">
        <v>143</v>
      </c>
    </row>
    <row r="3634" spans="1:13" x14ac:dyDescent="0.35">
      <c r="A3634" s="462" t="s">
        <v>10227</v>
      </c>
      <c r="B3634" s="462" t="s">
        <v>4962</v>
      </c>
      <c r="C3634" s="462" t="s">
        <v>10227</v>
      </c>
      <c r="D3634" s="462" t="s">
        <v>211</v>
      </c>
      <c r="E3634" s="462" t="s">
        <v>6501</v>
      </c>
      <c r="F3634" s="463">
        <v>2016</v>
      </c>
      <c r="G3634" s="462" t="s">
        <v>5767</v>
      </c>
      <c r="H3634" s="462" t="s">
        <v>6179</v>
      </c>
      <c r="I3634" s="462" t="s">
        <v>10228</v>
      </c>
      <c r="J3634" s="463">
        <v>0</v>
      </c>
      <c r="K3634" s="468"/>
      <c r="L3634" s="464">
        <f t="shared" ca="1" si="56"/>
        <v>0</v>
      </c>
      <c r="M3634" s="462" t="s">
        <v>143</v>
      </c>
    </row>
    <row r="3635" spans="1:13" x14ac:dyDescent="0.35">
      <c r="A3635" s="465" t="s">
        <v>9597</v>
      </c>
      <c r="B3635" s="465" t="s">
        <v>4961</v>
      </c>
      <c r="C3635" s="465" t="s">
        <v>9597</v>
      </c>
      <c r="D3635" s="465" t="s">
        <v>211</v>
      </c>
      <c r="E3635" s="465" t="s">
        <v>6501</v>
      </c>
      <c r="F3635" s="466">
        <v>2015</v>
      </c>
      <c r="G3635" s="465" t="s">
        <v>5710</v>
      </c>
      <c r="H3635" s="465" t="s">
        <v>6139</v>
      </c>
      <c r="I3635" s="465" t="s">
        <v>9598</v>
      </c>
      <c r="J3635" s="466">
        <v>0</v>
      </c>
      <c r="K3635" s="469"/>
      <c r="L3635" s="404">
        <f t="shared" ca="1" si="56"/>
        <v>0</v>
      </c>
      <c r="M3635" s="465" t="s">
        <v>143</v>
      </c>
    </row>
    <row r="3636" spans="1:13" x14ac:dyDescent="0.35">
      <c r="A3636" s="462" t="s">
        <v>10873</v>
      </c>
      <c r="B3636" s="462" t="s">
        <v>4966</v>
      </c>
      <c r="C3636" s="462" t="s">
        <v>10873</v>
      </c>
      <c r="D3636" s="462" t="s">
        <v>211</v>
      </c>
      <c r="E3636" s="462" t="s">
        <v>6501</v>
      </c>
      <c r="F3636" s="463">
        <v>2016</v>
      </c>
      <c r="G3636" s="462" t="s">
        <v>5710</v>
      </c>
      <c r="H3636" s="462" t="s">
        <v>9884</v>
      </c>
      <c r="I3636" s="462" t="s">
        <v>10874</v>
      </c>
      <c r="J3636" s="463">
        <v>0</v>
      </c>
      <c r="K3636" s="468"/>
      <c r="L3636" s="464">
        <f t="shared" ca="1" si="56"/>
        <v>0</v>
      </c>
      <c r="M3636" s="462" t="s">
        <v>143</v>
      </c>
    </row>
    <row r="3637" spans="1:13" x14ac:dyDescent="0.35">
      <c r="A3637" s="465" t="s">
        <v>11747</v>
      </c>
      <c r="B3637" s="465" t="s">
        <v>4971</v>
      </c>
      <c r="C3637" s="465" t="s">
        <v>11747</v>
      </c>
      <c r="D3637" s="465" t="s">
        <v>211</v>
      </c>
      <c r="E3637" s="465" t="s">
        <v>6501</v>
      </c>
      <c r="F3637" s="466">
        <v>2017</v>
      </c>
      <c r="G3637" s="465" t="s">
        <v>5710</v>
      </c>
      <c r="H3637" s="465" t="s">
        <v>9893</v>
      </c>
      <c r="I3637" s="465" t="s">
        <v>11748</v>
      </c>
      <c r="J3637" s="466">
        <v>0</v>
      </c>
      <c r="K3637" s="469"/>
      <c r="L3637" s="404">
        <f t="shared" ca="1" si="56"/>
        <v>0</v>
      </c>
      <c r="M3637" s="465" t="s">
        <v>143</v>
      </c>
    </row>
    <row r="3638" spans="1:13" x14ac:dyDescent="0.35">
      <c r="A3638" s="462" t="s">
        <v>11749</v>
      </c>
      <c r="B3638" s="462" t="s">
        <v>4972</v>
      </c>
      <c r="C3638" s="462" t="s">
        <v>11749</v>
      </c>
      <c r="D3638" s="462" t="s">
        <v>211</v>
      </c>
      <c r="E3638" s="462" t="s">
        <v>6501</v>
      </c>
      <c r="F3638" s="463">
        <v>2017</v>
      </c>
      <c r="G3638" s="462" t="s">
        <v>5710</v>
      </c>
      <c r="H3638" s="462" t="s">
        <v>9893</v>
      </c>
      <c r="I3638" s="462" t="s">
        <v>11750</v>
      </c>
      <c r="J3638" s="463">
        <v>0</v>
      </c>
      <c r="K3638" s="468"/>
      <c r="L3638" s="464">
        <f t="shared" ca="1" si="56"/>
        <v>0</v>
      </c>
      <c r="M3638" s="462" t="s">
        <v>143</v>
      </c>
    </row>
    <row r="3639" spans="1:13" x14ac:dyDescent="0.35">
      <c r="A3639" s="465" t="s">
        <v>11420</v>
      </c>
      <c r="B3639" s="465" t="s">
        <v>4970</v>
      </c>
      <c r="C3639" s="465" t="s">
        <v>11420</v>
      </c>
      <c r="D3639" s="465" t="s">
        <v>211</v>
      </c>
      <c r="E3639" s="465" t="s">
        <v>6501</v>
      </c>
      <c r="F3639" s="466">
        <v>2017</v>
      </c>
      <c r="G3639" s="465" t="s">
        <v>5710</v>
      </c>
      <c r="H3639" s="465" t="s">
        <v>6139</v>
      </c>
      <c r="I3639" s="465" t="s">
        <v>11421</v>
      </c>
      <c r="J3639" s="466">
        <v>0</v>
      </c>
      <c r="K3639" s="469"/>
      <c r="L3639" s="404">
        <f t="shared" ca="1" si="56"/>
        <v>0</v>
      </c>
      <c r="M3639" s="465" t="s">
        <v>143</v>
      </c>
    </row>
    <row r="3640" spans="1:13" x14ac:dyDescent="0.35">
      <c r="A3640" s="462" t="s">
        <v>9174</v>
      </c>
      <c r="B3640" s="462" t="s">
        <v>4959</v>
      </c>
      <c r="C3640" s="462" t="s">
        <v>9174</v>
      </c>
      <c r="D3640" s="462" t="s">
        <v>211</v>
      </c>
      <c r="E3640" s="462" t="s">
        <v>6501</v>
      </c>
      <c r="F3640" s="463">
        <v>2014</v>
      </c>
      <c r="G3640" s="462" t="s">
        <v>5710</v>
      </c>
      <c r="H3640" s="462" t="s">
        <v>6139</v>
      </c>
      <c r="I3640" s="462" t="s">
        <v>9175</v>
      </c>
      <c r="J3640" s="463">
        <v>0</v>
      </c>
      <c r="K3640" s="468"/>
      <c r="L3640" s="464">
        <f t="shared" ca="1" si="56"/>
        <v>0</v>
      </c>
      <c r="M3640" s="462" t="s">
        <v>143</v>
      </c>
    </row>
    <row r="3641" spans="1:13" x14ac:dyDescent="0.35">
      <c r="A3641" s="465" t="s">
        <v>12739</v>
      </c>
      <c r="B3641" s="465" t="s">
        <v>4978</v>
      </c>
      <c r="C3641" s="465" t="s">
        <v>12739</v>
      </c>
      <c r="D3641" s="465" t="s">
        <v>211</v>
      </c>
      <c r="E3641" s="465" t="s">
        <v>6501</v>
      </c>
      <c r="F3641" s="466">
        <v>2019</v>
      </c>
      <c r="G3641" s="465" t="s">
        <v>5710</v>
      </c>
      <c r="H3641" s="465" t="s">
        <v>6139</v>
      </c>
      <c r="I3641" s="465" t="s">
        <v>12740</v>
      </c>
      <c r="J3641" s="466">
        <v>0</v>
      </c>
      <c r="K3641" s="469"/>
      <c r="L3641" s="404">
        <f t="shared" ca="1" si="56"/>
        <v>0</v>
      </c>
      <c r="M3641" s="465" t="s">
        <v>143</v>
      </c>
    </row>
    <row r="3642" spans="1:13" x14ac:dyDescent="0.35">
      <c r="A3642" s="462" t="s">
        <v>13856</v>
      </c>
      <c r="B3642" s="462" t="s">
        <v>4982</v>
      </c>
      <c r="C3642" s="462" t="s">
        <v>13856</v>
      </c>
      <c r="D3642" s="462" t="s">
        <v>211</v>
      </c>
      <c r="E3642" s="462" t="s">
        <v>6501</v>
      </c>
      <c r="F3642" s="463">
        <v>2020</v>
      </c>
      <c r="G3642" s="462" t="s">
        <v>5710</v>
      </c>
      <c r="H3642" s="462" t="s">
        <v>6139</v>
      </c>
      <c r="I3642" s="462" t="s">
        <v>13857</v>
      </c>
      <c r="J3642" s="463">
        <v>0</v>
      </c>
      <c r="K3642" s="468"/>
      <c r="L3642" s="464">
        <f t="shared" ca="1" si="56"/>
        <v>0</v>
      </c>
      <c r="M3642" s="462" t="s">
        <v>143</v>
      </c>
    </row>
    <row r="3643" spans="1:13" x14ac:dyDescent="0.35">
      <c r="A3643" s="465" t="s">
        <v>6880</v>
      </c>
      <c r="B3643" s="465" t="s">
        <v>4950</v>
      </c>
      <c r="C3643" s="465" t="s">
        <v>6880</v>
      </c>
      <c r="D3643" s="465" t="s">
        <v>211</v>
      </c>
      <c r="E3643" s="465" t="s">
        <v>6501</v>
      </c>
      <c r="F3643" s="466">
        <v>2008</v>
      </c>
      <c r="G3643" s="465" t="s">
        <v>5710</v>
      </c>
      <c r="H3643" s="465" t="s">
        <v>6125</v>
      </c>
      <c r="I3643" s="465" t="s">
        <v>6881</v>
      </c>
      <c r="J3643" s="466">
        <v>73727</v>
      </c>
      <c r="K3643" s="469">
        <v>44875</v>
      </c>
      <c r="L3643" s="404">
        <f t="shared" ca="1" si="56"/>
        <v>4607.9375</v>
      </c>
      <c r="M3643" s="465" t="s">
        <v>143</v>
      </c>
    </row>
    <row r="3644" spans="1:13" x14ac:dyDescent="0.35">
      <c r="A3644" s="462" t="s">
        <v>6527</v>
      </c>
      <c r="B3644" s="462" t="s">
        <v>4949</v>
      </c>
      <c r="C3644" s="462" t="s">
        <v>6527</v>
      </c>
      <c r="D3644" s="462" t="s">
        <v>211</v>
      </c>
      <c r="E3644" s="462" t="s">
        <v>6501</v>
      </c>
      <c r="F3644" s="463">
        <v>2006</v>
      </c>
      <c r="G3644" s="462" t="s">
        <v>5710</v>
      </c>
      <c r="H3644" s="462" t="s">
        <v>913</v>
      </c>
      <c r="I3644" s="462" t="s">
        <v>6528</v>
      </c>
      <c r="J3644" s="463">
        <v>11</v>
      </c>
      <c r="K3644" s="468"/>
      <c r="L3644" s="464">
        <f t="shared" ca="1" si="56"/>
        <v>0.61111111111111116</v>
      </c>
      <c r="M3644" s="462" t="s">
        <v>143</v>
      </c>
    </row>
    <row r="3645" spans="1:13" x14ac:dyDescent="0.35">
      <c r="A3645" s="465" t="s">
        <v>12440</v>
      </c>
      <c r="B3645" s="465" t="s">
        <v>12441</v>
      </c>
      <c r="C3645" s="465" t="s">
        <v>12440</v>
      </c>
      <c r="D3645" s="465" t="s">
        <v>200</v>
      </c>
      <c r="E3645" s="465" t="s">
        <v>214</v>
      </c>
      <c r="F3645" s="466">
        <v>2018</v>
      </c>
      <c r="G3645" s="465" t="s">
        <v>5710</v>
      </c>
      <c r="H3645" s="465" t="s">
        <v>9893</v>
      </c>
      <c r="I3645" s="465" t="s">
        <v>12442</v>
      </c>
      <c r="J3645" s="466">
        <v>39930</v>
      </c>
      <c r="K3645" s="469"/>
      <c r="L3645" s="404">
        <f t="shared" ca="1" si="56"/>
        <v>6655</v>
      </c>
      <c r="M3645" s="465" t="s">
        <v>143</v>
      </c>
    </row>
    <row r="3646" spans="1:13" x14ac:dyDescent="0.35">
      <c r="A3646" s="462" t="s">
        <v>6164</v>
      </c>
      <c r="B3646" s="462" t="s">
        <v>4987</v>
      </c>
      <c r="C3646" s="462" t="s">
        <v>6164</v>
      </c>
      <c r="D3646" s="462" t="s">
        <v>200</v>
      </c>
      <c r="E3646" s="462" t="s">
        <v>214</v>
      </c>
      <c r="F3646" s="463">
        <v>2003</v>
      </c>
      <c r="G3646" s="462" t="s">
        <v>6165</v>
      </c>
      <c r="H3646" s="462" t="s">
        <v>6166</v>
      </c>
      <c r="I3646" s="462" t="s">
        <v>6167</v>
      </c>
      <c r="J3646" s="463">
        <v>170580</v>
      </c>
      <c r="K3646" s="468"/>
      <c r="L3646" s="464">
        <f t="shared" ca="1" si="56"/>
        <v>8122.8571428571431</v>
      </c>
      <c r="M3646" s="462" t="s">
        <v>143</v>
      </c>
    </row>
    <row r="3647" spans="1:13" x14ac:dyDescent="0.35">
      <c r="A3647" s="465" t="s">
        <v>6872</v>
      </c>
      <c r="B3647" s="465" t="s">
        <v>5008</v>
      </c>
      <c r="C3647" s="465" t="s">
        <v>6872</v>
      </c>
      <c r="D3647" s="465" t="s">
        <v>200</v>
      </c>
      <c r="E3647" s="465" t="s">
        <v>214</v>
      </c>
      <c r="F3647" s="466">
        <v>2008</v>
      </c>
      <c r="G3647" s="465" t="s">
        <v>5735</v>
      </c>
      <c r="H3647" s="465" t="s">
        <v>6616</v>
      </c>
      <c r="I3647" s="465" t="s">
        <v>6873</v>
      </c>
      <c r="J3647" s="466">
        <v>78256</v>
      </c>
      <c r="K3647" s="469"/>
      <c r="L3647" s="404">
        <f t="shared" ca="1" si="56"/>
        <v>4891</v>
      </c>
      <c r="M3647" s="465" t="s">
        <v>143</v>
      </c>
    </row>
    <row r="3648" spans="1:13" x14ac:dyDescent="0.35">
      <c r="A3648" s="462" t="s">
        <v>12368</v>
      </c>
      <c r="B3648" s="462" t="s">
        <v>5085</v>
      </c>
      <c r="C3648" s="462" t="s">
        <v>12368</v>
      </c>
      <c r="D3648" s="462" t="s">
        <v>200</v>
      </c>
      <c r="E3648" s="462" t="s">
        <v>214</v>
      </c>
      <c r="F3648" s="463">
        <v>2018</v>
      </c>
      <c r="G3648" s="462" t="s">
        <v>5710</v>
      </c>
      <c r="H3648" s="462" t="s">
        <v>6006</v>
      </c>
      <c r="I3648" s="462" t="s">
        <v>12369</v>
      </c>
      <c r="J3648" s="463">
        <v>0</v>
      </c>
      <c r="K3648" s="468"/>
      <c r="L3648" s="464">
        <f t="shared" ca="1" si="56"/>
        <v>0</v>
      </c>
      <c r="M3648" s="462" t="s">
        <v>143</v>
      </c>
    </row>
    <row r="3649" spans="1:13" x14ac:dyDescent="0.35">
      <c r="A3649" s="465" t="s">
        <v>12436</v>
      </c>
      <c r="B3649" s="465" t="s">
        <v>5086</v>
      </c>
      <c r="C3649" s="465" t="s">
        <v>12436</v>
      </c>
      <c r="D3649" s="465" t="s">
        <v>200</v>
      </c>
      <c r="E3649" s="465" t="s">
        <v>214</v>
      </c>
      <c r="F3649" s="466">
        <v>2018</v>
      </c>
      <c r="G3649" s="465" t="s">
        <v>5710</v>
      </c>
      <c r="H3649" s="465" t="s">
        <v>9893</v>
      </c>
      <c r="I3649" s="465" t="s">
        <v>12437</v>
      </c>
      <c r="J3649" s="466">
        <v>32500</v>
      </c>
      <c r="K3649" s="469"/>
      <c r="L3649" s="404">
        <f t="shared" ca="1" si="56"/>
        <v>5416.666666666667</v>
      </c>
      <c r="M3649" s="465" t="s">
        <v>143</v>
      </c>
    </row>
    <row r="3650" spans="1:13" x14ac:dyDescent="0.35">
      <c r="A3650" s="462" t="s">
        <v>17889</v>
      </c>
      <c r="B3650" s="462" t="s">
        <v>17890</v>
      </c>
      <c r="C3650" s="462" t="s">
        <v>17889</v>
      </c>
      <c r="D3650" s="462" t="s">
        <v>200</v>
      </c>
      <c r="E3650" s="462" t="s">
        <v>214</v>
      </c>
      <c r="F3650" s="463">
        <v>2023</v>
      </c>
      <c r="G3650" s="462" t="s">
        <v>5710</v>
      </c>
      <c r="H3650" s="462" t="s">
        <v>17891</v>
      </c>
      <c r="I3650" s="462" t="s">
        <v>17892</v>
      </c>
      <c r="J3650" s="463">
        <v>38</v>
      </c>
      <c r="K3650" s="468"/>
      <c r="L3650" s="464">
        <f t="shared" ref="L3650:L3713" ca="1" si="57">IFERROR(J3650/(YEAR(NOW())-F3650),"--")</f>
        <v>38</v>
      </c>
      <c r="M3650" s="462" t="s">
        <v>143</v>
      </c>
    </row>
    <row r="3651" spans="1:13" x14ac:dyDescent="0.35">
      <c r="A3651" s="465" t="s">
        <v>12741</v>
      </c>
      <c r="B3651" s="465" t="s">
        <v>5089</v>
      </c>
      <c r="C3651" s="465" t="s">
        <v>12741</v>
      </c>
      <c r="D3651" s="465" t="s">
        <v>200</v>
      </c>
      <c r="E3651" s="465" t="s">
        <v>214</v>
      </c>
      <c r="F3651" s="466">
        <v>2019</v>
      </c>
      <c r="G3651" s="465" t="s">
        <v>5710</v>
      </c>
      <c r="H3651" s="465" t="s">
        <v>6139</v>
      </c>
      <c r="I3651" s="465" t="s">
        <v>12742</v>
      </c>
      <c r="J3651" s="466">
        <v>0</v>
      </c>
      <c r="K3651" s="469"/>
      <c r="L3651" s="404">
        <f t="shared" ca="1" si="57"/>
        <v>0</v>
      </c>
      <c r="M3651" s="465" t="s">
        <v>143</v>
      </c>
    </row>
    <row r="3652" spans="1:13" x14ac:dyDescent="0.35">
      <c r="A3652" s="462" t="s">
        <v>5876</v>
      </c>
      <c r="B3652" s="462" t="s">
        <v>4984</v>
      </c>
      <c r="C3652" s="462" t="s">
        <v>5876</v>
      </c>
      <c r="D3652" s="462" t="s">
        <v>200</v>
      </c>
      <c r="E3652" s="462" t="s">
        <v>214</v>
      </c>
      <c r="F3652" s="463">
        <v>1994</v>
      </c>
      <c r="G3652" s="462" t="s">
        <v>5710</v>
      </c>
      <c r="H3652" s="462" t="s">
        <v>5869</v>
      </c>
      <c r="I3652" s="462" t="s">
        <v>5877</v>
      </c>
      <c r="J3652" s="463">
        <v>33100</v>
      </c>
      <c r="K3652" s="468"/>
      <c r="L3652" s="464">
        <f t="shared" ca="1" si="57"/>
        <v>1103.3333333333333</v>
      </c>
      <c r="M3652" s="462" t="s">
        <v>143</v>
      </c>
    </row>
    <row r="3653" spans="1:13" x14ac:dyDescent="0.35">
      <c r="A3653" s="465" t="s">
        <v>13360</v>
      </c>
      <c r="B3653" s="465" t="s">
        <v>5093</v>
      </c>
      <c r="C3653" s="465" t="s">
        <v>13360</v>
      </c>
      <c r="D3653" s="465" t="s">
        <v>200</v>
      </c>
      <c r="E3653" s="465" t="s">
        <v>214</v>
      </c>
      <c r="F3653" s="466">
        <v>2019</v>
      </c>
      <c r="G3653" s="465" t="s">
        <v>5710</v>
      </c>
      <c r="H3653" s="465" t="s">
        <v>9893</v>
      </c>
      <c r="I3653" s="465" t="s">
        <v>13361</v>
      </c>
      <c r="J3653" s="466">
        <v>26035</v>
      </c>
      <c r="K3653" s="469"/>
      <c r="L3653" s="404">
        <f t="shared" ca="1" si="57"/>
        <v>5207</v>
      </c>
      <c r="M3653" s="465" t="s">
        <v>143</v>
      </c>
    </row>
    <row r="3654" spans="1:13" x14ac:dyDescent="0.35">
      <c r="A3654" s="462" t="s">
        <v>13362</v>
      </c>
      <c r="B3654" s="462" t="s">
        <v>5094</v>
      </c>
      <c r="C3654" s="462" t="s">
        <v>13362</v>
      </c>
      <c r="D3654" s="462" t="s">
        <v>200</v>
      </c>
      <c r="E3654" s="462" t="s">
        <v>214</v>
      </c>
      <c r="F3654" s="463">
        <v>2019</v>
      </c>
      <c r="G3654" s="462" t="s">
        <v>5710</v>
      </c>
      <c r="H3654" s="462" t="s">
        <v>9893</v>
      </c>
      <c r="I3654" s="462" t="s">
        <v>13363</v>
      </c>
      <c r="J3654" s="463">
        <v>36510</v>
      </c>
      <c r="K3654" s="468"/>
      <c r="L3654" s="464">
        <f t="shared" ca="1" si="57"/>
        <v>7302</v>
      </c>
      <c r="M3654" s="462" t="s">
        <v>143</v>
      </c>
    </row>
    <row r="3655" spans="1:13" x14ac:dyDescent="0.35">
      <c r="A3655" s="465" t="s">
        <v>12438</v>
      </c>
      <c r="B3655" s="465" t="s">
        <v>5087</v>
      </c>
      <c r="C3655" s="465" t="s">
        <v>12438</v>
      </c>
      <c r="D3655" s="465" t="s">
        <v>200</v>
      </c>
      <c r="E3655" s="465" t="s">
        <v>214</v>
      </c>
      <c r="F3655" s="466">
        <v>2018</v>
      </c>
      <c r="G3655" s="465" t="s">
        <v>5710</v>
      </c>
      <c r="H3655" s="465" t="s">
        <v>9893</v>
      </c>
      <c r="I3655" s="465" t="s">
        <v>12439</v>
      </c>
      <c r="J3655" s="466">
        <v>25860</v>
      </c>
      <c r="K3655" s="469"/>
      <c r="L3655" s="404">
        <f t="shared" ca="1" si="57"/>
        <v>4310</v>
      </c>
      <c r="M3655" s="465" t="s">
        <v>143</v>
      </c>
    </row>
    <row r="3656" spans="1:13" x14ac:dyDescent="0.35">
      <c r="A3656" s="462" t="s">
        <v>11424</v>
      </c>
      <c r="B3656" s="462" t="s">
        <v>5079</v>
      </c>
      <c r="C3656" s="462" t="s">
        <v>11424</v>
      </c>
      <c r="D3656" s="462" t="s">
        <v>200</v>
      </c>
      <c r="E3656" s="462" t="s">
        <v>214</v>
      </c>
      <c r="F3656" s="463">
        <v>2017</v>
      </c>
      <c r="G3656" s="462" t="s">
        <v>5710</v>
      </c>
      <c r="H3656" s="462" t="s">
        <v>6139</v>
      </c>
      <c r="I3656" s="462" t="s">
        <v>11425</v>
      </c>
      <c r="J3656" s="463">
        <v>4948</v>
      </c>
      <c r="K3656" s="468"/>
      <c r="L3656" s="464">
        <f t="shared" ca="1" si="57"/>
        <v>706.85714285714289</v>
      </c>
      <c r="M3656" s="462" t="s">
        <v>143</v>
      </c>
    </row>
    <row r="3657" spans="1:13" x14ac:dyDescent="0.35">
      <c r="A3657" s="465" t="s">
        <v>11426</v>
      </c>
      <c r="B3657" s="465" t="s">
        <v>5080</v>
      </c>
      <c r="C3657" s="465" t="s">
        <v>11426</v>
      </c>
      <c r="D3657" s="465" t="s">
        <v>200</v>
      </c>
      <c r="E3657" s="465" t="s">
        <v>214</v>
      </c>
      <c r="F3657" s="466">
        <v>2017</v>
      </c>
      <c r="G3657" s="465" t="s">
        <v>5710</v>
      </c>
      <c r="H3657" s="465" t="s">
        <v>6139</v>
      </c>
      <c r="I3657" s="465" t="s">
        <v>11427</v>
      </c>
      <c r="J3657" s="466">
        <v>68001</v>
      </c>
      <c r="K3657" s="469"/>
      <c r="L3657" s="404">
        <f t="shared" ca="1" si="57"/>
        <v>9714.4285714285706</v>
      </c>
      <c r="M3657" s="465" t="s">
        <v>143</v>
      </c>
    </row>
    <row r="3658" spans="1:13" x14ac:dyDescent="0.35">
      <c r="A3658" s="462" t="s">
        <v>11428</v>
      </c>
      <c r="B3658" s="462" t="s">
        <v>5081</v>
      </c>
      <c r="C3658" s="462" t="s">
        <v>11428</v>
      </c>
      <c r="D3658" s="462" t="s">
        <v>200</v>
      </c>
      <c r="E3658" s="462" t="s">
        <v>214</v>
      </c>
      <c r="F3658" s="463">
        <v>2017</v>
      </c>
      <c r="G3658" s="462" t="s">
        <v>5710</v>
      </c>
      <c r="H3658" s="462" t="s">
        <v>6139</v>
      </c>
      <c r="I3658" s="462" t="s">
        <v>11429</v>
      </c>
      <c r="J3658" s="463">
        <v>35460</v>
      </c>
      <c r="K3658" s="468"/>
      <c r="L3658" s="464">
        <f t="shared" ca="1" si="57"/>
        <v>5065.7142857142853</v>
      </c>
      <c r="M3658" s="462" t="s">
        <v>143</v>
      </c>
    </row>
    <row r="3659" spans="1:13" x14ac:dyDescent="0.35">
      <c r="A3659" s="465" t="s">
        <v>12366</v>
      </c>
      <c r="B3659" s="465" t="s">
        <v>5084</v>
      </c>
      <c r="C3659" s="465" t="s">
        <v>12366</v>
      </c>
      <c r="D3659" s="465" t="s">
        <v>200</v>
      </c>
      <c r="E3659" s="465" t="s">
        <v>214</v>
      </c>
      <c r="F3659" s="466">
        <v>2018</v>
      </c>
      <c r="G3659" s="465" t="s">
        <v>5710</v>
      </c>
      <c r="H3659" s="465" t="s">
        <v>6006</v>
      </c>
      <c r="I3659" s="465" t="s">
        <v>12367</v>
      </c>
      <c r="J3659" s="466">
        <v>0</v>
      </c>
      <c r="K3659" s="469"/>
      <c r="L3659" s="404">
        <f t="shared" ca="1" si="57"/>
        <v>0</v>
      </c>
      <c r="M3659" s="465" t="s">
        <v>143</v>
      </c>
    </row>
    <row r="3660" spans="1:13" x14ac:dyDescent="0.35">
      <c r="A3660" s="462" t="s">
        <v>14016</v>
      </c>
      <c r="B3660" s="462" t="s">
        <v>14017</v>
      </c>
      <c r="C3660" s="462" t="s">
        <v>14016</v>
      </c>
      <c r="D3660" s="462" t="s">
        <v>200</v>
      </c>
      <c r="E3660" s="462" t="s">
        <v>214</v>
      </c>
      <c r="F3660" s="463">
        <v>2020</v>
      </c>
      <c r="G3660" s="462" t="s">
        <v>5710</v>
      </c>
      <c r="H3660" s="462" t="s">
        <v>9893</v>
      </c>
      <c r="I3660" s="462" t="s">
        <v>14018</v>
      </c>
      <c r="J3660" s="463">
        <v>0</v>
      </c>
      <c r="K3660" s="468"/>
      <c r="L3660" s="464">
        <f t="shared" ca="1" si="57"/>
        <v>0</v>
      </c>
      <c r="M3660" s="462" t="s">
        <v>143</v>
      </c>
    </row>
    <row r="3661" spans="1:13" x14ac:dyDescent="0.35">
      <c r="A3661" s="465" t="s">
        <v>14019</v>
      </c>
      <c r="B3661" s="465" t="s">
        <v>14020</v>
      </c>
      <c r="C3661" s="465" t="s">
        <v>14019</v>
      </c>
      <c r="D3661" s="465" t="s">
        <v>200</v>
      </c>
      <c r="E3661" s="465" t="s">
        <v>214</v>
      </c>
      <c r="F3661" s="466">
        <v>2020</v>
      </c>
      <c r="G3661" s="465" t="s">
        <v>5710</v>
      </c>
      <c r="H3661" s="465" t="s">
        <v>9893</v>
      </c>
      <c r="I3661" s="465" t="s">
        <v>14021</v>
      </c>
      <c r="J3661" s="466">
        <v>0</v>
      </c>
      <c r="K3661" s="469"/>
      <c r="L3661" s="404">
        <f t="shared" ca="1" si="57"/>
        <v>0</v>
      </c>
      <c r="M3661" s="465" t="s">
        <v>143</v>
      </c>
    </row>
    <row r="3662" spans="1:13" x14ac:dyDescent="0.35">
      <c r="A3662" s="462" t="s">
        <v>8316</v>
      </c>
      <c r="B3662" s="462" t="s">
        <v>5043</v>
      </c>
      <c r="C3662" s="462" t="s">
        <v>8316</v>
      </c>
      <c r="D3662" s="462" t="s">
        <v>200</v>
      </c>
      <c r="E3662" s="462" t="s">
        <v>214</v>
      </c>
      <c r="F3662" s="463">
        <v>2012</v>
      </c>
      <c r="G3662" s="462" t="s">
        <v>5710</v>
      </c>
      <c r="H3662" s="462" t="s">
        <v>913</v>
      </c>
      <c r="I3662" s="462" t="s">
        <v>8317</v>
      </c>
      <c r="J3662" s="463">
        <v>0</v>
      </c>
      <c r="K3662" s="468"/>
      <c r="L3662" s="464">
        <f t="shared" ca="1" si="57"/>
        <v>0</v>
      </c>
      <c r="M3662" s="462" t="s">
        <v>143</v>
      </c>
    </row>
    <row r="3663" spans="1:13" x14ac:dyDescent="0.35">
      <c r="A3663" s="465" t="s">
        <v>17386</v>
      </c>
      <c r="B3663" s="465" t="s">
        <v>17387</v>
      </c>
      <c r="C3663" s="465" t="s">
        <v>17386</v>
      </c>
      <c r="D3663" s="465" t="s">
        <v>200</v>
      </c>
      <c r="E3663" s="465" t="s">
        <v>214</v>
      </c>
      <c r="F3663" s="466">
        <v>2009</v>
      </c>
      <c r="G3663" s="465" t="s">
        <v>5710</v>
      </c>
      <c r="H3663" s="465" t="s">
        <v>6498</v>
      </c>
      <c r="I3663" s="465" t="s">
        <v>17388</v>
      </c>
      <c r="J3663" s="466">
        <v>0</v>
      </c>
      <c r="K3663" s="469"/>
      <c r="L3663" s="404">
        <f t="shared" ca="1" si="57"/>
        <v>0</v>
      </c>
      <c r="M3663" s="465" t="s">
        <v>143</v>
      </c>
    </row>
    <row r="3664" spans="1:13" x14ac:dyDescent="0.35">
      <c r="A3664" s="462" t="s">
        <v>17389</v>
      </c>
      <c r="B3664" s="462" t="s">
        <v>17390</v>
      </c>
      <c r="C3664" s="462" t="s">
        <v>17389</v>
      </c>
      <c r="D3664" s="462" t="s">
        <v>200</v>
      </c>
      <c r="E3664" s="462" t="s">
        <v>214</v>
      </c>
      <c r="F3664" s="463">
        <v>2015</v>
      </c>
      <c r="G3664" s="462" t="s">
        <v>5710</v>
      </c>
      <c r="H3664" s="462" t="s">
        <v>6139</v>
      </c>
      <c r="I3664" s="462" t="s">
        <v>17391</v>
      </c>
      <c r="J3664" s="463">
        <v>0</v>
      </c>
      <c r="K3664" s="468"/>
      <c r="L3664" s="464">
        <f t="shared" ca="1" si="57"/>
        <v>0</v>
      </c>
      <c r="M3664" s="462" t="s">
        <v>143</v>
      </c>
    </row>
    <row r="3665" spans="1:13" x14ac:dyDescent="0.35">
      <c r="A3665" s="465" t="s">
        <v>17396</v>
      </c>
      <c r="B3665" s="465" t="s">
        <v>17397</v>
      </c>
      <c r="C3665" s="465" t="s">
        <v>17396</v>
      </c>
      <c r="D3665" s="465" t="s">
        <v>200</v>
      </c>
      <c r="E3665" s="465" t="s">
        <v>214</v>
      </c>
      <c r="F3665" s="466">
        <v>2022</v>
      </c>
      <c r="G3665" s="465" t="s">
        <v>5710</v>
      </c>
      <c r="H3665" s="465" t="s">
        <v>6139</v>
      </c>
      <c r="I3665" s="465" t="s">
        <v>17398</v>
      </c>
      <c r="J3665" s="466">
        <v>0</v>
      </c>
      <c r="K3665" s="469"/>
      <c r="L3665" s="404">
        <f t="shared" ca="1" si="57"/>
        <v>0</v>
      </c>
      <c r="M3665" s="465" t="s">
        <v>143</v>
      </c>
    </row>
    <row r="3666" spans="1:13" x14ac:dyDescent="0.35">
      <c r="A3666" s="462" t="s">
        <v>17399</v>
      </c>
      <c r="B3666" s="462" t="s">
        <v>17400</v>
      </c>
      <c r="C3666" s="462" t="s">
        <v>17399</v>
      </c>
      <c r="D3666" s="462" t="s">
        <v>200</v>
      </c>
      <c r="E3666" s="462" t="s">
        <v>214</v>
      </c>
      <c r="F3666" s="463">
        <v>2022</v>
      </c>
      <c r="G3666" s="462" t="s">
        <v>5710</v>
      </c>
      <c r="H3666" s="462" t="s">
        <v>6139</v>
      </c>
      <c r="I3666" s="462" t="s">
        <v>17401</v>
      </c>
      <c r="J3666" s="463">
        <v>0</v>
      </c>
      <c r="K3666" s="468"/>
      <c r="L3666" s="464">
        <f t="shared" ca="1" si="57"/>
        <v>0</v>
      </c>
      <c r="M3666" s="462" t="s">
        <v>143</v>
      </c>
    </row>
    <row r="3667" spans="1:13" x14ac:dyDescent="0.35">
      <c r="A3667" s="465" t="s">
        <v>17871</v>
      </c>
      <c r="B3667" s="465" t="s">
        <v>17872</v>
      </c>
      <c r="C3667" s="465" t="s">
        <v>17871</v>
      </c>
      <c r="D3667" s="465" t="s">
        <v>200</v>
      </c>
      <c r="E3667" s="465" t="s">
        <v>214</v>
      </c>
      <c r="F3667" s="466">
        <v>2023</v>
      </c>
      <c r="G3667" s="465" t="s">
        <v>5710</v>
      </c>
      <c r="H3667" s="465" t="s">
        <v>6139</v>
      </c>
      <c r="I3667" s="465" t="s">
        <v>17873</v>
      </c>
      <c r="J3667" s="466">
        <v>0</v>
      </c>
      <c r="K3667" s="469"/>
      <c r="L3667" s="404">
        <f t="shared" ca="1" si="57"/>
        <v>0</v>
      </c>
      <c r="M3667" s="465" t="s">
        <v>143</v>
      </c>
    </row>
    <row r="3668" spans="1:13" x14ac:dyDescent="0.35">
      <c r="A3668" s="462" t="s">
        <v>17874</v>
      </c>
      <c r="B3668" s="462" t="s">
        <v>17875</v>
      </c>
      <c r="C3668" s="462" t="s">
        <v>17874</v>
      </c>
      <c r="D3668" s="462" t="s">
        <v>200</v>
      </c>
      <c r="E3668" s="462" t="s">
        <v>214</v>
      </c>
      <c r="F3668" s="463">
        <v>2023</v>
      </c>
      <c r="G3668" s="462" t="s">
        <v>5710</v>
      </c>
      <c r="H3668" s="462" t="s">
        <v>6139</v>
      </c>
      <c r="I3668" s="462" t="s">
        <v>17876</v>
      </c>
      <c r="J3668" s="463">
        <v>0</v>
      </c>
      <c r="K3668" s="468"/>
      <c r="L3668" s="464">
        <f t="shared" ca="1" si="57"/>
        <v>0</v>
      </c>
      <c r="M3668" s="462" t="s">
        <v>143</v>
      </c>
    </row>
    <row r="3669" spans="1:13" x14ac:dyDescent="0.35">
      <c r="A3669" s="465" t="s">
        <v>14912</v>
      </c>
      <c r="B3669" s="465" t="s">
        <v>14913</v>
      </c>
      <c r="C3669" s="465" t="s">
        <v>14912</v>
      </c>
      <c r="D3669" s="465" t="s">
        <v>200</v>
      </c>
      <c r="E3669" s="465" t="s">
        <v>214</v>
      </c>
      <c r="F3669" s="466">
        <v>2021</v>
      </c>
      <c r="G3669" s="465" t="s">
        <v>5710</v>
      </c>
      <c r="H3669" s="465" t="s">
        <v>6139</v>
      </c>
      <c r="I3669" s="465" t="s">
        <v>14914</v>
      </c>
      <c r="J3669" s="466">
        <v>0</v>
      </c>
      <c r="K3669" s="469"/>
      <c r="L3669" s="404">
        <f t="shared" ca="1" si="57"/>
        <v>0</v>
      </c>
      <c r="M3669" s="465" t="s">
        <v>143</v>
      </c>
    </row>
    <row r="3670" spans="1:13" x14ac:dyDescent="0.35">
      <c r="A3670" s="462" t="s">
        <v>9625</v>
      </c>
      <c r="B3670" s="462" t="s">
        <v>14916</v>
      </c>
      <c r="C3670" s="462" t="s">
        <v>9625</v>
      </c>
      <c r="D3670" s="462" t="s">
        <v>200</v>
      </c>
      <c r="E3670" s="462" t="s">
        <v>214</v>
      </c>
      <c r="F3670" s="463">
        <v>2015</v>
      </c>
      <c r="G3670" s="462" t="s">
        <v>5710</v>
      </c>
      <c r="H3670" s="462" t="s">
        <v>6139</v>
      </c>
      <c r="I3670" s="462" t="s">
        <v>9626</v>
      </c>
      <c r="J3670" s="463">
        <v>107036</v>
      </c>
      <c r="K3670" s="468"/>
      <c r="L3670" s="464">
        <f t="shared" ca="1" si="57"/>
        <v>11892.888888888889</v>
      </c>
      <c r="M3670" s="462" t="s">
        <v>143</v>
      </c>
    </row>
    <row r="3671" spans="1:13" x14ac:dyDescent="0.35">
      <c r="A3671" s="465" t="s">
        <v>14917</v>
      </c>
      <c r="B3671" s="465" t="s">
        <v>14918</v>
      </c>
      <c r="C3671" s="465" t="s">
        <v>14917</v>
      </c>
      <c r="D3671" s="465" t="s">
        <v>200</v>
      </c>
      <c r="E3671" s="465" t="s">
        <v>214</v>
      </c>
      <c r="F3671" s="466">
        <v>2021</v>
      </c>
      <c r="G3671" s="465" t="s">
        <v>5710</v>
      </c>
      <c r="H3671" s="465" t="s">
        <v>6139</v>
      </c>
      <c r="I3671" s="465" t="s">
        <v>14919</v>
      </c>
      <c r="J3671" s="466">
        <v>0</v>
      </c>
      <c r="K3671" s="469"/>
      <c r="L3671" s="404">
        <f t="shared" ca="1" si="57"/>
        <v>0</v>
      </c>
      <c r="M3671" s="465" t="s">
        <v>143</v>
      </c>
    </row>
    <row r="3672" spans="1:13" x14ac:dyDescent="0.35">
      <c r="A3672" s="462" t="s">
        <v>14920</v>
      </c>
      <c r="B3672" s="462" t="s">
        <v>14921</v>
      </c>
      <c r="C3672" s="462" t="s">
        <v>14920</v>
      </c>
      <c r="D3672" s="462" t="s">
        <v>200</v>
      </c>
      <c r="E3672" s="462" t="s">
        <v>214</v>
      </c>
      <c r="F3672" s="463">
        <v>2021</v>
      </c>
      <c r="G3672" s="462" t="s">
        <v>5710</v>
      </c>
      <c r="H3672" s="462" t="s">
        <v>6139</v>
      </c>
      <c r="I3672" s="462" t="s">
        <v>14922</v>
      </c>
      <c r="J3672" s="463">
        <v>0</v>
      </c>
      <c r="K3672" s="468"/>
      <c r="L3672" s="464">
        <f t="shared" ca="1" si="57"/>
        <v>0</v>
      </c>
      <c r="M3672" s="462" t="s">
        <v>143</v>
      </c>
    </row>
    <row r="3673" spans="1:13" x14ac:dyDescent="0.35">
      <c r="A3673" s="465" t="s">
        <v>16995</v>
      </c>
      <c r="B3673" s="465" t="s">
        <v>16996</v>
      </c>
      <c r="C3673" s="465" t="s">
        <v>16995</v>
      </c>
      <c r="D3673" s="465" t="s">
        <v>200</v>
      </c>
      <c r="E3673" s="465" t="s">
        <v>214</v>
      </c>
      <c r="F3673" s="466">
        <v>2021</v>
      </c>
      <c r="G3673" s="465" t="s">
        <v>5710</v>
      </c>
      <c r="H3673" s="465" t="s">
        <v>6139</v>
      </c>
      <c r="I3673" s="465" t="s">
        <v>16997</v>
      </c>
      <c r="J3673" s="466">
        <v>0</v>
      </c>
      <c r="K3673" s="469"/>
      <c r="L3673" s="404">
        <f t="shared" ca="1" si="57"/>
        <v>0</v>
      </c>
      <c r="M3673" s="465" t="s">
        <v>143</v>
      </c>
    </row>
    <row r="3674" spans="1:13" x14ac:dyDescent="0.35">
      <c r="A3674" s="462" t="s">
        <v>17319</v>
      </c>
      <c r="B3674" s="462" t="s">
        <v>17320</v>
      </c>
      <c r="C3674" s="462" t="s">
        <v>17319</v>
      </c>
      <c r="D3674" s="462" t="s">
        <v>200</v>
      </c>
      <c r="E3674" s="462" t="s">
        <v>214</v>
      </c>
      <c r="F3674" s="463">
        <v>2008</v>
      </c>
      <c r="G3674" s="462" t="s">
        <v>5710</v>
      </c>
      <c r="H3674" s="462" t="s">
        <v>6038</v>
      </c>
      <c r="I3674" s="462" t="s">
        <v>17321</v>
      </c>
      <c r="J3674" s="463">
        <v>121369</v>
      </c>
      <c r="K3674" s="468"/>
      <c r="L3674" s="464">
        <f t="shared" ca="1" si="57"/>
        <v>7585.5625</v>
      </c>
      <c r="M3674" s="462" t="s">
        <v>143</v>
      </c>
    </row>
    <row r="3675" spans="1:13" x14ac:dyDescent="0.35">
      <c r="A3675" s="465" t="s">
        <v>17310</v>
      </c>
      <c r="B3675" s="465" t="s">
        <v>17311</v>
      </c>
      <c r="C3675" s="465" t="s">
        <v>17310</v>
      </c>
      <c r="D3675" s="465" t="s">
        <v>200</v>
      </c>
      <c r="E3675" s="465" t="s">
        <v>214</v>
      </c>
      <c r="F3675" s="466">
        <v>2000</v>
      </c>
      <c r="G3675" s="465" t="s">
        <v>5710</v>
      </c>
      <c r="H3675" s="465" t="s">
        <v>2322</v>
      </c>
      <c r="I3675" s="465" t="s">
        <v>17312</v>
      </c>
      <c r="J3675" s="466">
        <v>0</v>
      </c>
      <c r="K3675" s="469"/>
      <c r="L3675" s="404">
        <f t="shared" ca="1" si="57"/>
        <v>0</v>
      </c>
      <c r="M3675" s="465" t="s">
        <v>143</v>
      </c>
    </row>
    <row r="3676" spans="1:13" x14ac:dyDescent="0.35">
      <c r="A3676" s="462" t="s">
        <v>17316</v>
      </c>
      <c r="B3676" s="462" t="s">
        <v>17317</v>
      </c>
      <c r="C3676" s="462" t="s">
        <v>17316</v>
      </c>
      <c r="D3676" s="462" t="s">
        <v>200</v>
      </c>
      <c r="E3676" s="462" t="s">
        <v>214</v>
      </c>
      <c r="F3676" s="463">
        <v>2016</v>
      </c>
      <c r="G3676" s="462" t="s">
        <v>5710</v>
      </c>
      <c r="H3676" s="462" t="s">
        <v>6139</v>
      </c>
      <c r="I3676" s="462" t="s">
        <v>17318</v>
      </c>
      <c r="J3676" s="463">
        <v>0</v>
      </c>
      <c r="K3676" s="468"/>
      <c r="L3676" s="464">
        <f t="shared" ca="1" si="57"/>
        <v>0</v>
      </c>
      <c r="M3676" s="462" t="s">
        <v>143</v>
      </c>
    </row>
    <row r="3677" spans="1:13" x14ac:dyDescent="0.35">
      <c r="A3677" s="465" t="s">
        <v>17313</v>
      </c>
      <c r="B3677" s="465" t="s">
        <v>17314</v>
      </c>
      <c r="C3677" s="465" t="s">
        <v>17313</v>
      </c>
      <c r="D3677" s="465" t="s">
        <v>200</v>
      </c>
      <c r="E3677" s="465" t="s">
        <v>214</v>
      </c>
      <c r="F3677" s="466">
        <v>2017</v>
      </c>
      <c r="G3677" s="465" t="s">
        <v>5710</v>
      </c>
      <c r="H3677" s="465" t="s">
        <v>6139</v>
      </c>
      <c r="I3677" s="465" t="s">
        <v>17315</v>
      </c>
      <c r="J3677" s="466">
        <v>0</v>
      </c>
      <c r="K3677" s="469"/>
      <c r="L3677" s="404">
        <f t="shared" ca="1" si="57"/>
        <v>0</v>
      </c>
      <c r="M3677" s="465" t="s">
        <v>143</v>
      </c>
    </row>
    <row r="3678" spans="1:13" x14ac:dyDescent="0.35">
      <c r="A3678" s="462" t="s">
        <v>10748</v>
      </c>
      <c r="B3678" s="462" t="s">
        <v>10749</v>
      </c>
      <c r="C3678" s="462" t="s">
        <v>10748</v>
      </c>
      <c r="D3678" s="462" t="s">
        <v>200</v>
      </c>
      <c r="E3678" s="462" t="s">
        <v>214</v>
      </c>
      <c r="F3678" s="463">
        <v>2016</v>
      </c>
      <c r="G3678" s="462" t="s">
        <v>5710</v>
      </c>
      <c r="H3678" s="462" t="s">
        <v>6735</v>
      </c>
      <c r="I3678" s="462" t="s">
        <v>10750</v>
      </c>
      <c r="J3678" s="463">
        <v>18938</v>
      </c>
      <c r="K3678" s="468"/>
      <c r="L3678" s="464">
        <f t="shared" ca="1" si="57"/>
        <v>2367.25</v>
      </c>
      <c r="M3678" s="462" t="s">
        <v>143</v>
      </c>
    </row>
    <row r="3679" spans="1:13" x14ac:dyDescent="0.35">
      <c r="A3679" s="465" t="s">
        <v>7331</v>
      </c>
      <c r="B3679" s="465" t="s">
        <v>5020</v>
      </c>
      <c r="C3679" s="465" t="s">
        <v>7331</v>
      </c>
      <c r="D3679" s="465" t="s">
        <v>200</v>
      </c>
      <c r="E3679" s="465" t="s">
        <v>5840</v>
      </c>
      <c r="F3679" s="466">
        <v>2009</v>
      </c>
      <c r="G3679" s="465" t="s">
        <v>5767</v>
      </c>
      <c r="H3679" s="465" t="s">
        <v>6179</v>
      </c>
      <c r="I3679" s="465" t="s">
        <v>7332</v>
      </c>
      <c r="J3679" s="466">
        <v>141450</v>
      </c>
      <c r="K3679" s="469"/>
      <c r="L3679" s="404">
        <f t="shared" ca="1" si="57"/>
        <v>9430</v>
      </c>
      <c r="M3679" s="465" t="s">
        <v>143</v>
      </c>
    </row>
    <row r="3680" spans="1:13" x14ac:dyDescent="0.35">
      <c r="A3680" s="462" t="s">
        <v>9822</v>
      </c>
      <c r="B3680" s="462" t="s">
        <v>9823</v>
      </c>
      <c r="C3680" s="462" t="s">
        <v>9822</v>
      </c>
      <c r="D3680" s="462" t="s">
        <v>200</v>
      </c>
      <c r="E3680" s="462" t="s">
        <v>5840</v>
      </c>
      <c r="F3680" s="463">
        <v>2015</v>
      </c>
      <c r="G3680" s="462" t="s">
        <v>5710</v>
      </c>
      <c r="H3680" s="462" t="s">
        <v>5711</v>
      </c>
      <c r="I3680" s="462" t="s">
        <v>9824</v>
      </c>
      <c r="J3680" s="463">
        <v>27564</v>
      </c>
      <c r="K3680" s="468"/>
      <c r="L3680" s="464">
        <f t="shared" ca="1" si="57"/>
        <v>3062.6666666666665</v>
      </c>
      <c r="M3680" s="462" t="s">
        <v>143</v>
      </c>
    </row>
    <row r="3681" spans="1:13" x14ac:dyDescent="0.35">
      <c r="A3681" s="465" t="s">
        <v>9350</v>
      </c>
      <c r="B3681" s="465" t="s">
        <v>9351</v>
      </c>
      <c r="C3681" s="465" t="s">
        <v>9350</v>
      </c>
      <c r="D3681" s="465" t="s">
        <v>200</v>
      </c>
      <c r="E3681" s="465" t="s">
        <v>5840</v>
      </c>
      <c r="F3681" s="466">
        <v>2014</v>
      </c>
      <c r="G3681" s="465" t="s">
        <v>5710</v>
      </c>
      <c r="H3681" s="465" t="s">
        <v>5711</v>
      </c>
      <c r="I3681" s="465" t="s">
        <v>9352</v>
      </c>
      <c r="J3681" s="466">
        <v>32955</v>
      </c>
      <c r="K3681" s="469"/>
      <c r="L3681" s="404">
        <f t="shared" ca="1" si="57"/>
        <v>3295.5</v>
      </c>
      <c r="M3681" s="465" t="s">
        <v>143</v>
      </c>
    </row>
    <row r="3682" spans="1:13" x14ac:dyDescent="0.35">
      <c r="A3682" s="462" t="s">
        <v>9357</v>
      </c>
      <c r="B3682" s="462" t="s">
        <v>9358</v>
      </c>
      <c r="C3682" s="462" t="s">
        <v>9357</v>
      </c>
      <c r="D3682" s="462" t="s">
        <v>200</v>
      </c>
      <c r="E3682" s="462" t="s">
        <v>5840</v>
      </c>
      <c r="F3682" s="463">
        <v>2014</v>
      </c>
      <c r="G3682" s="462" t="s">
        <v>5710</v>
      </c>
      <c r="H3682" s="462" t="s">
        <v>5711</v>
      </c>
      <c r="I3682" s="462" t="s">
        <v>9359</v>
      </c>
      <c r="J3682" s="463">
        <v>45374</v>
      </c>
      <c r="K3682" s="468"/>
      <c r="L3682" s="464">
        <f t="shared" ca="1" si="57"/>
        <v>4537.3999999999996</v>
      </c>
      <c r="M3682" s="462" t="s">
        <v>143</v>
      </c>
    </row>
    <row r="3683" spans="1:13" x14ac:dyDescent="0.35">
      <c r="A3683" s="465" t="s">
        <v>8159</v>
      </c>
      <c r="B3683" s="465" t="s">
        <v>16642</v>
      </c>
      <c r="C3683" s="465" t="s">
        <v>8159</v>
      </c>
      <c r="D3683" s="465" t="s">
        <v>200</v>
      </c>
      <c r="E3683" s="465" t="s">
        <v>5840</v>
      </c>
      <c r="F3683" s="466">
        <v>2012</v>
      </c>
      <c r="G3683" s="465" t="s">
        <v>5710</v>
      </c>
      <c r="H3683" s="465" t="s">
        <v>6496</v>
      </c>
      <c r="I3683" s="465" t="s">
        <v>8160</v>
      </c>
      <c r="J3683" s="466">
        <v>163280</v>
      </c>
      <c r="K3683" s="469"/>
      <c r="L3683" s="404">
        <f t="shared" ca="1" si="57"/>
        <v>13606.666666666666</v>
      </c>
      <c r="M3683" s="465" t="s">
        <v>143</v>
      </c>
    </row>
    <row r="3684" spans="1:13" x14ac:dyDescent="0.35">
      <c r="A3684" s="462" t="s">
        <v>6700</v>
      </c>
      <c r="B3684" s="462" t="s">
        <v>16650</v>
      </c>
      <c r="C3684" s="462" t="s">
        <v>6700</v>
      </c>
      <c r="D3684" s="462" t="s">
        <v>200</v>
      </c>
      <c r="E3684" s="462" t="s">
        <v>5840</v>
      </c>
      <c r="F3684" s="463">
        <v>2007</v>
      </c>
      <c r="G3684" s="462" t="s">
        <v>5710</v>
      </c>
      <c r="H3684" s="462" t="s">
        <v>6139</v>
      </c>
      <c r="I3684" s="462" t="s">
        <v>6701</v>
      </c>
      <c r="J3684" s="463">
        <v>127665</v>
      </c>
      <c r="K3684" s="468"/>
      <c r="L3684" s="464">
        <f t="shared" ca="1" si="57"/>
        <v>7509.7058823529414</v>
      </c>
      <c r="M3684" s="462" t="s">
        <v>143</v>
      </c>
    </row>
    <row r="3685" spans="1:13" x14ac:dyDescent="0.35">
      <c r="A3685" s="465" t="s">
        <v>11991</v>
      </c>
      <c r="B3685" s="465" t="s">
        <v>16775</v>
      </c>
      <c r="C3685" s="465" t="s">
        <v>11991</v>
      </c>
      <c r="D3685" s="465" t="s">
        <v>200</v>
      </c>
      <c r="E3685" s="465" t="s">
        <v>5840</v>
      </c>
      <c r="F3685" s="466">
        <v>2018</v>
      </c>
      <c r="G3685" s="465" t="s">
        <v>5767</v>
      </c>
      <c r="H3685" s="465" t="s">
        <v>8025</v>
      </c>
      <c r="I3685" s="465" t="s">
        <v>11992</v>
      </c>
      <c r="J3685" s="466">
        <v>98009</v>
      </c>
      <c r="K3685" s="469"/>
      <c r="L3685" s="404">
        <f t="shared" ca="1" si="57"/>
        <v>16334.833333333334</v>
      </c>
      <c r="M3685" s="465" t="s">
        <v>143</v>
      </c>
    </row>
    <row r="3686" spans="1:13" x14ac:dyDescent="0.35">
      <c r="A3686" s="462" t="s">
        <v>8357</v>
      </c>
      <c r="B3686" s="462" t="s">
        <v>5047</v>
      </c>
      <c r="C3686" s="462" t="s">
        <v>8357</v>
      </c>
      <c r="D3686" s="462" t="s">
        <v>200</v>
      </c>
      <c r="E3686" s="462" t="s">
        <v>5840</v>
      </c>
      <c r="F3686" s="463">
        <v>2012</v>
      </c>
      <c r="G3686" s="462" t="s">
        <v>5710</v>
      </c>
      <c r="H3686" s="462" t="s">
        <v>6735</v>
      </c>
      <c r="I3686" s="462" t="s">
        <v>8358</v>
      </c>
      <c r="J3686" s="463">
        <v>0</v>
      </c>
      <c r="K3686" s="468"/>
      <c r="L3686" s="464">
        <f t="shared" ca="1" si="57"/>
        <v>0</v>
      </c>
      <c r="M3686" s="462" t="s">
        <v>143</v>
      </c>
    </row>
    <row r="3687" spans="1:13" x14ac:dyDescent="0.35">
      <c r="A3687" s="465" t="s">
        <v>9827</v>
      </c>
      <c r="B3687" s="465" t="s">
        <v>5077</v>
      </c>
      <c r="C3687" s="465" t="s">
        <v>9827</v>
      </c>
      <c r="D3687" s="465" t="s">
        <v>200</v>
      </c>
      <c r="E3687" s="465" t="s">
        <v>5840</v>
      </c>
      <c r="F3687" s="466">
        <v>2015</v>
      </c>
      <c r="G3687" s="465" t="s">
        <v>5710</v>
      </c>
      <c r="H3687" s="465" t="s">
        <v>5711</v>
      </c>
      <c r="I3687" s="465" t="s">
        <v>9828</v>
      </c>
      <c r="J3687" s="466">
        <v>58882</v>
      </c>
      <c r="K3687" s="469"/>
      <c r="L3687" s="404">
        <f t="shared" ca="1" si="57"/>
        <v>6542.4444444444443</v>
      </c>
      <c r="M3687" s="465" t="s">
        <v>143</v>
      </c>
    </row>
    <row r="3688" spans="1:13" x14ac:dyDescent="0.35">
      <c r="A3688" s="462" t="s">
        <v>9825</v>
      </c>
      <c r="B3688" s="462" t="s">
        <v>16663</v>
      </c>
      <c r="C3688" s="462" t="s">
        <v>9825</v>
      </c>
      <c r="D3688" s="462" t="s">
        <v>200</v>
      </c>
      <c r="E3688" s="462" t="s">
        <v>5840</v>
      </c>
      <c r="F3688" s="463">
        <v>2015</v>
      </c>
      <c r="G3688" s="462" t="s">
        <v>5710</v>
      </c>
      <c r="H3688" s="462" t="s">
        <v>5711</v>
      </c>
      <c r="I3688" s="462" t="s">
        <v>9826</v>
      </c>
      <c r="J3688" s="463">
        <v>34623</v>
      </c>
      <c r="K3688" s="468"/>
      <c r="L3688" s="464">
        <f t="shared" ca="1" si="57"/>
        <v>3847</v>
      </c>
      <c r="M3688" s="462" t="s">
        <v>143</v>
      </c>
    </row>
    <row r="3689" spans="1:13" x14ac:dyDescent="0.35">
      <c r="A3689" s="465" t="s">
        <v>8684</v>
      </c>
      <c r="B3689" s="465" t="s">
        <v>5056</v>
      </c>
      <c r="C3689" s="465" t="s">
        <v>8684</v>
      </c>
      <c r="D3689" s="465" t="s">
        <v>200</v>
      </c>
      <c r="E3689" s="465" t="s">
        <v>5840</v>
      </c>
      <c r="F3689" s="466">
        <v>2013</v>
      </c>
      <c r="G3689" s="465" t="s">
        <v>5710</v>
      </c>
      <c r="H3689" s="465" t="s">
        <v>368</v>
      </c>
      <c r="I3689" s="465" t="s">
        <v>8685</v>
      </c>
      <c r="J3689" s="466">
        <v>83252</v>
      </c>
      <c r="K3689" s="469"/>
      <c r="L3689" s="404">
        <f t="shared" ca="1" si="57"/>
        <v>7568.363636363636</v>
      </c>
      <c r="M3689" s="465" t="s">
        <v>143</v>
      </c>
    </row>
    <row r="3690" spans="1:13" x14ac:dyDescent="0.35">
      <c r="A3690" s="462" t="s">
        <v>7722</v>
      </c>
      <c r="B3690" s="462" t="s">
        <v>5030</v>
      </c>
      <c r="C3690" s="462" t="s">
        <v>7722</v>
      </c>
      <c r="D3690" s="462" t="s">
        <v>200</v>
      </c>
      <c r="E3690" s="462" t="s">
        <v>5840</v>
      </c>
      <c r="F3690" s="463">
        <v>2011</v>
      </c>
      <c r="G3690" s="462" t="s">
        <v>5710</v>
      </c>
      <c r="H3690" s="462" t="s">
        <v>5820</v>
      </c>
      <c r="I3690" s="462" t="s">
        <v>7723</v>
      </c>
      <c r="J3690" s="463">
        <v>0</v>
      </c>
      <c r="K3690" s="468"/>
      <c r="L3690" s="464">
        <f t="shared" ca="1" si="57"/>
        <v>0</v>
      </c>
      <c r="M3690" s="462" t="s">
        <v>143</v>
      </c>
    </row>
    <row r="3691" spans="1:13" x14ac:dyDescent="0.35">
      <c r="A3691" s="465" t="s">
        <v>8467</v>
      </c>
      <c r="B3691" s="465" t="s">
        <v>5052</v>
      </c>
      <c r="C3691" s="465" t="s">
        <v>8467</v>
      </c>
      <c r="D3691" s="465" t="s">
        <v>200</v>
      </c>
      <c r="E3691" s="465" t="s">
        <v>5840</v>
      </c>
      <c r="F3691" s="466">
        <v>2013</v>
      </c>
      <c r="G3691" s="465" t="s">
        <v>5710</v>
      </c>
      <c r="H3691" s="465" t="s">
        <v>5820</v>
      </c>
      <c r="I3691" s="465" t="s">
        <v>8468</v>
      </c>
      <c r="J3691" s="466">
        <v>0</v>
      </c>
      <c r="K3691" s="469"/>
      <c r="L3691" s="404">
        <f t="shared" ca="1" si="57"/>
        <v>0</v>
      </c>
      <c r="M3691" s="465" t="s">
        <v>143</v>
      </c>
    </row>
    <row r="3692" spans="1:13" x14ac:dyDescent="0.35">
      <c r="A3692" s="462" t="s">
        <v>11422</v>
      </c>
      <c r="B3692" s="462" t="s">
        <v>5082</v>
      </c>
      <c r="C3692" s="462" t="s">
        <v>11422</v>
      </c>
      <c r="D3692" s="462" t="s">
        <v>200</v>
      </c>
      <c r="E3692" s="462" t="s">
        <v>5840</v>
      </c>
      <c r="F3692" s="463">
        <v>2017</v>
      </c>
      <c r="G3692" s="462" t="s">
        <v>5710</v>
      </c>
      <c r="H3692" s="462" t="s">
        <v>6139</v>
      </c>
      <c r="I3692" s="462" t="s">
        <v>11423</v>
      </c>
      <c r="J3692" s="463">
        <v>14800</v>
      </c>
      <c r="K3692" s="468"/>
      <c r="L3692" s="464">
        <f t="shared" ca="1" si="57"/>
        <v>2114.2857142857142</v>
      </c>
      <c r="M3692" s="462" t="s">
        <v>143</v>
      </c>
    </row>
    <row r="3693" spans="1:13" x14ac:dyDescent="0.35">
      <c r="A3693" s="465" t="s">
        <v>7295</v>
      </c>
      <c r="B3693" s="465" t="s">
        <v>14898</v>
      </c>
      <c r="C3693" s="465" t="s">
        <v>7295</v>
      </c>
      <c r="D3693" s="465" t="s">
        <v>200</v>
      </c>
      <c r="E3693" s="465" t="s">
        <v>5840</v>
      </c>
      <c r="F3693" s="466">
        <v>2008</v>
      </c>
      <c r="G3693" s="465" t="s">
        <v>6011</v>
      </c>
      <c r="H3693" s="465" t="s">
        <v>6813</v>
      </c>
      <c r="I3693" s="465" t="s">
        <v>7296</v>
      </c>
      <c r="J3693" s="466">
        <v>57890</v>
      </c>
      <c r="K3693" s="469"/>
      <c r="L3693" s="404">
        <f t="shared" ca="1" si="57"/>
        <v>3618.125</v>
      </c>
      <c r="M3693" s="465" t="s">
        <v>143</v>
      </c>
    </row>
    <row r="3694" spans="1:13" x14ac:dyDescent="0.35">
      <c r="A3694" s="462" t="s">
        <v>7186</v>
      </c>
      <c r="B3694" s="462" t="s">
        <v>5013</v>
      </c>
      <c r="C3694" s="462" t="s">
        <v>7186</v>
      </c>
      <c r="D3694" s="462" t="s">
        <v>200</v>
      </c>
      <c r="E3694" s="462" t="s">
        <v>5840</v>
      </c>
      <c r="F3694" s="463">
        <v>2008</v>
      </c>
      <c r="G3694" s="462" t="s">
        <v>5710</v>
      </c>
      <c r="H3694" s="462" t="s">
        <v>913</v>
      </c>
      <c r="I3694" s="462" t="s">
        <v>7187</v>
      </c>
      <c r="J3694" s="463">
        <v>11</v>
      </c>
      <c r="K3694" s="468"/>
      <c r="L3694" s="464">
        <f t="shared" ca="1" si="57"/>
        <v>0.6875</v>
      </c>
      <c r="M3694" s="462" t="s">
        <v>143</v>
      </c>
    </row>
    <row r="3695" spans="1:13" x14ac:dyDescent="0.35">
      <c r="A3695" s="465" t="s">
        <v>7188</v>
      </c>
      <c r="B3695" s="465" t="s">
        <v>5014</v>
      </c>
      <c r="C3695" s="465" t="s">
        <v>7188</v>
      </c>
      <c r="D3695" s="465" t="s">
        <v>200</v>
      </c>
      <c r="E3695" s="465" t="s">
        <v>5840</v>
      </c>
      <c r="F3695" s="466">
        <v>2008</v>
      </c>
      <c r="G3695" s="465" t="s">
        <v>5710</v>
      </c>
      <c r="H3695" s="465" t="s">
        <v>913</v>
      </c>
      <c r="I3695" s="465" t="s">
        <v>7189</v>
      </c>
      <c r="J3695" s="466">
        <v>10</v>
      </c>
      <c r="K3695" s="469"/>
      <c r="L3695" s="404">
        <f t="shared" ca="1" si="57"/>
        <v>0.625</v>
      </c>
      <c r="M3695" s="465" t="s">
        <v>143</v>
      </c>
    </row>
    <row r="3696" spans="1:13" x14ac:dyDescent="0.35">
      <c r="A3696" s="462" t="s">
        <v>8471</v>
      </c>
      <c r="B3696" s="462" t="s">
        <v>5054</v>
      </c>
      <c r="C3696" s="462" t="s">
        <v>8471</v>
      </c>
      <c r="D3696" s="462" t="s">
        <v>200</v>
      </c>
      <c r="E3696" s="462" t="s">
        <v>5840</v>
      </c>
      <c r="F3696" s="463">
        <v>2013</v>
      </c>
      <c r="G3696" s="462" t="s">
        <v>5710</v>
      </c>
      <c r="H3696" s="462" t="s">
        <v>5820</v>
      </c>
      <c r="I3696" s="462" t="s">
        <v>8472</v>
      </c>
      <c r="J3696" s="463">
        <v>0</v>
      </c>
      <c r="K3696" s="468"/>
      <c r="L3696" s="464">
        <f t="shared" ca="1" si="57"/>
        <v>0</v>
      </c>
      <c r="M3696" s="462" t="s">
        <v>143</v>
      </c>
    </row>
    <row r="3697" spans="1:13" x14ac:dyDescent="0.35">
      <c r="A3697" s="465" t="s">
        <v>6472</v>
      </c>
      <c r="B3697" s="465" t="s">
        <v>16654</v>
      </c>
      <c r="C3697" s="465" t="s">
        <v>6472</v>
      </c>
      <c r="D3697" s="465" t="s">
        <v>200</v>
      </c>
      <c r="E3697" s="465" t="s">
        <v>5840</v>
      </c>
      <c r="F3697" s="466">
        <v>2006</v>
      </c>
      <c r="G3697" s="465" t="s">
        <v>5710</v>
      </c>
      <c r="H3697" s="465" t="s">
        <v>5820</v>
      </c>
      <c r="I3697" s="465" t="s">
        <v>6473</v>
      </c>
      <c r="J3697" s="466">
        <v>12</v>
      </c>
      <c r="K3697" s="469"/>
      <c r="L3697" s="404">
        <f t="shared" ca="1" si="57"/>
        <v>0.66666666666666663</v>
      </c>
      <c r="M3697" s="465" t="s">
        <v>143</v>
      </c>
    </row>
    <row r="3698" spans="1:13" x14ac:dyDescent="0.35">
      <c r="A3698" s="462" t="s">
        <v>9124</v>
      </c>
      <c r="B3698" s="462" t="s">
        <v>16748</v>
      </c>
      <c r="C3698" s="462" t="s">
        <v>9124</v>
      </c>
      <c r="D3698" s="462" t="s">
        <v>200</v>
      </c>
      <c r="E3698" s="462" t="s">
        <v>5840</v>
      </c>
      <c r="F3698" s="463">
        <v>2014</v>
      </c>
      <c r="G3698" s="462" t="s">
        <v>5710</v>
      </c>
      <c r="H3698" s="462" t="s">
        <v>6139</v>
      </c>
      <c r="I3698" s="462" t="s">
        <v>9125</v>
      </c>
      <c r="J3698" s="463">
        <v>133147</v>
      </c>
      <c r="K3698" s="468"/>
      <c r="L3698" s="464">
        <f t="shared" ca="1" si="57"/>
        <v>13314.7</v>
      </c>
      <c r="M3698" s="462" t="s">
        <v>143</v>
      </c>
    </row>
    <row r="3699" spans="1:13" x14ac:dyDescent="0.35">
      <c r="A3699" s="465" t="s">
        <v>8400</v>
      </c>
      <c r="B3699" s="465" t="s">
        <v>5050</v>
      </c>
      <c r="C3699" s="465" t="s">
        <v>8400</v>
      </c>
      <c r="D3699" s="465" t="s">
        <v>200</v>
      </c>
      <c r="E3699" s="465" t="s">
        <v>5840</v>
      </c>
      <c r="F3699" s="466">
        <v>2012</v>
      </c>
      <c r="G3699" s="465" t="s">
        <v>6155</v>
      </c>
      <c r="H3699" s="465" t="s">
        <v>5940</v>
      </c>
      <c r="I3699" s="465" t="s">
        <v>8401</v>
      </c>
      <c r="J3699" s="466">
        <v>0</v>
      </c>
      <c r="K3699" s="469"/>
      <c r="L3699" s="404">
        <f t="shared" ca="1" si="57"/>
        <v>0</v>
      </c>
      <c r="M3699" s="465" t="s">
        <v>143</v>
      </c>
    </row>
    <row r="3700" spans="1:13" x14ac:dyDescent="0.35">
      <c r="A3700" s="462" t="s">
        <v>8402</v>
      </c>
      <c r="B3700" s="462" t="s">
        <v>5051</v>
      </c>
      <c r="C3700" s="462" t="s">
        <v>8402</v>
      </c>
      <c r="D3700" s="462" t="s">
        <v>200</v>
      </c>
      <c r="E3700" s="462" t="s">
        <v>5840</v>
      </c>
      <c r="F3700" s="463">
        <v>2012</v>
      </c>
      <c r="G3700" s="462" t="s">
        <v>6155</v>
      </c>
      <c r="H3700" s="462" t="s">
        <v>5940</v>
      </c>
      <c r="I3700" s="462" t="s">
        <v>8403</v>
      </c>
      <c r="J3700" s="463">
        <v>0</v>
      </c>
      <c r="K3700" s="468"/>
      <c r="L3700" s="464">
        <f t="shared" ca="1" si="57"/>
        <v>0</v>
      </c>
      <c r="M3700" s="462" t="s">
        <v>143</v>
      </c>
    </row>
    <row r="3701" spans="1:13" x14ac:dyDescent="0.35">
      <c r="A3701" s="465" t="s">
        <v>8073</v>
      </c>
      <c r="B3701" s="465" t="s">
        <v>5039</v>
      </c>
      <c r="C3701" s="465" t="s">
        <v>8073</v>
      </c>
      <c r="D3701" s="465" t="s">
        <v>200</v>
      </c>
      <c r="E3701" s="465" t="s">
        <v>5840</v>
      </c>
      <c r="F3701" s="466">
        <v>2012</v>
      </c>
      <c r="G3701" s="465" t="s">
        <v>5710</v>
      </c>
      <c r="H3701" s="465" t="s">
        <v>5820</v>
      </c>
      <c r="I3701" s="465" t="s">
        <v>8074</v>
      </c>
      <c r="J3701" s="466">
        <v>62530</v>
      </c>
      <c r="K3701" s="469"/>
      <c r="L3701" s="404">
        <f t="shared" ca="1" si="57"/>
        <v>5210.833333333333</v>
      </c>
      <c r="M3701" s="465" t="s">
        <v>143</v>
      </c>
    </row>
    <row r="3702" spans="1:13" x14ac:dyDescent="0.35">
      <c r="A3702" s="462" t="s">
        <v>16639</v>
      </c>
      <c r="B3702" s="462" t="s">
        <v>16640</v>
      </c>
      <c r="C3702" s="462" t="s">
        <v>16639</v>
      </c>
      <c r="D3702" s="462" t="s">
        <v>200</v>
      </c>
      <c r="E3702" s="462" t="s">
        <v>5840</v>
      </c>
      <c r="F3702" s="463">
        <v>2001</v>
      </c>
      <c r="G3702" s="462" t="s">
        <v>5710</v>
      </c>
      <c r="H3702" s="462" t="s">
        <v>5820</v>
      </c>
      <c r="I3702" s="462" t="s">
        <v>16641</v>
      </c>
      <c r="J3702" s="463">
        <v>20</v>
      </c>
      <c r="K3702" s="468"/>
      <c r="L3702" s="464">
        <f t="shared" ca="1" si="57"/>
        <v>0.86956521739130432</v>
      </c>
      <c r="M3702" s="462" t="s">
        <v>143</v>
      </c>
    </row>
    <row r="3703" spans="1:13" x14ac:dyDescent="0.35">
      <c r="A3703" s="465" t="s">
        <v>7190</v>
      </c>
      <c r="B3703" s="465" t="s">
        <v>5015</v>
      </c>
      <c r="C3703" s="465" t="s">
        <v>7190</v>
      </c>
      <c r="D3703" s="465" t="s">
        <v>200</v>
      </c>
      <c r="E3703" s="465" t="s">
        <v>5840</v>
      </c>
      <c r="F3703" s="466">
        <v>2008</v>
      </c>
      <c r="G3703" s="465" t="s">
        <v>5710</v>
      </c>
      <c r="H3703" s="465" t="s">
        <v>913</v>
      </c>
      <c r="I3703" s="465" t="s">
        <v>7191</v>
      </c>
      <c r="J3703" s="466">
        <v>10</v>
      </c>
      <c r="K3703" s="469"/>
      <c r="L3703" s="404">
        <f t="shared" ca="1" si="57"/>
        <v>0.625</v>
      </c>
      <c r="M3703" s="465" t="s">
        <v>143</v>
      </c>
    </row>
    <row r="3704" spans="1:13" x14ac:dyDescent="0.35">
      <c r="A3704" s="462" t="s">
        <v>7192</v>
      </c>
      <c r="B3704" s="462" t="s">
        <v>5016</v>
      </c>
      <c r="C3704" s="462" t="s">
        <v>7192</v>
      </c>
      <c r="D3704" s="462" t="s">
        <v>200</v>
      </c>
      <c r="E3704" s="462" t="s">
        <v>5840</v>
      </c>
      <c r="F3704" s="463">
        <v>2008</v>
      </c>
      <c r="G3704" s="462" t="s">
        <v>5710</v>
      </c>
      <c r="H3704" s="462" t="s">
        <v>913</v>
      </c>
      <c r="I3704" s="462" t="s">
        <v>7193</v>
      </c>
      <c r="J3704" s="463">
        <v>10</v>
      </c>
      <c r="K3704" s="468"/>
      <c r="L3704" s="464">
        <f t="shared" ca="1" si="57"/>
        <v>0.625</v>
      </c>
      <c r="M3704" s="462" t="s">
        <v>143</v>
      </c>
    </row>
    <row r="3705" spans="1:13" x14ac:dyDescent="0.35">
      <c r="A3705" s="465" t="s">
        <v>7194</v>
      </c>
      <c r="B3705" s="465" t="s">
        <v>5017</v>
      </c>
      <c r="C3705" s="465" t="s">
        <v>7194</v>
      </c>
      <c r="D3705" s="465" t="s">
        <v>200</v>
      </c>
      <c r="E3705" s="465" t="s">
        <v>5840</v>
      </c>
      <c r="F3705" s="466">
        <v>2008</v>
      </c>
      <c r="G3705" s="465" t="s">
        <v>5710</v>
      </c>
      <c r="H3705" s="465" t="s">
        <v>913</v>
      </c>
      <c r="I3705" s="465" t="s">
        <v>7195</v>
      </c>
      <c r="J3705" s="466">
        <v>10</v>
      </c>
      <c r="K3705" s="469"/>
      <c r="L3705" s="404">
        <f t="shared" ca="1" si="57"/>
        <v>0.625</v>
      </c>
      <c r="M3705" s="465" t="s">
        <v>143</v>
      </c>
    </row>
    <row r="3706" spans="1:13" x14ac:dyDescent="0.35">
      <c r="A3706" s="462" t="s">
        <v>8157</v>
      </c>
      <c r="B3706" s="462" t="s">
        <v>5041</v>
      </c>
      <c r="C3706" s="462" t="s">
        <v>8157</v>
      </c>
      <c r="D3706" s="462" t="s">
        <v>200</v>
      </c>
      <c r="E3706" s="462" t="s">
        <v>5840</v>
      </c>
      <c r="F3706" s="463">
        <v>2012</v>
      </c>
      <c r="G3706" s="462" t="s">
        <v>5710</v>
      </c>
      <c r="H3706" s="462" t="s">
        <v>6496</v>
      </c>
      <c r="I3706" s="462" t="s">
        <v>8158</v>
      </c>
      <c r="J3706" s="463">
        <v>0</v>
      </c>
      <c r="K3706" s="468"/>
      <c r="L3706" s="464">
        <f t="shared" ca="1" si="57"/>
        <v>0</v>
      </c>
      <c r="M3706" s="462" t="s">
        <v>143</v>
      </c>
    </row>
    <row r="3707" spans="1:13" x14ac:dyDescent="0.35">
      <c r="A3707" s="465" t="s">
        <v>6202</v>
      </c>
      <c r="B3707" s="465" t="s">
        <v>4989</v>
      </c>
      <c r="C3707" s="465" t="s">
        <v>6202</v>
      </c>
      <c r="D3707" s="465" t="s">
        <v>200</v>
      </c>
      <c r="E3707" s="465" t="s">
        <v>5840</v>
      </c>
      <c r="F3707" s="466">
        <v>2004</v>
      </c>
      <c r="G3707" s="465" t="s">
        <v>5710</v>
      </c>
      <c r="H3707" s="465" t="s">
        <v>368</v>
      </c>
      <c r="I3707" s="465" t="s">
        <v>6203</v>
      </c>
      <c r="J3707" s="466">
        <v>12</v>
      </c>
      <c r="K3707" s="469"/>
      <c r="L3707" s="404">
        <f t="shared" ca="1" si="57"/>
        <v>0.6</v>
      </c>
      <c r="M3707" s="465" t="s">
        <v>143</v>
      </c>
    </row>
    <row r="3708" spans="1:13" x14ac:dyDescent="0.35">
      <c r="A3708" s="462" t="s">
        <v>6535</v>
      </c>
      <c r="B3708" s="462" t="s">
        <v>4997</v>
      </c>
      <c r="C3708" s="462" t="s">
        <v>6535</v>
      </c>
      <c r="D3708" s="462" t="s">
        <v>200</v>
      </c>
      <c r="E3708" s="462" t="s">
        <v>5840</v>
      </c>
      <c r="F3708" s="463">
        <v>2006</v>
      </c>
      <c r="G3708" s="462" t="s">
        <v>5710</v>
      </c>
      <c r="H3708" s="462" t="s">
        <v>6004</v>
      </c>
      <c r="I3708" s="462" t="s">
        <v>6536</v>
      </c>
      <c r="J3708" s="463">
        <v>68400</v>
      </c>
      <c r="K3708" s="468"/>
      <c r="L3708" s="464">
        <f t="shared" ca="1" si="57"/>
        <v>3800</v>
      </c>
      <c r="M3708" s="462" t="s">
        <v>143</v>
      </c>
    </row>
    <row r="3709" spans="1:13" x14ac:dyDescent="0.35">
      <c r="A3709" s="465" t="s">
        <v>6787</v>
      </c>
      <c r="B3709" s="465" t="s">
        <v>5004</v>
      </c>
      <c r="C3709" s="465" t="s">
        <v>6787</v>
      </c>
      <c r="D3709" s="465" t="s">
        <v>200</v>
      </c>
      <c r="E3709" s="465" t="s">
        <v>5840</v>
      </c>
      <c r="F3709" s="466">
        <v>2007</v>
      </c>
      <c r="G3709" s="465" t="s">
        <v>5710</v>
      </c>
      <c r="H3709" s="465" t="s">
        <v>6006</v>
      </c>
      <c r="I3709" s="465" t="s">
        <v>6788</v>
      </c>
      <c r="J3709" s="466">
        <v>12</v>
      </c>
      <c r="K3709" s="469"/>
      <c r="L3709" s="404">
        <f t="shared" ca="1" si="57"/>
        <v>0.70588235294117652</v>
      </c>
      <c r="M3709" s="465" t="s">
        <v>143</v>
      </c>
    </row>
    <row r="3710" spans="1:13" x14ac:dyDescent="0.35">
      <c r="A3710" s="462" t="s">
        <v>6427</v>
      </c>
      <c r="B3710" s="462" t="s">
        <v>4993</v>
      </c>
      <c r="C3710" s="462" t="s">
        <v>6427</v>
      </c>
      <c r="D3710" s="462" t="s">
        <v>200</v>
      </c>
      <c r="E3710" s="462" t="s">
        <v>5840</v>
      </c>
      <c r="F3710" s="463">
        <v>2006</v>
      </c>
      <c r="G3710" s="462" t="s">
        <v>5710</v>
      </c>
      <c r="H3710" s="462" t="s">
        <v>5893</v>
      </c>
      <c r="I3710" s="462" t="s">
        <v>6428</v>
      </c>
      <c r="J3710" s="463">
        <v>80375</v>
      </c>
      <c r="K3710" s="468"/>
      <c r="L3710" s="464">
        <f t="shared" ca="1" si="57"/>
        <v>4465.2777777777774</v>
      </c>
      <c r="M3710" s="462" t="s">
        <v>143</v>
      </c>
    </row>
    <row r="3711" spans="1:13" x14ac:dyDescent="0.35">
      <c r="A3711" s="465" t="s">
        <v>16644</v>
      </c>
      <c r="B3711" s="465" t="s">
        <v>16645</v>
      </c>
      <c r="C3711" s="465" t="s">
        <v>16644</v>
      </c>
      <c r="D3711" s="465" t="s">
        <v>200</v>
      </c>
      <c r="E3711" s="465" t="s">
        <v>5840</v>
      </c>
      <c r="F3711" s="466">
        <v>2006</v>
      </c>
      <c r="G3711" s="465" t="s">
        <v>5710</v>
      </c>
      <c r="H3711" s="465" t="s">
        <v>5820</v>
      </c>
      <c r="I3711" s="465" t="s">
        <v>16646</v>
      </c>
      <c r="J3711" s="466">
        <v>10</v>
      </c>
      <c r="K3711" s="469"/>
      <c r="L3711" s="404">
        <f t="shared" ca="1" si="57"/>
        <v>0.55555555555555558</v>
      </c>
      <c r="M3711" s="465" t="s">
        <v>143</v>
      </c>
    </row>
    <row r="3712" spans="1:13" x14ac:dyDescent="0.35">
      <c r="A3712" s="462" t="s">
        <v>6470</v>
      </c>
      <c r="B3712" s="462" t="s">
        <v>4995</v>
      </c>
      <c r="C3712" s="462" t="s">
        <v>6470</v>
      </c>
      <c r="D3712" s="462" t="s">
        <v>200</v>
      </c>
      <c r="E3712" s="462" t="s">
        <v>5840</v>
      </c>
      <c r="F3712" s="463">
        <v>2006</v>
      </c>
      <c r="G3712" s="462" t="s">
        <v>5710</v>
      </c>
      <c r="H3712" s="462" t="s">
        <v>5820</v>
      </c>
      <c r="I3712" s="462" t="s">
        <v>6471</v>
      </c>
      <c r="J3712" s="463">
        <v>11</v>
      </c>
      <c r="K3712" s="468"/>
      <c r="L3712" s="464">
        <f t="shared" ca="1" si="57"/>
        <v>0.61111111111111116</v>
      </c>
      <c r="M3712" s="462" t="s">
        <v>143</v>
      </c>
    </row>
    <row r="3713" spans="1:13" x14ac:dyDescent="0.35">
      <c r="A3713" s="465" t="s">
        <v>7615</v>
      </c>
      <c r="B3713" s="465" t="s">
        <v>5027</v>
      </c>
      <c r="C3713" s="465" t="s">
        <v>7615</v>
      </c>
      <c r="D3713" s="465" t="s">
        <v>200</v>
      </c>
      <c r="E3713" s="465" t="s">
        <v>5840</v>
      </c>
      <c r="F3713" s="466">
        <v>2010</v>
      </c>
      <c r="G3713" s="465" t="s">
        <v>5710</v>
      </c>
      <c r="H3713" s="465" t="s">
        <v>6006</v>
      </c>
      <c r="I3713" s="465" t="s">
        <v>7616</v>
      </c>
      <c r="J3713" s="466">
        <v>135652</v>
      </c>
      <c r="K3713" s="469"/>
      <c r="L3713" s="404">
        <f t="shared" ca="1" si="57"/>
        <v>9689.4285714285706</v>
      </c>
      <c r="M3713" s="465" t="s">
        <v>143</v>
      </c>
    </row>
    <row r="3714" spans="1:13" x14ac:dyDescent="0.35">
      <c r="A3714" s="462" t="s">
        <v>16651</v>
      </c>
      <c r="B3714" s="462" t="s">
        <v>16652</v>
      </c>
      <c r="C3714" s="462" t="s">
        <v>16651</v>
      </c>
      <c r="D3714" s="462" t="s">
        <v>200</v>
      </c>
      <c r="E3714" s="462" t="s">
        <v>5840</v>
      </c>
      <c r="F3714" s="463">
        <v>2003</v>
      </c>
      <c r="G3714" s="462" t="s">
        <v>5710</v>
      </c>
      <c r="H3714" s="462" t="s">
        <v>6125</v>
      </c>
      <c r="I3714" s="462" t="s">
        <v>16653</v>
      </c>
      <c r="J3714" s="463">
        <v>111205</v>
      </c>
      <c r="K3714" s="468"/>
      <c r="L3714" s="464">
        <f t="shared" ref="L3714:L3777" ca="1" si="58">IFERROR(J3714/(YEAR(NOW())-F3714),"--")</f>
        <v>5295.4761904761908</v>
      </c>
      <c r="M3714" s="462" t="s">
        <v>143</v>
      </c>
    </row>
    <row r="3715" spans="1:13" x14ac:dyDescent="0.35">
      <c r="A3715" s="465" t="s">
        <v>6791</v>
      </c>
      <c r="B3715" s="465" t="s">
        <v>5005</v>
      </c>
      <c r="C3715" s="465" t="s">
        <v>6791</v>
      </c>
      <c r="D3715" s="465" t="s">
        <v>200</v>
      </c>
      <c r="E3715" s="465" t="s">
        <v>5840</v>
      </c>
      <c r="F3715" s="466">
        <v>2007</v>
      </c>
      <c r="G3715" s="465" t="s">
        <v>5710</v>
      </c>
      <c r="H3715" s="465" t="s">
        <v>6006</v>
      </c>
      <c r="I3715" s="465" t="s">
        <v>6792</v>
      </c>
      <c r="J3715" s="466">
        <v>93270</v>
      </c>
      <c r="K3715" s="469"/>
      <c r="L3715" s="404">
        <f t="shared" ca="1" si="58"/>
        <v>5486.4705882352937</v>
      </c>
      <c r="M3715" s="465" t="s">
        <v>143</v>
      </c>
    </row>
    <row r="3716" spans="1:13" x14ac:dyDescent="0.35">
      <c r="A3716" s="462" t="s">
        <v>6793</v>
      </c>
      <c r="B3716" s="462" t="s">
        <v>5006</v>
      </c>
      <c r="C3716" s="462" t="s">
        <v>6793</v>
      </c>
      <c r="D3716" s="462" t="s">
        <v>200</v>
      </c>
      <c r="E3716" s="462" t="s">
        <v>5840</v>
      </c>
      <c r="F3716" s="463">
        <v>2007</v>
      </c>
      <c r="G3716" s="462" t="s">
        <v>5710</v>
      </c>
      <c r="H3716" s="462" t="s">
        <v>6006</v>
      </c>
      <c r="I3716" s="462" t="s">
        <v>6794</v>
      </c>
      <c r="J3716" s="463">
        <v>12</v>
      </c>
      <c r="K3716" s="468"/>
      <c r="L3716" s="464">
        <f t="shared" ca="1" si="58"/>
        <v>0.70588235294117652</v>
      </c>
      <c r="M3716" s="462" t="s">
        <v>143</v>
      </c>
    </row>
    <row r="3717" spans="1:13" x14ac:dyDescent="0.35">
      <c r="A3717" s="465" t="s">
        <v>7182</v>
      </c>
      <c r="B3717" s="465" t="s">
        <v>5011</v>
      </c>
      <c r="C3717" s="465" t="s">
        <v>7182</v>
      </c>
      <c r="D3717" s="465" t="s">
        <v>200</v>
      </c>
      <c r="E3717" s="465" t="s">
        <v>5840</v>
      </c>
      <c r="F3717" s="466">
        <v>2008</v>
      </c>
      <c r="G3717" s="465" t="s">
        <v>5710</v>
      </c>
      <c r="H3717" s="465" t="s">
        <v>913</v>
      </c>
      <c r="I3717" s="465" t="s">
        <v>7183</v>
      </c>
      <c r="J3717" s="466">
        <v>49850</v>
      </c>
      <c r="K3717" s="469"/>
      <c r="L3717" s="404">
        <f t="shared" ca="1" si="58"/>
        <v>3115.625</v>
      </c>
      <c r="M3717" s="465" t="s">
        <v>143</v>
      </c>
    </row>
    <row r="3718" spans="1:13" x14ac:dyDescent="0.35">
      <c r="A3718" s="462" t="s">
        <v>6882</v>
      </c>
      <c r="B3718" s="462" t="s">
        <v>5009</v>
      </c>
      <c r="C3718" s="462" t="s">
        <v>6882</v>
      </c>
      <c r="D3718" s="462" t="s">
        <v>200</v>
      </c>
      <c r="E3718" s="462" t="s">
        <v>5840</v>
      </c>
      <c r="F3718" s="463">
        <v>2008</v>
      </c>
      <c r="G3718" s="462" t="s">
        <v>5710</v>
      </c>
      <c r="H3718" s="462" t="s">
        <v>6125</v>
      </c>
      <c r="I3718" s="462" t="s">
        <v>6883</v>
      </c>
      <c r="J3718" s="463">
        <v>10</v>
      </c>
      <c r="K3718" s="468"/>
      <c r="L3718" s="464">
        <f t="shared" ca="1" si="58"/>
        <v>0.625</v>
      </c>
      <c r="M3718" s="462" t="s">
        <v>143</v>
      </c>
    </row>
    <row r="3719" spans="1:13" x14ac:dyDescent="0.35">
      <c r="A3719" s="465" t="s">
        <v>6291</v>
      </c>
      <c r="B3719" s="465" t="s">
        <v>4991</v>
      </c>
      <c r="C3719" s="465" t="s">
        <v>6291</v>
      </c>
      <c r="D3719" s="465" t="s">
        <v>200</v>
      </c>
      <c r="E3719" s="465" t="s">
        <v>5840</v>
      </c>
      <c r="F3719" s="466">
        <v>2005</v>
      </c>
      <c r="G3719" s="465" t="s">
        <v>5710</v>
      </c>
      <c r="H3719" s="465" t="s">
        <v>6125</v>
      </c>
      <c r="I3719" s="465" t="s">
        <v>6292</v>
      </c>
      <c r="J3719" s="466">
        <v>12</v>
      </c>
      <c r="K3719" s="469"/>
      <c r="L3719" s="404">
        <f t="shared" ca="1" si="58"/>
        <v>0.63157894736842102</v>
      </c>
      <c r="M3719" s="465" t="s">
        <v>143</v>
      </c>
    </row>
    <row r="3720" spans="1:13" x14ac:dyDescent="0.35">
      <c r="A3720" s="462" t="s">
        <v>7946</v>
      </c>
      <c r="B3720" s="462" t="s">
        <v>5034</v>
      </c>
      <c r="C3720" s="462" t="s">
        <v>7946</v>
      </c>
      <c r="D3720" s="462" t="s">
        <v>200</v>
      </c>
      <c r="E3720" s="462" t="s">
        <v>5840</v>
      </c>
      <c r="F3720" s="463">
        <v>2011</v>
      </c>
      <c r="G3720" s="462" t="s">
        <v>5710</v>
      </c>
      <c r="H3720" s="462" t="s">
        <v>6735</v>
      </c>
      <c r="I3720" s="462" t="s">
        <v>7947</v>
      </c>
      <c r="J3720" s="463">
        <v>0</v>
      </c>
      <c r="K3720" s="468"/>
      <c r="L3720" s="464">
        <f t="shared" ca="1" si="58"/>
        <v>0</v>
      </c>
      <c r="M3720" s="462" t="s">
        <v>143</v>
      </c>
    </row>
    <row r="3721" spans="1:13" x14ac:dyDescent="0.35">
      <c r="A3721" s="465" t="s">
        <v>7327</v>
      </c>
      <c r="B3721" s="465" t="s">
        <v>5018</v>
      </c>
      <c r="C3721" s="465" t="s">
        <v>7327</v>
      </c>
      <c r="D3721" s="465" t="s">
        <v>200</v>
      </c>
      <c r="E3721" s="465" t="s">
        <v>5840</v>
      </c>
      <c r="F3721" s="466">
        <v>2009</v>
      </c>
      <c r="G3721" s="465" t="s">
        <v>5767</v>
      </c>
      <c r="H3721" s="465" t="s">
        <v>6179</v>
      </c>
      <c r="I3721" s="465" t="s">
        <v>7328</v>
      </c>
      <c r="J3721" s="466">
        <v>102</v>
      </c>
      <c r="K3721" s="469"/>
      <c r="L3721" s="404">
        <f t="shared" ca="1" si="58"/>
        <v>6.8</v>
      </c>
      <c r="M3721" s="465" t="s">
        <v>143</v>
      </c>
    </row>
    <row r="3722" spans="1:13" x14ac:dyDescent="0.35">
      <c r="A3722" s="462" t="s">
        <v>7617</v>
      </c>
      <c r="B3722" s="462" t="s">
        <v>5028</v>
      </c>
      <c r="C3722" s="462" t="s">
        <v>7617</v>
      </c>
      <c r="D3722" s="462" t="s">
        <v>200</v>
      </c>
      <c r="E3722" s="462" t="s">
        <v>5840</v>
      </c>
      <c r="F3722" s="463">
        <v>2010</v>
      </c>
      <c r="G3722" s="462" t="s">
        <v>5710</v>
      </c>
      <c r="H3722" s="462" t="s">
        <v>6006</v>
      </c>
      <c r="I3722" s="462" t="s">
        <v>7618</v>
      </c>
      <c r="J3722" s="463">
        <v>0</v>
      </c>
      <c r="K3722" s="468"/>
      <c r="L3722" s="464">
        <f t="shared" ca="1" si="58"/>
        <v>0</v>
      </c>
      <c r="M3722" s="462" t="s">
        <v>143</v>
      </c>
    </row>
    <row r="3723" spans="1:13" x14ac:dyDescent="0.35">
      <c r="A3723" s="465" t="s">
        <v>7619</v>
      </c>
      <c r="B3723" s="465" t="s">
        <v>5029</v>
      </c>
      <c r="C3723" s="465" t="s">
        <v>7619</v>
      </c>
      <c r="D3723" s="465" t="s">
        <v>200</v>
      </c>
      <c r="E3723" s="465" t="s">
        <v>5840</v>
      </c>
      <c r="F3723" s="466">
        <v>2010</v>
      </c>
      <c r="G3723" s="465" t="s">
        <v>5710</v>
      </c>
      <c r="H3723" s="465" t="s">
        <v>6006</v>
      </c>
      <c r="I3723" s="465" t="s">
        <v>7620</v>
      </c>
      <c r="J3723" s="466">
        <v>0</v>
      </c>
      <c r="K3723" s="469"/>
      <c r="L3723" s="404">
        <f t="shared" ca="1" si="58"/>
        <v>0</v>
      </c>
      <c r="M3723" s="465" t="s">
        <v>143</v>
      </c>
    </row>
    <row r="3724" spans="1:13" x14ac:dyDescent="0.35">
      <c r="A3724" s="462" t="s">
        <v>7429</v>
      </c>
      <c r="B3724" s="462" t="s">
        <v>5024</v>
      </c>
      <c r="C3724" s="462" t="s">
        <v>7429</v>
      </c>
      <c r="D3724" s="462" t="s">
        <v>200</v>
      </c>
      <c r="E3724" s="462" t="s">
        <v>5840</v>
      </c>
      <c r="F3724" s="463">
        <v>2009</v>
      </c>
      <c r="G3724" s="462" t="s">
        <v>5710</v>
      </c>
      <c r="H3724" s="462" t="s">
        <v>913</v>
      </c>
      <c r="I3724" s="462" t="s">
        <v>7430</v>
      </c>
      <c r="J3724" s="463">
        <v>10</v>
      </c>
      <c r="K3724" s="468"/>
      <c r="L3724" s="464">
        <f t="shared" ca="1" si="58"/>
        <v>0.66666666666666663</v>
      </c>
      <c r="M3724" s="462" t="s">
        <v>143</v>
      </c>
    </row>
    <row r="3725" spans="1:13" x14ac:dyDescent="0.35">
      <c r="A3725" s="465" t="s">
        <v>6928</v>
      </c>
      <c r="B3725" s="465" t="s">
        <v>5010</v>
      </c>
      <c r="C3725" s="465" t="s">
        <v>6928</v>
      </c>
      <c r="D3725" s="465" t="s">
        <v>200</v>
      </c>
      <c r="E3725" s="465" t="s">
        <v>5840</v>
      </c>
      <c r="F3725" s="466">
        <v>2008</v>
      </c>
      <c r="G3725" s="465" t="s">
        <v>5710</v>
      </c>
      <c r="H3725" s="465" t="s">
        <v>5820</v>
      </c>
      <c r="I3725" s="465" t="s">
        <v>6929</v>
      </c>
      <c r="J3725" s="466">
        <v>18006</v>
      </c>
      <c r="K3725" s="469"/>
      <c r="L3725" s="404">
        <f t="shared" ca="1" si="58"/>
        <v>1125.375</v>
      </c>
      <c r="M3725" s="465" t="s">
        <v>143</v>
      </c>
    </row>
    <row r="3726" spans="1:13" x14ac:dyDescent="0.35">
      <c r="A3726" s="462" t="s">
        <v>6734</v>
      </c>
      <c r="B3726" s="462" t="s">
        <v>5001</v>
      </c>
      <c r="C3726" s="462" t="s">
        <v>6734</v>
      </c>
      <c r="D3726" s="462" t="s">
        <v>200</v>
      </c>
      <c r="E3726" s="462" t="s">
        <v>5840</v>
      </c>
      <c r="F3726" s="463">
        <v>2007</v>
      </c>
      <c r="G3726" s="462" t="s">
        <v>5710</v>
      </c>
      <c r="H3726" s="462" t="s">
        <v>6735</v>
      </c>
      <c r="I3726" s="462" t="s">
        <v>6736</v>
      </c>
      <c r="J3726" s="463">
        <v>10</v>
      </c>
      <c r="K3726" s="468"/>
      <c r="L3726" s="464">
        <f t="shared" ca="1" si="58"/>
        <v>0.58823529411764708</v>
      </c>
      <c r="M3726" s="462" t="s">
        <v>143</v>
      </c>
    </row>
    <row r="3727" spans="1:13" x14ac:dyDescent="0.35">
      <c r="A3727" s="465" t="s">
        <v>6823</v>
      </c>
      <c r="B3727" s="465" t="s">
        <v>5007</v>
      </c>
      <c r="C3727" s="465" t="s">
        <v>6823</v>
      </c>
      <c r="D3727" s="465" t="s">
        <v>200</v>
      </c>
      <c r="E3727" s="465" t="s">
        <v>5840</v>
      </c>
      <c r="F3727" s="466">
        <v>2007</v>
      </c>
      <c r="G3727" s="465" t="s">
        <v>6824</v>
      </c>
      <c r="H3727" s="465" t="s">
        <v>5734</v>
      </c>
      <c r="I3727" s="465" t="s">
        <v>6825</v>
      </c>
      <c r="J3727" s="466">
        <v>891</v>
      </c>
      <c r="K3727" s="469"/>
      <c r="L3727" s="404">
        <f t="shared" ca="1" si="58"/>
        <v>52.411764705882355</v>
      </c>
      <c r="M3727" s="465" t="s">
        <v>143</v>
      </c>
    </row>
    <row r="3728" spans="1:13" x14ac:dyDescent="0.35">
      <c r="A3728" s="462" t="s">
        <v>6737</v>
      </c>
      <c r="B3728" s="462" t="s">
        <v>5002</v>
      </c>
      <c r="C3728" s="462" t="s">
        <v>6737</v>
      </c>
      <c r="D3728" s="462" t="s">
        <v>200</v>
      </c>
      <c r="E3728" s="462" t="s">
        <v>5840</v>
      </c>
      <c r="F3728" s="463">
        <v>2007</v>
      </c>
      <c r="G3728" s="462" t="s">
        <v>5710</v>
      </c>
      <c r="H3728" s="462" t="s">
        <v>6735</v>
      </c>
      <c r="I3728" s="462" t="s">
        <v>6738</v>
      </c>
      <c r="J3728" s="463">
        <v>10</v>
      </c>
      <c r="K3728" s="468"/>
      <c r="L3728" s="464">
        <f t="shared" ca="1" si="58"/>
        <v>0.58823529411764708</v>
      </c>
      <c r="M3728" s="462" t="s">
        <v>143</v>
      </c>
    </row>
    <row r="3729" spans="1:13" x14ac:dyDescent="0.35">
      <c r="A3729" s="465" t="s">
        <v>6739</v>
      </c>
      <c r="B3729" s="465" t="s">
        <v>5003</v>
      </c>
      <c r="C3729" s="465" t="s">
        <v>6739</v>
      </c>
      <c r="D3729" s="465" t="s">
        <v>200</v>
      </c>
      <c r="E3729" s="465" t="s">
        <v>5840</v>
      </c>
      <c r="F3729" s="466">
        <v>2007</v>
      </c>
      <c r="G3729" s="465" t="s">
        <v>5710</v>
      </c>
      <c r="H3729" s="465" t="s">
        <v>6735</v>
      </c>
      <c r="I3729" s="465" t="s">
        <v>6740</v>
      </c>
      <c r="J3729" s="466">
        <v>90160</v>
      </c>
      <c r="K3729" s="469"/>
      <c r="L3729" s="404">
        <f t="shared" ca="1" si="58"/>
        <v>5303.5294117647063</v>
      </c>
      <c r="M3729" s="465" t="s">
        <v>143</v>
      </c>
    </row>
    <row r="3730" spans="1:13" x14ac:dyDescent="0.35">
      <c r="A3730" s="462" t="s">
        <v>6623</v>
      </c>
      <c r="B3730" s="462" t="s">
        <v>4998</v>
      </c>
      <c r="C3730" s="462" t="s">
        <v>6623</v>
      </c>
      <c r="D3730" s="462" t="s">
        <v>200</v>
      </c>
      <c r="E3730" s="462" t="s">
        <v>5840</v>
      </c>
      <c r="F3730" s="463">
        <v>2007</v>
      </c>
      <c r="G3730" s="462" t="s">
        <v>5710</v>
      </c>
      <c r="H3730" s="462" t="s">
        <v>6125</v>
      </c>
      <c r="I3730" s="462" t="s">
        <v>6624</v>
      </c>
      <c r="J3730" s="463">
        <v>12</v>
      </c>
      <c r="K3730" s="468"/>
      <c r="L3730" s="464">
        <f t="shared" ca="1" si="58"/>
        <v>0.70588235294117652</v>
      </c>
      <c r="M3730" s="462" t="s">
        <v>143</v>
      </c>
    </row>
    <row r="3731" spans="1:13" x14ac:dyDescent="0.35">
      <c r="A3731" s="465" t="s">
        <v>6678</v>
      </c>
      <c r="B3731" s="465" t="s">
        <v>4999</v>
      </c>
      <c r="C3731" s="465" t="s">
        <v>6678</v>
      </c>
      <c r="D3731" s="465" t="s">
        <v>200</v>
      </c>
      <c r="E3731" s="465" t="s">
        <v>5840</v>
      </c>
      <c r="F3731" s="466">
        <v>2007</v>
      </c>
      <c r="G3731" s="465" t="s">
        <v>5710</v>
      </c>
      <c r="H3731" s="465" t="s">
        <v>5820</v>
      </c>
      <c r="I3731" s="465" t="s">
        <v>6679</v>
      </c>
      <c r="J3731" s="466">
        <v>12</v>
      </c>
      <c r="K3731" s="469"/>
      <c r="L3731" s="404">
        <f t="shared" ca="1" si="58"/>
        <v>0.70588235294117652</v>
      </c>
      <c r="M3731" s="465" t="s">
        <v>143</v>
      </c>
    </row>
    <row r="3732" spans="1:13" x14ac:dyDescent="0.35">
      <c r="A3732" s="462" t="s">
        <v>6680</v>
      </c>
      <c r="B3732" s="462" t="s">
        <v>5000</v>
      </c>
      <c r="C3732" s="462" t="s">
        <v>6680</v>
      </c>
      <c r="D3732" s="462" t="s">
        <v>200</v>
      </c>
      <c r="E3732" s="462" t="s">
        <v>5840</v>
      </c>
      <c r="F3732" s="463">
        <v>2007</v>
      </c>
      <c r="G3732" s="462" t="s">
        <v>5710</v>
      </c>
      <c r="H3732" s="462" t="s">
        <v>5820</v>
      </c>
      <c r="I3732" s="462" t="s">
        <v>6681</v>
      </c>
      <c r="J3732" s="463">
        <v>12</v>
      </c>
      <c r="K3732" s="468"/>
      <c r="L3732" s="464">
        <f t="shared" ca="1" si="58"/>
        <v>0.70588235294117652</v>
      </c>
      <c r="M3732" s="462" t="s">
        <v>143</v>
      </c>
    </row>
    <row r="3733" spans="1:13" x14ac:dyDescent="0.35">
      <c r="A3733" s="465" t="s">
        <v>7900</v>
      </c>
      <c r="B3733" s="465" t="s">
        <v>5031</v>
      </c>
      <c r="C3733" s="465" t="s">
        <v>7900</v>
      </c>
      <c r="D3733" s="465" t="s">
        <v>200</v>
      </c>
      <c r="E3733" s="465" t="s">
        <v>5840</v>
      </c>
      <c r="F3733" s="466">
        <v>2011</v>
      </c>
      <c r="G3733" s="465" t="s">
        <v>5710</v>
      </c>
      <c r="H3733" s="465" t="s">
        <v>898</v>
      </c>
      <c r="I3733" s="465" t="s">
        <v>7901</v>
      </c>
      <c r="J3733" s="466">
        <v>91485</v>
      </c>
      <c r="K3733" s="469"/>
      <c r="L3733" s="404">
        <f t="shared" ca="1" si="58"/>
        <v>7037.3076923076924</v>
      </c>
      <c r="M3733" s="465" t="s">
        <v>143</v>
      </c>
    </row>
    <row r="3734" spans="1:13" x14ac:dyDescent="0.35">
      <c r="A3734" s="462" t="s">
        <v>7896</v>
      </c>
      <c r="B3734" s="462" t="s">
        <v>5032</v>
      </c>
      <c r="C3734" s="462" t="s">
        <v>7896</v>
      </c>
      <c r="D3734" s="462" t="s">
        <v>200</v>
      </c>
      <c r="E3734" s="462" t="s">
        <v>5840</v>
      </c>
      <c r="F3734" s="463">
        <v>2011</v>
      </c>
      <c r="G3734" s="462" t="s">
        <v>5710</v>
      </c>
      <c r="H3734" s="462" t="s">
        <v>898</v>
      </c>
      <c r="I3734" s="462" t="s">
        <v>7897</v>
      </c>
      <c r="J3734" s="463">
        <v>97205</v>
      </c>
      <c r="K3734" s="468"/>
      <c r="L3734" s="464">
        <f t="shared" ca="1" si="58"/>
        <v>7477.3076923076924</v>
      </c>
      <c r="M3734" s="462" t="s">
        <v>143</v>
      </c>
    </row>
    <row r="3735" spans="1:13" x14ac:dyDescent="0.35">
      <c r="A3735" s="465" t="s">
        <v>7898</v>
      </c>
      <c r="B3735" s="465" t="s">
        <v>5033</v>
      </c>
      <c r="C3735" s="465" t="s">
        <v>7898</v>
      </c>
      <c r="D3735" s="465" t="s">
        <v>200</v>
      </c>
      <c r="E3735" s="465" t="s">
        <v>5840</v>
      </c>
      <c r="F3735" s="466">
        <v>2011</v>
      </c>
      <c r="G3735" s="465" t="s">
        <v>5710</v>
      </c>
      <c r="H3735" s="465" t="s">
        <v>898</v>
      </c>
      <c r="I3735" s="465" t="s">
        <v>7899</v>
      </c>
      <c r="J3735" s="466">
        <v>45140</v>
      </c>
      <c r="K3735" s="469"/>
      <c r="L3735" s="404">
        <f t="shared" ca="1" si="58"/>
        <v>3472.3076923076924</v>
      </c>
      <c r="M3735" s="465" t="s">
        <v>143</v>
      </c>
    </row>
    <row r="3736" spans="1:13" x14ac:dyDescent="0.35">
      <c r="A3736" s="462" t="s">
        <v>7540</v>
      </c>
      <c r="B3736" s="462" t="s">
        <v>5025</v>
      </c>
      <c r="C3736" s="462" t="s">
        <v>7540</v>
      </c>
      <c r="D3736" s="462" t="s">
        <v>200</v>
      </c>
      <c r="E3736" s="462" t="s">
        <v>5840</v>
      </c>
      <c r="F3736" s="463">
        <v>2010</v>
      </c>
      <c r="G3736" s="462" t="s">
        <v>5710</v>
      </c>
      <c r="H3736" s="462" t="s">
        <v>5820</v>
      </c>
      <c r="I3736" s="462" t="s">
        <v>7541</v>
      </c>
      <c r="J3736" s="463">
        <v>186349</v>
      </c>
      <c r="K3736" s="468"/>
      <c r="L3736" s="464">
        <f t="shared" ca="1" si="58"/>
        <v>13310.642857142857</v>
      </c>
      <c r="M3736" s="462" t="s">
        <v>143</v>
      </c>
    </row>
    <row r="3737" spans="1:13" x14ac:dyDescent="0.35">
      <c r="A3737" s="465" t="s">
        <v>7542</v>
      </c>
      <c r="B3737" s="465" t="s">
        <v>5026</v>
      </c>
      <c r="C3737" s="465" t="s">
        <v>7542</v>
      </c>
      <c r="D3737" s="465" t="s">
        <v>200</v>
      </c>
      <c r="E3737" s="465" t="s">
        <v>5840</v>
      </c>
      <c r="F3737" s="466">
        <v>2010</v>
      </c>
      <c r="G3737" s="465" t="s">
        <v>5710</v>
      </c>
      <c r="H3737" s="465" t="s">
        <v>5820</v>
      </c>
      <c r="I3737" s="465" t="s">
        <v>7543</v>
      </c>
      <c r="J3737" s="466">
        <v>0</v>
      </c>
      <c r="K3737" s="469"/>
      <c r="L3737" s="404">
        <f t="shared" ca="1" si="58"/>
        <v>0</v>
      </c>
      <c r="M3737" s="465" t="s">
        <v>143</v>
      </c>
    </row>
    <row r="3738" spans="1:13" x14ac:dyDescent="0.35">
      <c r="A3738" s="462" t="s">
        <v>16656</v>
      </c>
      <c r="B3738" s="462" t="s">
        <v>16657</v>
      </c>
      <c r="C3738" s="462" t="s">
        <v>16656</v>
      </c>
      <c r="D3738" s="462" t="s">
        <v>200</v>
      </c>
      <c r="E3738" s="462" t="s">
        <v>5840</v>
      </c>
      <c r="F3738" s="463">
        <v>2010</v>
      </c>
      <c r="G3738" s="462" t="s">
        <v>5710</v>
      </c>
      <c r="H3738" s="462" t="s">
        <v>5820</v>
      </c>
      <c r="I3738" s="462" t="s">
        <v>16658</v>
      </c>
      <c r="J3738" s="463">
        <v>189780</v>
      </c>
      <c r="K3738" s="468"/>
      <c r="L3738" s="464">
        <f t="shared" ca="1" si="58"/>
        <v>13555.714285714286</v>
      </c>
      <c r="M3738" s="462" t="s">
        <v>143</v>
      </c>
    </row>
    <row r="3739" spans="1:13" x14ac:dyDescent="0.35">
      <c r="A3739" s="465" t="s">
        <v>6474</v>
      </c>
      <c r="B3739" s="465" t="s">
        <v>4994</v>
      </c>
      <c r="C3739" s="465" t="s">
        <v>6474</v>
      </c>
      <c r="D3739" s="465" t="s">
        <v>200</v>
      </c>
      <c r="E3739" s="465" t="s">
        <v>5840</v>
      </c>
      <c r="F3739" s="466">
        <v>2006</v>
      </c>
      <c r="G3739" s="465" t="s">
        <v>5710</v>
      </c>
      <c r="H3739" s="465" t="s">
        <v>5820</v>
      </c>
      <c r="I3739" s="465" t="s">
        <v>6475</v>
      </c>
      <c r="J3739" s="466">
        <v>0</v>
      </c>
      <c r="K3739" s="469"/>
      <c r="L3739" s="404">
        <f t="shared" ca="1" si="58"/>
        <v>0</v>
      </c>
      <c r="M3739" s="465" t="s">
        <v>143</v>
      </c>
    </row>
    <row r="3740" spans="1:13" x14ac:dyDescent="0.35">
      <c r="A3740" s="462" t="s">
        <v>8469</v>
      </c>
      <c r="B3740" s="462" t="s">
        <v>5053</v>
      </c>
      <c r="C3740" s="462" t="s">
        <v>8469</v>
      </c>
      <c r="D3740" s="462" t="s">
        <v>200</v>
      </c>
      <c r="E3740" s="462" t="s">
        <v>5840</v>
      </c>
      <c r="F3740" s="463">
        <v>2013</v>
      </c>
      <c r="G3740" s="462" t="s">
        <v>5710</v>
      </c>
      <c r="H3740" s="462" t="s">
        <v>5820</v>
      </c>
      <c r="I3740" s="462" t="s">
        <v>8470</v>
      </c>
      <c r="J3740" s="463">
        <v>97612</v>
      </c>
      <c r="K3740" s="468"/>
      <c r="L3740" s="464">
        <f t="shared" ca="1" si="58"/>
        <v>8873.818181818182</v>
      </c>
      <c r="M3740" s="462" t="s">
        <v>143</v>
      </c>
    </row>
    <row r="3741" spans="1:13" x14ac:dyDescent="0.35">
      <c r="A3741" s="465" t="s">
        <v>7423</v>
      </c>
      <c r="B3741" s="465" t="s">
        <v>5021</v>
      </c>
      <c r="C3741" s="465" t="s">
        <v>7423</v>
      </c>
      <c r="D3741" s="465" t="s">
        <v>200</v>
      </c>
      <c r="E3741" s="465" t="s">
        <v>5840</v>
      </c>
      <c r="F3741" s="466">
        <v>2009</v>
      </c>
      <c r="G3741" s="465" t="s">
        <v>5710</v>
      </c>
      <c r="H3741" s="465" t="s">
        <v>913</v>
      </c>
      <c r="I3741" s="465" t="s">
        <v>7424</v>
      </c>
      <c r="J3741" s="466">
        <v>61069</v>
      </c>
      <c r="K3741" s="469"/>
      <c r="L3741" s="404">
        <f t="shared" ca="1" si="58"/>
        <v>4071.2666666666669</v>
      </c>
      <c r="M3741" s="465" t="s">
        <v>143</v>
      </c>
    </row>
    <row r="3742" spans="1:13" x14ac:dyDescent="0.35">
      <c r="A3742" s="462" t="s">
        <v>7425</v>
      </c>
      <c r="B3742" s="462" t="s">
        <v>5022</v>
      </c>
      <c r="C3742" s="462" t="s">
        <v>7425</v>
      </c>
      <c r="D3742" s="462" t="s">
        <v>200</v>
      </c>
      <c r="E3742" s="462" t="s">
        <v>5840</v>
      </c>
      <c r="F3742" s="463">
        <v>2009</v>
      </c>
      <c r="G3742" s="462" t="s">
        <v>5710</v>
      </c>
      <c r="H3742" s="462" t="s">
        <v>913</v>
      </c>
      <c r="I3742" s="462" t="s">
        <v>7426</v>
      </c>
      <c r="J3742" s="463">
        <v>95640</v>
      </c>
      <c r="K3742" s="468"/>
      <c r="L3742" s="464">
        <f t="shared" ca="1" si="58"/>
        <v>6376</v>
      </c>
      <c r="M3742" s="462" t="s">
        <v>143</v>
      </c>
    </row>
    <row r="3743" spans="1:13" x14ac:dyDescent="0.35">
      <c r="A3743" s="465" t="s">
        <v>7427</v>
      </c>
      <c r="B3743" s="465" t="s">
        <v>5023</v>
      </c>
      <c r="C3743" s="465" t="s">
        <v>7427</v>
      </c>
      <c r="D3743" s="465" t="s">
        <v>200</v>
      </c>
      <c r="E3743" s="465" t="s">
        <v>5840</v>
      </c>
      <c r="F3743" s="466">
        <v>2009</v>
      </c>
      <c r="G3743" s="465" t="s">
        <v>5710</v>
      </c>
      <c r="H3743" s="465" t="s">
        <v>913</v>
      </c>
      <c r="I3743" s="465" t="s">
        <v>7428</v>
      </c>
      <c r="J3743" s="466">
        <v>10</v>
      </c>
      <c r="K3743" s="469"/>
      <c r="L3743" s="404">
        <f t="shared" ca="1" si="58"/>
        <v>0.66666666666666663</v>
      </c>
      <c r="M3743" s="465" t="s">
        <v>143</v>
      </c>
    </row>
    <row r="3744" spans="1:13" x14ac:dyDescent="0.35">
      <c r="A3744" s="462" t="s">
        <v>16659</v>
      </c>
      <c r="B3744" s="462" t="s">
        <v>16660</v>
      </c>
      <c r="C3744" s="462" t="s">
        <v>16659</v>
      </c>
      <c r="D3744" s="462" t="s">
        <v>200</v>
      </c>
      <c r="E3744" s="462" t="s">
        <v>5840</v>
      </c>
      <c r="F3744" s="463">
        <v>2009</v>
      </c>
      <c r="G3744" s="462" t="s">
        <v>5710</v>
      </c>
      <c r="H3744" s="462" t="s">
        <v>5820</v>
      </c>
      <c r="I3744" s="462" t="s">
        <v>16661</v>
      </c>
      <c r="J3744" s="463">
        <v>10</v>
      </c>
      <c r="K3744" s="468"/>
      <c r="L3744" s="464">
        <f t="shared" ca="1" si="58"/>
        <v>0.66666666666666663</v>
      </c>
      <c r="M3744" s="462" t="s">
        <v>143</v>
      </c>
    </row>
    <row r="3745" spans="1:13" x14ac:dyDescent="0.35">
      <c r="A3745" s="465" t="s">
        <v>7184</v>
      </c>
      <c r="B3745" s="465" t="s">
        <v>5012</v>
      </c>
      <c r="C3745" s="465" t="s">
        <v>7184</v>
      </c>
      <c r="D3745" s="465" t="s">
        <v>200</v>
      </c>
      <c r="E3745" s="465" t="s">
        <v>5840</v>
      </c>
      <c r="F3745" s="466">
        <v>2008</v>
      </c>
      <c r="G3745" s="465" t="s">
        <v>5710</v>
      </c>
      <c r="H3745" s="465" t="s">
        <v>913</v>
      </c>
      <c r="I3745" s="465" t="s">
        <v>7185</v>
      </c>
      <c r="J3745" s="466">
        <v>10</v>
      </c>
      <c r="K3745" s="469"/>
      <c r="L3745" s="404">
        <f t="shared" ca="1" si="58"/>
        <v>0.625</v>
      </c>
      <c r="M3745" s="465" t="s">
        <v>143</v>
      </c>
    </row>
    <row r="3746" spans="1:13" x14ac:dyDescent="0.35">
      <c r="A3746" s="462" t="s">
        <v>6127</v>
      </c>
      <c r="B3746" s="462" t="s">
        <v>4986</v>
      </c>
      <c r="C3746" s="462" t="s">
        <v>6127</v>
      </c>
      <c r="D3746" s="462" t="s">
        <v>200</v>
      </c>
      <c r="E3746" s="462" t="s">
        <v>5840</v>
      </c>
      <c r="F3746" s="463">
        <v>2003</v>
      </c>
      <c r="G3746" s="462" t="s">
        <v>5710</v>
      </c>
      <c r="H3746" s="462" t="s">
        <v>6125</v>
      </c>
      <c r="I3746" s="462" t="s">
        <v>6128</v>
      </c>
      <c r="J3746" s="463">
        <v>144512</v>
      </c>
      <c r="K3746" s="468">
        <v>44491</v>
      </c>
      <c r="L3746" s="464">
        <f t="shared" ca="1" si="58"/>
        <v>6881.5238095238092</v>
      </c>
      <c r="M3746" s="462" t="s">
        <v>143</v>
      </c>
    </row>
    <row r="3747" spans="1:13" x14ac:dyDescent="0.35">
      <c r="A3747" s="465" t="s">
        <v>7329</v>
      </c>
      <c r="B3747" s="465" t="s">
        <v>5019</v>
      </c>
      <c r="C3747" s="465" t="s">
        <v>7329</v>
      </c>
      <c r="D3747" s="465" t="s">
        <v>200</v>
      </c>
      <c r="E3747" s="465" t="s">
        <v>5840</v>
      </c>
      <c r="F3747" s="466">
        <v>2009</v>
      </c>
      <c r="G3747" s="465" t="s">
        <v>5767</v>
      </c>
      <c r="H3747" s="465" t="s">
        <v>6179</v>
      </c>
      <c r="I3747" s="465" t="s">
        <v>7330</v>
      </c>
      <c r="J3747" s="466">
        <v>92830</v>
      </c>
      <c r="K3747" s="469"/>
      <c r="L3747" s="404">
        <f t="shared" ca="1" si="58"/>
        <v>6188.666666666667</v>
      </c>
      <c r="M3747" s="465" t="s">
        <v>143</v>
      </c>
    </row>
    <row r="3748" spans="1:13" x14ac:dyDescent="0.35">
      <c r="A3748" s="462" t="s">
        <v>8775</v>
      </c>
      <c r="B3748" s="462" t="s">
        <v>5062</v>
      </c>
      <c r="C3748" s="462" t="s">
        <v>8775</v>
      </c>
      <c r="D3748" s="462" t="s">
        <v>200</v>
      </c>
      <c r="E3748" s="462" t="s">
        <v>5840</v>
      </c>
      <c r="F3748" s="463">
        <v>2013</v>
      </c>
      <c r="G3748" s="462" t="s">
        <v>5710</v>
      </c>
      <c r="H3748" s="462" t="s">
        <v>6006</v>
      </c>
      <c r="I3748" s="462" t="s">
        <v>8776</v>
      </c>
      <c r="J3748" s="463">
        <v>0</v>
      </c>
      <c r="K3748" s="468"/>
      <c r="L3748" s="464">
        <f t="shared" ca="1" si="58"/>
        <v>0</v>
      </c>
      <c r="M3748" s="462" t="s">
        <v>143</v>
      </c>
    </row>
    <row r="3749" spans="1:13" x14ac:dyDescent="0.35">
      <c r="A3749" s="465" t="s">
        <v>8161</v>
      </c>
      <c r="B3749" s="465" t="s">
        <v>5042</v>
      </c>
      <c r="C3749" s="465" t="s">
        <v>8161</v>
      </c>
      <c r="D3749" s="465" t="s">
        <v>200</v>
      </c>
      <c r="E3749" s="465" t="s">
        <v>5840</v>
      </c>
      <c r="F3749" s="466">
        <v>2012</v>
      </c>
      <c r="G3749" s="465" t="s">
        <v>5710</v>
      </c>
      <c r="H3749" s="465" t="s">
        <v>6496</v>
      </c>
      <c r="I3749" s="465" t="s">
        <v>8162</v>
      </c>
      <c r="J3749" s="466">
        <v>89710</v>
      </c>
      <c r="K3749" s="469"/>
      <c r="L3749" s="404">
        <f t="shared" ca="1" si="58"/>
        <v>7475.833333333333</v>
      </c>
      <c r="M3749" s="465" t="s">
        <v>143</v>
      </c>
    </row>
    <row r="3750" spans="1:13" x14ac:dyDescent="0.35">
      <c r="A3750" s="462" t="s">
        <v>8071</v>
      </c>
      <c r="B3750" s="462" t="s">
        <v>5038</v>
      </c>
      <c r="C3750" s="462" t="s">
        <v>8071</v>
      </c>
      <c r="D3750" s="462" t="s">
        <v>200</v>
      </c>
      <c r="E3750" s="462" t="s">
        <v>5840</v>
      </c>
      <c r="F3750" s="463">
        <v>2012</v>
      </c>
      <c r="G3750" s="462" t="s">
        <v>5710</v>
      </c>
      <c r="H3750" s="462" t="s">
        <v>5820</v>
      </c>
      <c r="I3750" s="462" t="s">
        <v>8072</v>
      </c>
      <c r="J3750" s="463">
        <v>0</v>
      </c>
      <c r="K3750" s="468"/>
      <c r="L3750" s="464">
        <f t="shared" ca="1" si="58"/>
        <v>0</v>
      </c>
      <c r="M3750" s="462" t="s">
        <v>143</v>
      </c>
    </row>
    <row r="3751" spans="1:13" x14ac:dyDescent="0.35">
      <c r="A3751" s="465" t="s">
        <v>8773</v>
      </c>
      <c r="B3751" s="465" t="s">
        <v>5061</v>
      </c>
      <c r="C3751" s="465" t="s">
        <v>8773</v>
      </c>
      <c r="D3751" s="465" t="s">
        <v>200</v>
      </c>
      <c r="E3751" s="465" t="s">
        <v>5840</v>
      </c>
      <c r="F3751" s="466">
        <v>2013</v>
      </c>
      <c r="G3751" s="465" t="s">
        <v>5710</v>
      </c>
      <c r="H3751" s="465" t="s">
        <v>6006</v>
      </c>
      <c r="I3751" s="465" t="s">
        <v>8774</v>
      </c>
      <c r="J3751" s="466">
        <v>0</v>
      </c>
      <c r="K3751" s="469"/>
      <c r="L3751" s="404">
        <f t="shared" ca="1" si="58"/>
        <v>0</v>
      </c>
      <c r="M3751" s="465" t="s">
        <v>143</v>
      </c>
    </row>
    <row r="3752" spans="1:13" x14ac:dyDescent="0.35">
      <c r="A3752" s="462" t="s">
        <v>9346</v>
      </c>
      <c r="B3752" s="462" t="s">
        <v>5068</v>
      </c>
      <c r="C3752" s="462" t="s">
        <v>9346</v>
      </c>
      <c r="D3752" s="462" t="s">
        <v>200</v>
      </c>
      <c r="E3752" s="462" t="s">
        <v>5840</v>
      </c>
      <c r="F3752" s="463">
        <v>2014</v>
      </c>
      <c r="G3752" s="462" t="s">
        <v>5710</v>
      </c>
      <c r="H3752" s="462" t="s">
        <v>5711</v>
      </c>
      <c r="I3752" s="462" t="s">
        <v>9347</v>
      </c>
      <c r="J3752" s="463">
        <v>38549</v>
      </c>
      <c r="K3752" s="468"/>
      <c r="L3752" s="464">
        <f t="shared" ca="1" si="58"/>
        <v>3854.9</v>
      </c>
      <c r="M3752" s="462" t="s">
        <v>143</v>
      </c>
    </row>
    <row r="3753" spans="1:13" x14ac:dyDescent="0.35">
      <c r="A3753" s="465" t="s">
        <v>9348</v>
      </c>
      <c r="B3753" s="465" t="s">
        <v>5069</v>
      </c>
      <c r="C3753" s="465" t="s">
        <v>9348</v>
      </c>
      <c r="D3753" s="465" t="s">
        <v>200</v>
      </c>
      <c r="E3753" s="465" t="s">
        <v>5840</v>
      </c>
      <c r="F3753" s="466">
        <v>2014</v>
      </c>
      <c r="G3753" s="465" t="s">
        <v>5710</v>
      </c>
      <c r="H3753" s="465" t="s">
        <v>5711</v>
      </c>
      <c r="I3753" s="465" t="s">
        <v>9349</v>
      </c>
      <c r="J3753" s="466">
        <v>39271</v>
      </c>
      <c r="K3753" s="469"/>
      <c r="L3753" s="404">
        <f t="shared" ca="1" si="58"/>
        <v>3927.1</v>
      </c>
      <c r="M3753" s="465" t="s">
        <v>143</v>
      </c>
    </row>
    <row r="3754" spans="1:13" x14ac:dyDescent="0.35">
      <c r="A3754" s="462" t="s">
        <v>9353</v>
      </c>
      <c r="B3754" s="462" t="s">
        <v>5070</v>
      </c>
      <c r="C3754" s="462" t="s">
        <v>9353</v>
      </c>
      <c r="D3754" s="462" t="s">
        <v>200</v>
      </c>
      <c r="E3754" s="462" t="s">
        <v>5840</v>
      </c>
      <c r="F3754" s="463">
        <v>2014</v>
      </c>
      <c r="G3754" s="462" t="s">
        <v>5710</v>
      </c>
      <c r="H3754" s="462" t="s">
        <v>5711</v>
      </c>
      <c r="I3754" s="462" t="s">
        <v>9354</v>
      </c>
      <c r="J3754" s="463">
        <v>28264</v>
      </c>
      <c r="K3754" s="468"/>
      <c r="L3754" s="464">
        <f t="shared" ca="1" si="58"/>
        <v>2826.4</v>
      </c>
      <c r="M3754" s="462" t="s">
        <v>143</v>
      </c>
    </row>
    <row r="3755" spans="1:13" x14ac:dyDescent="0.35">
      <c r="A3755" s="465" t="s">
        <v>9355</v>
      </c>
      <c r="B3755" s="465" t="s">
        <v>5071</v>
      </c>
      <c r="C3755" s="465" t="s">
        <v>9355</v>
      </c>
      <c r="D3755" s="465" t="s">
        <v>200</v>
      </c>
      <c r="E3755" s="465" t="s">
        <v>5840</v>
      </c>
      <c r="F3755" s="466">
        <v>2014</v>
      </c>
      <c r="G3755" s="465" t="s">
        <v>5710</v>
      </c>
      <c r="H3755" s="465" t="s">
        <v>5711</v>
      </c>
      <c r="I3755" s="465" t="s">
        <v>9356</v>
      </c>
      <c r="J3755" s="466">
        <v>51090</v>
      </c>
      <c r="K3755" s="469"/>
      <c r="L3755" s="404">
        <f t="shared" ca="1" si="58"/>
        <v>5109</v>
      </c>
      <c r="M3755" s="465" t="s">
        <v>143</v>
      </c>
    </row>
    <row r="3756" spans="1:13" x14ac:dyDescent="0.35">
      <c r="A3756" s="462" t="s">
        <v>8769</v>
      </c>
      <c r="B3756" s="462" t="s">
        <v>5063</v>
      </c>
      <c r="C3756" s="462" t="s">
        <v>8769</v>
      </c>
      <c r="D3756" s="462" t="s">
        <v>200</v>
      </c>
      <c r="E3756" s="462" t="s">
        <v>5840</v>
      </c>
      <c r="F3756" s="463">
        <v>2013</v>
      </c>
      <c r="G3756" s="462" t="s">
        <v>5710</v>
      </c>
      <c r="H3756" s="462" t="s">
        <v>6006</v>
      </c>
      <c r="I3756" s="462" t="s">
        <v>8770</v>
      </c>
      <c r="J3756" s="463">
        <v>0</v>
      </c>
      <c r="K3756" s="468"/>
      <c r="L3756" s="464">
        <f t="shared" ca="1" si="58"/>
        <v>0</v>
      </c>
      <c r="M3756" s="462" t="s">
        <v>143</v>
      </c>
    </row>
    <row r="3757" spans="1:13" x14ac:dyDescent="0.35">
      <c r="A3757" s="465" t="s">
        <v>8027</v>
      </c>
      <c r="B3757" s="465" t="s">
        <v>5035</v>
      </c>
      <c r="C3757" s="465" t="s">
        <v>8027</v>
      </c>
      <c r="D3757" s="465" t="s">
        <v>200</v>
      </c>
      <c r="E3757" s="465" t="s">
        <v>5840</v>
      </c>
      <c r="F3757" s="466">
        <v>2012</v>
      </c>
      <c r="G3757" s="465" t="s">
        <v>5767</v>
      </c>
      <c r="H3757" s="465" t="s">
        <v>8028</v>
      </c>
      <c r="I3757" s="465" t="s">
        <v>8029</v>
      </c>
      <c r="J3757" s="466">
        <v>0</v>
      </c>
      <c r="K3757" s="469"/>
      <c r="L3757" s="404">
        <f t="shared" ca="1" si="58"/>
        <v>0</v>
      </c>
      <c r="M3757" s="465" t="s">
        <v>143</v>
      </c>
    </row>
    <row r="3758" spans="1:13" x14ac:dyDescent="0.35">
      <c r="A3758" s="462" t="s">
        <v>8353</v>
      </c>
      <c r="B3758" s="462" t="s">
        <v>5045</v>
      </c>
      <c r="C3758" s="462" t="s">
        <v>8353</v>
      </c>
      <c r="D3758" s="462" t="s">
        <v>200</v>
      </c>
      <c r="E3758" s="462" t="s">
        <v>5840</v>
      </c>
      <c r="F3758" s="463">
        <v>2012</v>
      </c>
      <c r="G3758" s="462" t="s">
        <v>5710</v>
      </c>
      <c r="H3758" s="462" t="s">
        <v>6735</v>
      </c>
      <c r="I3758" s="462" t="s">
        <v>8354</v>
      </c>
      <c r="J3758" s="463">
        <v>0</v>
      </c>
      <c r="K3758" s="468"/>
      <c r="L3758" s="464">
        <f t="shared" ca="1" si="58"/>
        <v>0</v>
      </c>
      <c r="M3758" s="462" t="s">
        <v>143</v>
      </c>
    </row>
    <row r="3759" spans="1:13" x14ac:dyDescent="0.35">
      <c r="A3759" s="465" t="s">
        <v>8355</v>
      </c>
      <c r="B3759" s="465" t="s">
        <v>5046</v>
      </c>
      <c r="C3759" s="465" t="s">
        <v>8355</v>
      </c>
      <c r="D3759" s="465" t="s">
        <v>200</v>
      </c>
      <c r="E3759" s="465" t="s">
        <v>5840</v>
      </c>
      <c r="F3759" s="466">
        <v>2012</v>
      </c>
      <c r="G3759" s="465" t="s">
        <v>5710</v>
      </c>
      <c r="H3759" s="465" t="s">
        <v>6735</v>
      </c>
      <c r="I3759" s="465" t="s">
        <v>8356</v>
      </c>
      <c r="J3759" s="466">
        <v>77946</v>
      </c>
      <c r="K3759" s="469"/>
      <c r="L3759" s="404">
        <f t="shared" ca="1" si="58"/>
        <v>6495.5</v>
      </c>
      <c r="M3759" s="465" t="s">
        <v>143</v>
      </c>
    </row>
    <row r="3760" spans="1:13" x14ac:dyDescent="0.35">
      <c r="A3760" s="462" t="s">
        <v>8359</v>
      </c>
      <c r="B3760" s="462" t="s">
        <v>5048</v>
      </c>
      <c r="C3760" s="462" t="s">
        <v>8359</v>
      </c>
      <c r="D3760" s="462" t="s">
        <v>200</v>
      </c>
      <c r="E3760" s="462" t="s">
        <v>5840</v>
      </c>
      <c r="F3760" s="463">
        <v>2012</v>
      </c>
      <c r="G3760" s="462" t="s">
        <v>5710</v>
      </c>
      <c r="H3760" s="462" t="s">
        <v>6735</v>
      </c>
      <c r="I3760" s="462" t="s">
        <v>8360</v>
      </c>
      <c r="J3760" s="463">
        <v>101857</v>
      </c>
      <c r="K3760" s="468"/>
      <c r="L3760" s="464">
        <f t="shared" ca="1" si="58"/>
        <v>8488.0833333333339</v>
      </c>
      <c r="M3760" s="462" t="s">
        <v>143</v>
      </c>
    </row>
    <row r="3761" spans="1:13" x14ac:dyDescent="0.35">
      <c r="A3761" s="465" t="s">
        <v>8361</v>
      </c>
      <c r="B3761" s="465" t="s">
        <v>5049</v>
      </c>
      <c r="C3761" s="465" t="s">
        <v>8361</v>
      </c>
      <c r="D3761" s="465" t="s">
        <v>200</v>
      </c>
      <c r="E3761" s="465" t="s">
        <v>5840</v>
      </c>
      <c r="F3761" s="466">
        <v>2012</v>
      </c>
      <c r="G3761" s="465" t="s">
        <v>5710</v>
      </c>
      <c r="H3761" s="465" t="s">
        <v>6735</v>
      </c>
      <c r="I3761" s="465" t="s">
        <v>8362</v>
      </c>
      <c r="J3761" s="466">
        <v>0</v>
      </c>
      <c r="K3761" s="469"/>
      <c r="L3761" s="404">
        <f t="shared" ca="1" si="58"/>
        <v>0</v>
      </c>
      <c r="M3761" s="465" t="s">
        <v>143</v>
      </c>
    </row>
    <row r="3762" spans="1:13" x14ac:dyDescent="0.35">
      <c r="A3762" s="462" t="s">
        <v>8067</v>
      </c>
      <c r="B3762" s="462" t="s">
        <v>5036</v>
      </c>
      <c r="C3762" s="462" t="s">
        <v>8067</v>
      </c>
      <c r="D3762" s="462" t="s">
        <v>200</v>
      </c>
      <c r="E3762" s="462" t="s">
        <v>5840</v>
      </c>
      <c r="F3762" s="463">
        <v>2012</v>
      </c>
      <c r="G3762" s="462" t="s">
        <v>5710</v>
      </c>
      <c r="H3762" s="462" t="s">
        <v>5820</v>
      </c>
      <c r="I3762" s="462" t="s">
        <v>8068</v>
      </c>
      <c r="J3762" s="463">
        <v>0</v>
      </c>
      <c r="K3762" s="468"/>
      <c r="L3762" s="464">
        <f t="shared" ca="1" si="58"/>
        <v>0</v>
      </c>
      <c r="M3762" s="462" t="s">
        <v>143</v>
      </c>
    </row>
    <row r="3763" spans="1:13" x14ac:dyDescent="0.35">
      <c r="A3763" s="465" t="s">
        <v>8722</v>
      </c>
      <c r="B3763" s="465" t="s">
        <v>5057</v>
      </c>
      <c r="C3763" s="465" t="s">
        <v>8722</v>
      </c>
      <c r="D3763" s="465" t="s">
        <v>200</v>
      </c>
      <c r="E3763" s="465" t="s">
        <v>5840</v>
      </c>
      <c r="F3763" s="466">
        <v>2013</v>
      </c>
      <c r="G3763" s="465" t="s">
        <v>5710</v>
      </c>
      <c r="H3763" s="465" t="s">
        <v>5711</v>
      </c>
      <c r="I3763" s="465" t="s">
        <v>8723</v>
      </c>
      <c r="J3763" s="466">
        <v>45695</v>
      </c>
      <c r="K3763" s="469"/>
      <c r="L3763" s="404">
        <f t="shared" ca="1" si="58"/>
        <v>4154.090909090909</v>
      </c>
      <c r="M3763" s="465" t="s">
        <v>143</v>
      </c>
    </row>
    <row r="3764" spans="1:13" x14ac:dyDescent="0.35">
      <c r="A3764" s="462" t="s">
        <v>8724</v>
      </c>
      <c r="B3764" s="462" t="s">
        <v>5058</v>
      </c>
      <c r="C3764" s="462" t="s">
        <v>8724</v>
      </c>
      <c r="D3764" s="462" t="s">
        <v>200</v>
      </c>
      <c r="E3764" s="462" t="s">
        <v>5840</v>
      </c>
      <c r="F3764" s="463">
        <v>2013</v>
      </c>
      <c r="G3764" s="462" t="s">
        <v>5710</v>
      </c>
      <c r="H3764" s="462" t="s">
        <v>5711</v>
      </c>
      <c r="I3764" s="462" t="s">
        <v>8725</v>
      </c>
      <c r="J3764" s="463">
        <v>76198</v>
      </c>
      <c r="K3764" s="468"/>
      <c r="L3764" s="464">
        <f t="shared" ca="1" si="58"/>
        <v>6927.090909090909</v>
      </c>
      <c r="M3764" s="462" t="s">
        <v>143</v>
      </c>
    </row>
    <row r="3765" spans="1:13" x14ac:dyDescent="0.35">
      <c r="A3765" s="465" t="s">
        <v>8726</v>
      </c>
      <c r="B3765" s="465" t="s">
        <v>5059</v>
      </c>
      <c r="C3765" s="465" t="s">
        <v>8726</v>
      </c>
      <c r="D3765" s="465" t="s">
        <v>200</v>
      </c>
      <c r="E3765" s="465" t="s">
        <v>5840</v>
      </c>
      <c r="F3765" s="466">
        <v>2013</v>
      </c>
      <c r="G3765" s="465" t="s">
        <v>5710</v>
      </c>
      <c r="H3765" s="465" t="s">
        <v>5711</v>
      </c>
      <c r="I3765" s="465" t="s">
        <v>8727</v>
      </c>
      <c r="J3765" s="466">
        <v>69695</v>
      </c>
      <c r="K3765" s="469"/>
      <c r="L3765" s="404">
        <f t="shared" ca="1" si="58"/>
        <v>6335.909090909091</v>
      </c>
      <c r="M3765" s="465" t="s">
        <v>143</v>
      </c>
    </row>
    <row r="3766" spans="1:13" x14ac:dyDescent="0.35">
      <c r="A3766" s="462" t="s">
        <v>8069</v>
      </c>
      <c r="B3766" s="462" t="s">
        <v>5037</v>
      </c>
      <c r="C3766" s="462" t="s">
        <v>8069</v>
      </c>
      <c r="D3766" s="462" t="s">
        <v>200</v>
      </c>
      <c r="E3766" s="462" t="s">
        <v>5840</v>
      </c>
      <c r="F3766" s="463">
        <v>2012</v>
      </c>
      <c r="G3766" s="462" t="s">
        <v>5710</v>
      </c>
      <c r="H3766" s="462" t="s">
        <v>5820</v>
      </c>
      <c r="I3766" s="462" t="s">
        <v>8070</v>
      </c>
      <c r="J3766" s="463">
        <v>77056</v>
      </c>
      <c r="K3766" s="468"/>
      <c r="L3766" s="464">
        <f t="shared" ca="1" si="58"/>
        <v>6421.333333333333</v>
      </c>
      <c r="M3766" s="462" t="s">
        <v>143</v>
      </c>
    </row>
    <row r="3767" spans="1:13" x14ac:dyDescent="0.35">
      <c r="A3767" s="465" t="s">
        <v>8613</v>
      </c>
      <c r="B3767" s="465" t="s">
        <v>5055</v>
      </c>
      <c r="C3767" s="465" t="s">
        <v>8613</v>
      </c>
      <c r="D3767" s="465" t="s">
        <v>200</v>
      </c>
      <c r="E3767" s="465" t="s">
        <v>5840</v>
      </c>
      <c r="F3767" s="466">
        <v>2013</v>
      </c>
      <c r="G3767" s="465" t="s">
        <v>5710</v>
      </c>
      <c r="H3767" s="465" t="s">
        <v>6139</v>
      </c>
      <c r="I3767" s="465" t="s">
        <v>8614</v>
      </c>
      <c r="J3767" s="466">
        <v>0</v>
      </c>
      <c r="K3767" s="469"/>
      <c r="L3767" s="404">
        <f t="shared" ca="1" si="58"/>
        <v>0</v>
      </c>
      <c r="M3767" s="465" t="s">
        <v>143</v>
      </c>
    </row>
    <row r="3768" spans="1:13" x14ac:dyDescent="0.35">
      <c r="A3768" s="462" t="s">
        <v>9344</v>
      </c>
      <c r="B3768" s="462" t="s">
        <v>5067</v>
      </c>
      <c r="C3768" s="462" t="s">
        <v>9344</v>
      </c>
      <c r="D3768" s="462" t="s">
        <v>200</v>
      </c>
      <c r="E3768" s="462" t="s">
        <v>5840</v>
      </c>
      <c r="F3768" s="463">
        <v>2014</v>
      </c>
      <c r="G3768" s="462" t="s">
        <v>5710</v>
      </c>
      <c r="H3768" s="462" t="s">
        <v>5711</v>
      </c>
      <c r="I3768" s="462" t="s">
        <v>9345</v>
      </c>
      <c r="J3768" s="463">
        <v>46737</v>
      </c>
      <c r="K3768" s="468"/>
      <c r="L3768" s="464">
        <f t="shared" ca="1" si="58"/>
        <v>4673.7</v>
      </c>
      <c r="M3768" s="462" t="s">
        <v>143</v>
      </c>
    </row>
    <row r="3769" spans="1:13" x14ac:dyDescent="0.35">
      <c r="A3769" s="465" t="s">
        <v>9565</v>
      </c>
      <c r="B3769" s="465" t="s">
        <v>5072</v>
      </c>
      <c r="C3769" s="465" t="s">
        <v>9565</v>
      </c>
      <c r="D3769" s="465" t="s">
        <v>200</v>
      </c>
      <c r="E3769" s="465" t="s">
        <v>5840</v>
      </c>
      <c r="F3769" s="466">
        <v>2015</v>
      </c>
      <c r="G3769" s="465" t="s">
        <v>5710</v>
      </c>
      <c r="H3769" s="465" t="s">
        <v>6496</v>
      </c>
      <c r="I3769" s="465" t="s">
        <v>9566</v>
      </c>
      <c r="J3769" s="466">
        <v>88260</v>
      </c>
      <c r="K3769" s="469"/>
      <c r="L3769" s="404">
        <f t="shared" ca="1" si="58"/>
        <v>9806.6666666666661</v>
      </c>
      <c r="M3769" s="465" t="s">
        <v>143</v>
      </c>
    </row>
    <row r="3770" spans="1:13" x14ac:dyDescent="0.35">
      <c r="A3770" s="462" t="s">
        <v>9599</v>
      </c>
      <c r="B3770" s="462" t="s">
        <v>5074</v>
      </c>
      <c r="C3770" s="462" t="s">
        <v>9599</v>
      </c>
      <c r="D3770" s="462" t="s">
        <v>200</v>
      </c>
      <c r="E3770" s="462" t="s">
        <v>5840</v>
      </c>
      <c r="F3770" s="463">
        <v>2015</v>
      </c>
      <c r="G3770" s="462" t="s">
        <v>5710</v>
      </c>
      <c r="H3770" s="462" t="s">
        <v>6139</v>
      </c>
      <c r="I3770" s="462" t="s">
        <v>9600</v>
      </c>
      <c r="J3770" s="463">
        <v>0</v>
      </c>
      <c r="K3770" s="468"/>
      <c r="L3770" s="464">
        <f t="shared" ca="1" si="58"/>
        <v>0</v>
      </c>
      <c r="M3770" s="462" t="s">
        <v>143</v>
      </c>
    </row>
    <row r="3771" spans="1:13" x14ac:dyDescent="0.35">
      <c r="A3771" s="465" t="s">
        <v>6789</v>
      </c>
      <c r="B3771" s="465" t="s">
        <v>5076</v>
      </c>
      <c r="C3771" s="465" t="s">
        <v>6789</v>
      </c>
      <c r="D3771" s="465" t="s">
        <v>200</v>
      </c>
      <c r="E3771" s="465" t="s">
        <v>5840</v>
      </c>
      <c r="F3771" s="466">
        <v>2007</v>
      </c>
      <c r="G3771" s="465" t="s">
        <v>5710</v>
      </c>
      <c r="H3771" s="465" t="s">
        <v>6006</v>
      </c>
      <c r="I3771" s="465" t="s">
        <v>6790</v>
      </c>
      <c r="J3771" s="466">
        <v>119960</v>
      </c>
      <c r="K3771" s="469"/>
      <c r="L3771" s="404">
        <f t="shared" ca="1" si="58"/>
        <v>7056.4705882352937</v>
      </c>
      <c r="M3771" s="465" t="s">
        <v>143</v>
      </c>
    </row>
    <row r="3772" spans="1:13" x14ac:dyDescent="0.35">
      <c r="A3772" s="462" t="s">
        <v>8771</v>
      </c>
      <c r="B3772" s="462" t="s">
        <v>5060</v>
      </c>
      <c r="C3772" s="462" t="s">
        <v>8771</v>
      </c>
      <c r="D3772" s="462" t="s">
        <v>200</v>
      </c>
      <c r="E3772" s="462" t="s">
        <v>5840</v>
      </c>
      <c r="F3772" s="463">
        <v>2013</v>
      </c>
      <c r="G3772" s="462" t="s">
        <v>5710</v>
      </c>
      <c r="H3772" s="462" t="s">
        <v>6006</v>
      </c>
      <c r="I3772" s="462" t="s">
        <v>8772</v>
      </c>
      <c r="J3772" s="463">
        <v>34010</v>
      </c>
      <c r="K3772" s="468"/>
      <c r="L3772" s="464">
        <f t="shared" ca="1" si="58"/>
        <v>3091.818181818182</v>
      </c>
      <c r="M3772" s="462" t="s">
        <v>143</v>
      </c>
    </row>
    <row r="3773" spans="1:13" x14ac:dyDescent="0.35">
      <c r="A3773" s="465" t="s">
        <v>9567</v>
      </c>
      <c r="B3773" s="465" t="s">
        <v>5073</v>
      </c>
      <c r="C3773" s="465" t="s">
        <v>9567</v>
      </c>
      <c r="D3773" s="465" t="s">
        <v>200</v>
      </c>
      <c r="E3773" s="465" t="s">
        <v>5840</v>
      </c>
      <c r="F3773" s="466">
        <v>2015</v>
      </c>
      <c r="G3773" s="465" t="s">
        <v>5710</v>
      </c>
      <c r="H3773" s="465" t="s">
        <v>6496</v>
      </c>
      <c r="I3773" s="465" t="s">
        <v>9568</v>
      </c>
      <c r="J3773" s="466">
        <v>0</v>
      </c>
      <c r="K3773" s="469"/>
      <c r="L3773" s="404">
        <f t="shared" ca="1" si="58"/>
        <v>0</v>
      </c>
      <c r="M3773" s="465" t="s">
        <v>143</v>
      </c>
    </row>
    <row r="3774" spans="1:13" x14ac:dyDescent="0.35">
      <c r="A3774" s="462" t="s">
        <v>9908</v>
      </c>
      <c r="B3774" s="462" t="s">
        <v>5078</v>
      </c>
      <c r="C3774" s="462" t="s">
        <v>9908</v>
      </c>
      <c r="D3774" s="462" t="s">
        <v>200</v>
      </c>
      <c r="E3774" s="462" t="s">
        <v>5840</v>
      </c>
      <c r="F3774" s="463">
        <v>2015</v>
      </c>
      <c r="G3774" s="462" t="s">
        <v>5710</v>
      </c>
      <c r="H3774" s="462" t="s">
        <v>9893</v>
      </c>
      <c r="I3774" s="462" t="s">
        <v>9909</v>
      </c>
      <c r="J3774" s="463">
        <v>0</v>
      </c>
      <c r="K3774" s="468"/>
      <c r="L3774" s="464">
        <f t="shared" ca="1" si="58"/>
        <v>0</v>
      </c>
      <c r="M3774" s="462" t="s">
        <v>143</v>
      </c>
    </row>
    <row r="3775" spans="1:13" x14ac:dyDescent="0.35">
      <c r="A3775" s="465" t="s">
        <v>9178</v>
      </c>
      <c r="B3775" s="465" t="s">
        <v>5064</v>
      </c>
      <c r="C3775" s="465" t="s">
        <v>9178</v>
      </c>
      <c r="D3775" s="465" t="s">
        <v>200</v>
      </c>
      <c r="E3775" s="465" t="s">
        <v>5840</v>
      </c>
      <c r="F3775" s="466">
        <v>2014</v>
      </c>
      <c r="G3775" s="465" t="s">
        <v>5710</v>
      </c>
      <c r="H3775" s="465" t="s">
        <v>6139</v>
      </c>
      <c r="I3775" s="465" t="s">
        <v>9179</v>
      </c>
      <c r="J3775" s="466">
        <v>405790</v>
      </c>
      <c r="K3775" s="469"/>
      <c r="L3775" s="404">
        <f t="shared" ca="1" si="58"/>
        <v>40579</v>
      </c>
      <c r="M3775" s="465" t="s">
        <v>143</v>
      </c>
    </row>
    <row r="3776" spans="1:13" x14ac:dyDescent="0.35">
      <c r="A3776" s="462" t="s">
        <v>9180</v>
      </c>
      <c r="B3776" s="462" t="s">
        <v>5065</v>
      </c>
      <c r="C3776" s="462" t="s">
        <v>9180</v>
      </c>
      <c r="D3776" s="462" t="s">
        <v>200</v>
      </c>
      <c r="E3776" s="462" t="s">
        <v>5840</v>
      </c>
      <c r="F3776" s="463">
        <v>2014</v>
      </c>
      <c r="G3776" s="462" t="s">
        <v>5710</v>
      </c>
      <c r="H3776" s="462" t="s">
        <v>6139</v>
      </c>
      <c r="I3776" s="462" t="s">
        <v>9181</v>
      </c>
      <c r="J3776" s="463">
        <v>58656</v>
      </c>
      <c r="K3776" s="468"/>
      <c r="L3776" s="464">
        <f t="shared" ca="1" si="58"/>
        <v>5865.6</v>
      </c>
      <c r="M3776" s="462" t="s">
        <v>143</v>
      </c>
    </row>
    <row r="3777" spans="1:13" x14ac:dyDescent="0.35">
      <c r="A3777" s="465" t="s">
        <v>9182</v>
      </c>
      <c r="B3777" s="465" t="s">
        <v>5066</v>
      </c>
      <c r="C3777" s="465" t="s">
        <v>9182</v>
      </c>
      <c r="D3777" s="465" t="s">
        <v>200</v>
      </c>
      <c r="E3777" s="465" t="s">
        <v>5840</v>
      </c>
      <c r="F3777" s="466">
        <v>2014</v>
      </c>
      <c r="G3777" s="465" t="s">
        <v>5710</v>
      </c>
      <c r="H3777" s="465" t="s">
        <v>6139</v>
      </c>
      <c r="I3777" s="465" t="s">
        <v>9183</v>
      </c>
      <c r="J3777" s="466">
        <v>80423</v>
      </c>
      <c r="K3777" s="469"/>
      <c r="L3777" s="404">
        <f t="shared" ca="1" si="58"/>
        <v>8042.3</v>
      </c>
      <c r="M3777" s="465" t="s">
        <v>143</v>
      </c>
    </row>
    <row r="3778" spans="1:13" x14ac:dyDescent="0.35">
      <c r="A3778" s="462" t="s">
        <v>9601</v>
      </c>
      <c r="B3778" s="462" t="s">
        <v>5075</v>
      </c>
      <c r="C3778" s="462" t="s">
        <v>9601</v>
      </c>
      <c r="D3778" s="462" t="s">
        <v>200</v>
      </c>
      <c r="E3778" s="462" t="s">
        <v>5840</v>
      </c>
      <c r="F3778" s="463">
        <v>2015</v>
      </c>
      <c r="G3778" s="462" t="s">
        <v>5710</v>
      </c>
      <c r="H3778" s="462" t="s">
        <v>6139</v>
      </c>
      <c r="I3778" s="462" t="s">
        <v>9602</v>
      </c>
      <c r="J3778" s="463">
        <v>39007</v>
      </c>
      <c r="K3778" s="468"/>
      <c r="L3778" s="464">
        <f t="shared" ref="L3778:L3841" ca="1" si="59">IFERROR(J3778/(YEAR(NOW())-F3778),"--")</f>
        <v>4334.1111111111113</v>
      </c>
      <c r="M3778" s="462" t="s">
        <v>143</v>
      </c>
    </row>
    <row r="3779" spans="1:13" x14ac:dyDescent="0.35">
      <c r="A3779" s="465" t="s">
        <v>12146</v>
      </c>
      <c r="B3779" s="465" t="s">
        <v>5083</v>
      </c>
      <c r="C3779" s="465" t="s">
        <v>12146</v>
      </c>
      <c r="D3779" s="465" t="s">
        <v>200</v>
      </c>
      <c r="E3779" s="465" t="s">
        <v>5840</v>
      </c>
      <c r="F3779" s="466">
        <v>2018</v>
      </c>
      <c r="G3779" s="465" t="s">
        <v>5710</v>
      </c>
      <c r="H3779" s="465" t="s">
        <v>6139</v>
      </c>
      <c r="I3779" s="465" t="s">
        <v>12147</v>
      </c>
      <c r="J3779" s="466">
        <v>0</v>
      </c>
      <c r="K3779" s="469"/>
      <c r="L3779" s="404">
        <f t="shared" ca="1" si="59"/>
        <v>0</v>
      </c>
      <c r="M3779" s="465" t="s">
        <v>143</v>
      </c>
    </row>
    <row r="3780" spans="1:13" x14ac:dyDescent="0.35">
      <c r="A3780" s="462" t="s">
        <v>12434</v>
      </c>
      <c r="B3780" s="462" t="s">
        <v>5088</v>
      </c>
      <c r="C3780" s="462" t="s">
        <v>12434</v>
      </c>
      <c r="D3780" s="462" t="s">
        <v>200</v>
      </c>
      <c r="E3780" s="462" t="s">
        <v>5840</v>
      </c>
      <c r="F3780" s="463">
        <v>2018</v>
      </c>
      <c r="G3780" s="462" t="s">
        <v>5710</v>
      </c>
      <c r="H3780" s="462" t="s">
        <v>9893</v>
      </c>
      <c r="I3780" s="462" t="s">
        <v>12435</v>
      </c>
      <c r="J3780" s="463">
        <v>75247</v>
      </c>
      <c r="K3780" s="468"/>
      <c r="L3780" s="464">
        <f t="shared" ca="1" si="59"/>
        <v>12541.166666666666</v>
      </c>
      <c r="M3780" s="462" t="s">
        <v>143</v>
      </c>
    </row>
    <row r="3781" spans="1:13" x14ac:dyDescent="0.35">
      <c r="A3781" s="465" t="s">
        <v>12747</v>
      </c>
      <c r="B3781" s="465" t="s">
        <v>5092</v>
      </c>
      <c r="C3781" s="465" t="s">
        <v>12747</v>
      </c>
      <c r="D3781" s="465" t="s">
        <v>200</v>
      </c>
      <c r="E3781" s="465" t="s">
        <v>5840</v>
      </c>
      <c r="F3781" s="466">
        <v>2019</v>
      </c>
      <c r="G3781" s="465" t="s">
        <v>5710</v>
      </c>
      <c r="H3781" s="465" t="s">
        <v>6139</v>
      </c>
      <c r="I3781" s="465" t="s">
        <v>12748</v>
      </c>
      <c r="J3781" s="466">
        <v>0</v>
      </c>
      <c r="K3781" s="469"/>
      <c r="L3781" s="404">
        <f t="shared" ca="1" si="59"/>
        <v>0</v>
      </c>
      <c r="M3781" s="465" t="s">
        <v>143</v>
      </c>
    </row>
    <row r="3782" spans="1:13" x14ac:dyDescent="0.35">
      <c r="A3782" s="462" t="s">
        <v>6333</v>
      </c>
      <c r="B3782" s="462" t="s">
        <v>4992</v>
      </c>
      <c r="C3782" s="462" t="s">
        <v>6333</v>
      </c>
      <c r="D3782" s="462" t="s">
        <v>200</v>
      </c>
      <c r="E3782" s="462" t="s">
        <v>5840</v>
      </c>
      <c r="F3782" s="463">
        <v>2005</v>
      </c>
      <c r="G3782" s="462" t="s">
        <v>5710</v>
      </c>
      <c r="H3782" s="462" t="s">
        <v>898</v>
      </c>
      <c r="I3782" s="462" t="s">
        <v>6334</v>
      </c>
      <c r="J3782" s="463">
        <v>11</v>
      </c>
      <c r="K3782" s="468"/>
      <c r="L3782" s="464">
        <f t="shared" ca="1" si="59"/>
        <v>0.57894736842105265</v>
      </c>
      <c r="M3782" s="462" t="s">
        <v>143</v>
      </c>
    </row>
    <row r="3783" spans="1:13" x14ac:dyDescent="0.35">
      <c r="A3783" s="465" t="s">
        <v>13800</v>
      </c>
      <c r="B3783" s="465" t="s">
        <v>5095</v>
      </c>
      <c r="C3783" s="465" t="s">
        <v>13800</v>
      </c>
      <c r="D3783" s="465" t="s">
        <v>200</v>
      </c>
      <c r="E3783" s="465" t="s">
        <v>5840</v>
      </c>
      <c r="F3783" s="466">
        <v>2020</v>
      </c>
      <c r="G3783" s="465" t="s">
        <v>5710</v>
      </c>
      <c r="H3783" s="465" t="s">
        <v>6498</v>
      </c>
      <c r="I3783" s="465" t="s">
        <v>13801</v>
      </c>
      <c r="J3783" s="466">
        <v>0</v>
      </c>
      <c r="K3783" s="469"/>
      <c r="L3783" s="404">
        <f t="shared" ca="1" si="59"/>
        <v>0</v>
      </c>
      <c r="M3783" s="465" t="s">
        <v>143</v>
      </c>
    </row>
    <row r="3784" spans="1:13" x14ac:dyDescent="0.35">
      <c r="A3784" s="462" t="s">
        <v>13860</v>
      </c>
      <c r="B3784" s="462" t="s">
        <v>5097</v>
      </c>
      <c r="C3784" s="462" t="s">
        <v>13860</v>
      </c>
      <c r="D3784" s="462" t="s">
        <v>200</v>
      </c>
      <c r="E3784" s="462" t="s">
        <v>5840</v>
      </c>
      <c r="F3784" s="463">
        <v>2020</v>
      </c>
      <c r="G3784" s="462" t="s">
        <v>5710</v>
      </c>
      <c r="H3784" s="462" t="s">
        <v>6139</v>
      </c>
      <c r="I3784" s="462" t="s">
        <v>13861</v>
      </c>
      <c r="J3784" s="463">
        <v>0</v>
      </c>
      <c r="K3784" s="468"/>
      <c r="L3784" s="464">
        <f t="shared" ca="1" si="59"/>
        <v>0</v>
      </c>
      <c r="M3784" s="462" t="s">
        <v>143</v>
      </c>
    </row>
    <row r="3785" spans="1:13" x14ac:dyDescent="0.35">
      <c r="A3785" s="465" t="s">
        <v>13858</v>
      </c>
      <c r="B3785" s="465" t="s">
        <v>5096</v>
      </c>
      <c r="C3785" s="465" t="s">
        <v>13858</v>
      </c>
      <c r="D3785" s="465" t="s">
        <v>200</v>
      </c>
      <c r="E3785" s="465" t="s">
        <v>5840</v>
      </c>
      <c r="F3785" s="466">
        <v>2020</v>
      </c>
      <c r="G3785" s="465" t="s">
        <v>5710</v>
      </c>
      <c r="H3785" s="465" t="s">
        <v>6139</v>
      </c>
      <c r="I3785" s="465" t="s">
        <v>13859</v>
      </c>
      <c r="J3785" s="466">
        <v>0</v>
      </c>
      <c r="K3785" s="469"/>
      <c r="L3785" s="404">
        <f t="shared" ca="1" si="59"/>
        <v>0</v>
      </c>
      <c r="M3785" s="465" t="s">
        <v>143</v>
      </c>
    </row>
    <row r="3786" spans="1:13" x14ac:dyDescent="0.35">
      <c r="A3786" s="462" t="s">
        <v>8351</v>
      </c>
      <c r="B3786" s="462" t="s">
        <v>5044</v>
      </c>
      <c r="C3786" s="462" t="s">
        <v>8351</v>
      </c>
      <c r="D3786" s="462" t="s">
        <v>200</v>
      </c>
      <c r="E3786" s="462" t="s">
        <v>5840</v>
      </c>
      <c r="F3786" s="463">
        <v>2012</v>
      </c>
      <c r="G3786" s="462" t="s">
        <v>5710</v>
      </c>
      <c r="H3786" s="462" t="s">
        <v>6735</v>
      </c>
      <c r="I3786" s="462" t="s">
        <v>8352</v>
      </c>
      <c r="J3786" s="463">
        <v>0</v>
      </c>
      <c r="K3786" s="468"/>
      <c r="L3786" s="464">
        <f t="shared" ca="1" si="59"/>
        <v>0</v>
      </c>
      <c r="M3786" s="462" t="s">
        <v>143</v>
      </c>
    </row>
    <row r="3787" spans="1:13" x14ac:dyDescent="0.35">
      <c r="A3787" s="465" t="s">
        <v>12745</v>
      </c>
      <c r="B3787" s="465" t="s">
        <v>5091</v>
      </c>
      <c r="C3787" s="465" t="s">
        <v>12745</v>
      </c>
      <c r="D3787" s="465" t="s">
        <v>200</v>
      </c>
      <c r="E3787" s="465" t="s">
        <v>5840</v>
      </c>
      <c r="F3787" s="466">
        <v>2019</v>
      </c>
      <c r="G3787" s="465" t="s">
        <v>5710</v>
      </c>
      <c r="H3787" s="465" t="s">
        <v>6139</v>
      </c>
      <c r="I3787" s="465" t="s">
        <v>12746</v>
      </c>
      <c r="J3787" s="466">
        <v>0</v>
      </c>
      <c r="K3787" s="469"/>
      <c r="L3787" s="404">
        <f t="shared" ca="1" si="59"/>
        <v>0</v>
      </c>
      <c r="M3787" s="465" t="s">
        <v>143</v>
      </c>
    </row>
    <row r="3788" spans="1:13" x14ac:dyDescent="0.35">
      <c r="A3788" s="462" t="s">
        <v>12743</v>
      </c>
      <c r="B3788" s="462" t="s">
        <v>5090</v>
      </c>
      <c r="C3788" s="462" t="s">
        <v>12743</v>
      </c>
      <c r="D3788" s="462" t="s">
        <v>200</v>
      </c>
      <c r="E3788" s="462" t="s">
        <v>5840</v>
      </c>
      <c r="F3788" s="463">
        <v>2019</v>
      </c>
      <c r="G3788" s="462" t="s">
        <v>5710</v>
      </c>
      <c r="H3788" s="462" t="s">
        <v>6139</v>
      </c>
      <c r="I3788" s="462" t="s">
        <v>12744</v>
      </c>
      <c r="J3788" s="463">
        <v>0</v>
      </c>
      <c r="K3788" s="468"/>
      <c r="L3788" s="464">
        <f t="shared" ca="1" si="59"/>
        <v>0</v>
      </c>
      <c r="M3788" s="462" t="s">
        <v>143</v>
      </c>
    </row>
    <row r="3789" spans="1:13" x14ac:dyDescent="0.35">
      <c r="A3789" s="465" t="s">
        <v>8880</v>
      </c>
      <c r="B3789" s="465" t="s">
        <v>16758</v>
      </c>
      <c r="C3789" s="465" t="s">
        <v>8880</v>
      </c>
      <c r="D3789" s="465" t="s">
        <v>200</v>
      </c>
      <c r="E3789" s="465" t="s">
        <v>5840</v>
      </c>
      <c r="F3789" s="466">
        <v>2014</v>
      </c>
      <c r="G3789" s="465" t="s">
        <v>5710</v>
      </c>
      <c r="H3789" s="465" t="s">
        <v>6095</v>
      </c>
      <c r="I3789" s="465" t="s">
        <v>8881</v>
      </c>
      <c r="J3789" s="466">
        <v>38710</v>
      </c>
      <c r="K3789" s="469"/>
      <c r="L3789" s="404">
        <f t="shared" ca="1" si="59"/>
        <v>3871</v>
      </c>
      <c r="M3789" s="465" t="s">
        <v>143</v>
      </c>
    </row>
    <row r="3790" spans="1:13" x14ac:dyDescent="0.35">
      <c r="A3790" s="462" t="s">
        <v>9176</v>
      </c>
      <c r="B3790" s="462" t="s">
        <v>16662</v>
      </c>
      <c r="C3790" s="462" t="s">
        <v>9176</v>
      </c>
      <c r="D3790" s="462" t="s">
        <v>200</v>
      </c>
      <c r="E3790" s="462" t="s">
        <v>5840</v>
      </c>
      <c r="F3790" s="463">
        <v>2014</v>
      </c>
      <c r="G3790" s="462" t="s">
        <v>5710</v>
      </c>
      <c r="H3790" s="462" t="s">
        <v>6139</v>
      </c>
      <c r="I3790" s="462" t="s">
        <v>9177</v>
      </c>
      <c r="J3790" s="463">
        <v>0</v>
      </c>
      <c r="K3790" s="468"/>
      <c r="L3790" s="464">
        <f t="shared" ca="1" si="59"/>
        <v>0</v>
      </c>
      <c r="M3790" s="462" t="s">
        <v>143</v>
      </c>
    </row>
    <row r="3791" spans="1:13" x14ac:dyDescent="0.35">
      <c r="A3791" s="465" t="s">
        <v>7855</v>
      </c>
      <c r="B3791" s="465" t="s">
        <v>16727</v>
      </c>
      <c r="C3791" s="465" t="s">
        <v>7855</v>
      </c>
      <c r="D3791" s="465" t="s">
        <v>200</v>
      </c>
      <c r="E3791" s="465" t="s">
        <v>5840</v>
      </c>
      <c r="F3791" s="466">
        <v>2011</v>
      </c>
      <c r="G3791" s="465" t="s">
        <v>5710</v>
      </c>
      <c r="H3791" s="465" t="s">
        <v>6139</v>
      </c>
      <c r="I3791" s="465" t="s">
        <v>7856</v>
      </c>
      <c r="J3791" s="466">
        <v>74597</v>
      </c>
      <c r="K3791" s="469">
        <v>45049</v>
      </c>
      <c r="L3791" s="404">
        <f t="shared" ca="1" si="59"/>
        <v>5738.2307692307695</v>
      </c>
      <c r="M3791" s="465" t="s">
        <v>143</v>
      </c>
    </row>
    <row r="3792" spans="1:13" x14ac:dyDescent="0.35">
      <c r="A3792" s="462" t="s">
        <v>7845</v>
      </c>
      <c r="B3792" s="462" t="s">
        <v>16623</v>
      </c>
      <c r="C3792" s="462" t="s">
        <v>7845</v>
      </c>
      <c r="D3792" s="462" t="s">
        <v>200</v>
      </c>
      <c r="E3792" s="462" t="s">
        <v>5840</v>
      </c>
      <c r="F3792" s="463">
        <v>2011</v>
      </c>
      <c r="G3792" s="462" t="s">
        <v>5710</v>
      </c>
      <c r="H3792" s="462" t="s">
        <v>6498</v>
      </c>
      <c r="I3792" s="462" t="s">
        <v>7846</v>
      </c>
      <c r="J3792" s="463">
        <v>141481</v>
      </c>
      <c r="K3792" s="468">
        <v>45132</v>
      </c>
      <c r="L3792" s="464">
        <f t="shared" ca="1" si="59"/>
        <v>10883.153846153846</v>
      </c>
      <c r="M3792" s="462" t="s">
        <v>143</v>
      </c>
    </row>
    <row r="3793" spans="1:13" x14ac:dyDescent="0.35">
      <c r="A3793" s="465" t="s">
        <v>8597</v>
      </c>
      <c r="B3793" s="465" t="s">
        <v>16749</v>
      </c>
      <c r="C3793" s="465" t="s">
        <v>8597</v>
      </c>
      <c r="D3793" s="465" t="s">
        <v>200</v>
      </c>
      <c r="E3793" s="465" t="s">
        <v>5840</v>
      </c>
      <c r="F3793" s="466">
        <v>2013</v>
      </c>
      <c r="G3793" s="465" t="s">
        <v>5710</v>
      </c>
      <c r="H3793" s="465" t="s">
        <v>6139</v>
      </c>
      <c r="I3793" s="465" t="s">
        <v>8598</v>
      </c>
      <c r="J3793" s="466">
        <v>181716</v>
      </c>
      <c r="K3793" s="469">
        <v>45112</v>
      </c>
      <c r="L3793" s="404">
        <f t="shared" ca="1" si="59"/>
        <v>16519.636363636364</v>
      </c>
      <c r="M3793" s="465" t="s">
        <v>143</v>
      </c>
    </row>
    <row r="3794" spans="1:13" x14ac:dyDescent="0.35">
      <c r="A3794" s="462" t="s">
        <v>17829</v>
      </c>
      <c r="B3794" s="462" t="s">
        <v>17830</v>
      </c>
      <c r="C3794" s="462" t="s">
        <v>17829</v>
      </c>
      <c r="D3794" s="462" t="s">
        <v>200</v>
      </c>
      <c r="E3794" s="462" t="s">
        <v>5840</v>
      </c>
      <c r="F3794" s="463">
        <v>2014</v>
      </c>
      <c r="G3794" s="462" t="s">
        <v>5710</v>
      </c>
      <c r="H3794" s="462" t="s">
        <v>6139</v>
      </c>
      <c r="I3794" s="462" t="s">
        <v>17831</v>
      </c>
      <c r="J3794" s="463">
        <v>0</v>
      </c>
      <c r="K3794" s="468"/>
      <c r="L3794" s="464">
        <f t="shared" ca="1" si="59"/>
        <v>0</v>
      </c>
      <c r="M3794" s="462" t="s">
        <v>143</v>
      </c>
    </row>
    <row r="3795" spans="1:13" x14ac:dyDescent="0.35">
      <c r="A3795" s="465" t="s">
        <v>14899</v>
      </c>
      <c r="B3795" s="465" t="s">
        <v>14900</v>
      </c>
      <c r="C3795" s="465" t="s">
        <v>14899</v>
      </c>
      <c r="D3795" s="465" t="s">
        <v>200</v>
      </c>
      <c r="E3795" s="465" t="s">
        <v>5840</v>
      </c>
      <c r="F3795" s="466">
        <v>2013</v>
      </c>
      <c r="G3795" s="465" t="s">
        <v>5710</v>
      </c>
      <c r="H3795" s="465" t="s">
        <v>6139</v>
      </c>
      <c r="I3795" s="465" t="s">
        <v>14901</v>
      </c>
      <c r="J3795" s="466">
        <v>105874</v>
      </c>
      <c r="K3795" s="469"/>
      <c r="L3795" s="404">
        <f t="shared" ca="1" si="59"/>
        <v>9624.9090909090901</v>
      </c>
      <c r="M3795" s="465" t="s">
        <v>143</v>
      </c>
    </row>
    <row r="3796" spans="1:13" x14ac:dyDescent="0.35">
      <c r="A3796" s="462" t="s">
        <v>14902</v>
      </c>
      <c r="B3796" s="462" t="s">
        <v>14903</v>
      </c>
      <c r="C3796" s="462" t="s">
        <v>14902</v>
      </c>
      <c r="D3796" s="462" t="s">
        <v>200</v>
      </c>
      <c r="E3796" s="462" t="s">
        <v>5840</v>
      </c>
      <c r="F3796" s="463">
        <v>2013</v>
      </c>
      <c r="G3796" s="462" t="s">
        <v>5710</v>
      </c>
      <c r="H3796" s="462" t="s">
        <v>6139</v>
      </c>
      <c r="I3796" s="462" t="s">
        <v>14904</v>
      </c>
      <c r="J3796" s="463">
        <v>134640</v>
      </c>
      <c r="K3796" s="468"/>
      <c r="L3796" s="464">
        <f t="shared" ca="1" si="59"/>
        <v>12240</v>
      </c>
      <c r="M3796" s="462" t="s">
        <v>143</v>
      </c>
    </row>
    <row r="3797" spans="1:13" x14ac:dyDescent="0.35">
      <c r="A3797" s="465" t="s">
        <v>14905</v>
      </c>
      <c r="B3797" s="465" t="s">
        <v>14906</v>
      </c>
      <c r="C3797" s="465" t="s">
        <v>14905</v>
      </c>
      <c r="D3797" s="465" t="s">
        <v>200</v>
      </c>
      <c r="E3797" s="465" t="s">
        <v>5840</v>
      </c>
      <c r="F3797" s="466">
        <v>2014</v>
      </c>
      <c r="G3797" s="465" t="s">
        <v>5710</v>
      </c>
      <c r="H3797" s="465" t="s">
        <v>6735</v>
      </c>
      <c r="I3797" s="465" t="s">
        <v>14907</v>
      </c>
      <c r="J3797" s="466">
        <v>95618</v>
      </c>
      <c r="K3797" s="469"/>
      <c r="L3797" s="404">
        <f t="shared" ca="1" si="59"/>
        <v>9561.7999999999993</v>
      </c>
      <c r="M3797" s="465" t="s">
        <v>143</v>
      </c>
    </row>
    <row r="3798" spans="1:13" x14ac:dyDescent="0.35">
      <c r="A3798" s="462" t="s">
        <v>14908</v>
      </c>
      <c r="B3798" s="462" t="s">
        <v>14909</v>
      </c>
      <c r="C3798" s="462" t="s">
        <v>14908</v>
      </c>
      <c r="D3798" s="462" t="s">
        <v>200</v>
      </c>
      <c r="E3798" s="462" t="s">
        <v>5840</v>
      </c>
      <c r="F3798" s="463">
        <v>2014</v>
      </c>
      <c r="G3798" s="462" t="s">
        <v>5710</v>
      </c>
      <c r="H3798" s="462" t="s">
        <v>6735</v>
      </c>
      <c r="I3798" s="462" t="s">
        <v>14910</v>
      </c>
      <c r="J3798" s="463">
        <v>75612</v>
      </c>
      <c r="K3798" s="468"/>
      <c r="L3798" s="464">
        <f t="shared" ca="1" si="59"/>
        <v>7561.2</v>
      </c>
      <c r="M3798" s="462" t="s">
        <v>143</v>
      </c>
    </row>
    <row r="3799" spans="1:13" x14ac:dyDescent="0.35">
      <c r="A3799" s="465" t="s">
        <v>8767</v>
      </c>
      <c r="B3799" s="465" t="s">
        <v>14911</v>
      </c>
      <c r="C3799" s="465" t="s">
        <v>8767</v>
      </c>
      <c r="D3799" s="465" t="s">
        <v>200</v>
      </c>
      <c r="E3799" s="465" t="s">
        <v>5840</v>
      </c>
      <c r="F3799" s="466">
        <v>2013</v>
      </c>
      <c r="G3799" s="465" t="s">
        <v>5710</v>
      </c>
      <c r="H3799" s="465" t="s">
        <v>6006</v>
      </c>
      <c r="I3799" s="465" t="s">
        <v>8768</v>
      </c>
      <c r="J3799" s="466">
        <v>0</v>
      </c>
      <c r="K3799" s="469"/>
      <c r="L3799" s="404">
        <f t="shared" ca="1" si="59"/>
        <v>0</v>
      </c>
      <c r="M3799" s="465" t="s">
        <v>143</v>
      </c>
    </row>
    <row r="3800" spans="1:13" x14ac:dyDescent="0.35">
      <c r="A3800" s="462" t="s">
        <v>10457</v>
      </c>
      <c r="B3800" s="462" t="s">
        <v>14915</v>
      </c>
      <c r="C3800" s="462" t="s">
        <v>10457</v>
      </c>
      <c r="D3800" s="462" t="s">
        <v>200</v>
      </c>
      <c r="E3800" s="462" t="s">
        <v>5840</v>
      </c>
      <c r="F3800" s="463">
        <v>2016</v>
      </c>
      <c r="G3800" s="462" t="s">
        <v>5710</v>
      </c>
      <c r="H3800" s="462" t="s">
        <v>6139</v>
      </c>
      <c r="I3800" s="462" t="s">
        <v>10458</v>
      </c>
      <c r="J3800" s="463">
        <v>68130</v>
      </c>
      <c r="K3800" s="468"/>
      <c r="L3800" s="464">
        <f t="shared" ca="1" si="59"/>
        <v>8516.25</v>
      </c>
      <c r="M3800" s="462" t="s">
        <v>143</v>
      </c>
    </row>
    <row r="3801" spans="1:13" x14ac:dyDescent="0.35">
      <c r="A3801" s="465" t="s">
        <v>6815</v>
      </c>
      <c r="B3801" s="465" t="s">
        <v>2441</v>
      </c>
      <c r="C3801" s="465" t="s">
        <v>6815</v>
      </c>
      <c r="D3801" s="465" t="s">
        <v>200</v>
      </c>
      <c r="E3801" s="465" t="s">
        <v>5840</v>
      </c>
      <c r="F3801" s="466">
        <v>2007</v>
      </c>
      <c r="G3801" s="465" t="s">
        <v>6011</v>
      </c>
      <c r="H3801" s="465" t="s">
        <v>6813</v>
      </c>
      <c r="I3801" s="465" t="s">
        <v>6816</v>
      </c>
      <c r="J3801" s="466">
        <v>124971</v>
      </c>
      <c r="K3801" s="469">
        <v>44735</v>
      </c>
      <c r="L3801" s="404">
        <f t="shared" ca="1" si="59"/>
        <v>7351.2352941176468</v>
      </c>
      <c r="M3801" s="465" t="s">
        <v>143</v>
      </c>
    </row>
    <row r="3802" spans="1:13" x14ac:dyDescent="0.35">
      <c r="A3802" s="462" t="s">
        <v>5713</v>
      </c>
      <c r="B3802" s="462" t="s">
        <v>2443</v>
      </c>
      <c r="C3802" s="462" t="s">
        <v>5713</v>
      </c>
      <c r="D3802" s="462" t="s">
        <v>200</v>
      </c>
      <c r="E3802" s="462" t="s">
        <v>5840</v>
      </c>
      <c r="F3802" s="463">
        <v>2008</v>
      </c>
      <c r="G3802" s="462" t="s">
        <v>5710</v>
      </c>
      <c r="H3802" s="462" t="s">
        <v>5711</v>
      </c>
      <c r="I3802" s="462" t="s">
        <v>5714</v>
      </c>
      <c r="J3802" s="463">
        <v>102152</v>
      </c>
      <c r="K3802" s="468">
        <v>44756</v>
      </c>
      <c r="L3802" s="464">
        <f t="shared" ca="1" si="59"/>
        <v>6384.5</v>
      </c>
      <c r="M3802" s="462" t="s">
        <v>143</v>
      </c>
    </row>
    <row r="3803" spans="1:13" x14ac:dyDescent="0.35">
      <c r="A3803" s="465" t="s">
        <v>6009</v>
      </c>
      <c r="B3803" s="465" t="s">
        <v>4985</v>
      </c>
      <c r="C3803" s="465" t="s">
        <v>6009</v>
      </c>
      <c r="D3803" s="465" t="s">
        <v>200</v>
      </c>
      <c r="E3803" s="465" t="s">
        <v>5840</v>
      </c>
      <c r="F3803" s="466">
        <v>2000</v>
      </c>
      <c r="G3803" s="465" t="s">
        <v>5740</v>
      </c>
      <c r="H3803" s="465" t="s">
        <v>5847</v>
      </c>
      <c r="I3803" s="465" t="s">
        <v>6010</v>
      </c>
      <c r="J3803" s="466">
        <v>12733</v>
      </c>
      <c r="K3803" s="469"/>
      <c r="L3803" s="404">
        <f t="shared" ca="1" si="59"/>
        <v>530.54166666666663</v>
      </c>
      <c r="M3803" s="465" t="s">
        <v>143</v>
      </c>
    </row>
    <row r="3804" spans="1:13" x14ac:dyDescent="0.35">
      <c r="A3804" s="462" t="s">
        <v>6509</v>
      </c>
      <c r="B3804" s="462" t="s">
        <v>4996</v>
      </c>
      <c r="C3804" s="462" t="s">
        <v>6509</v>
      </c>
      <c r="D3804" s="462" t="s">
        <v>200</v>
      </c>
      <c r="E3804" s="462" t="s">
        <v>5840</v>
      </c>
      <c r="F3804" s="463">
        <v>2006</v>
      </c>
      <c r="G3804" s="462" t="s">
        <v>5710</v>
      </c>
      <c r="H3804" s="462" t="s">
        <v>898</v>
      </c>
      <c r="I3804" s="462" t="s">
        <v>6510</v>
      </c>
      <c r="J3804" s="463">
        <v>10792</v>
      </c>
      <c r="K3804" s="468"/>
      <c r="L3804" s="464">
        <f t="shared" ca="1" si="59"/>
        <v>599.55555555555554</v>
      </c>
      <c r="M3804" s="462" t="s">
        <v>143</v>
      </c>
    </row>
    <row r="3805" spans="1:13" x14ac:dyDescent="0.35">
      <c r="A3805" s="465" t="s">
        <v>8075</v>
      </c>
      <c r="B3805" s="465" t="s">
        <v>5040</v>
      </c>
      <c r="C3805" s="465" t="s">
        <v>8075</v>
      </c>
      <c r="D3805" s="465" t="s">
        <v>200</v>
      </c>
      <c r="E3805" s="465" t="s">
        <v>5840</v>
      </c>
      <c r="F3805" s="466">
        <v>2012</v>
      </c>
      <c r="G3805" s="465" t="s">
        <v>5710</v>
      </c>
      <c r="H3805" s="465" t="s">
        <v>5820</v>
      </c>
      <c r="I3805" s="465" t="s">
        <v>8076</v>
      </c>
      <c r="J3805" s="466">
        <v>74000</v>
      </c>
      <c r="K3805" s="469"/>
      <c r="L3805" s="404">
        <f t="shared" ca="1" si="59"/>
        <v>6166.666666666667</v>
      </c>
      <c r="M3805" s="465" t="s">
        <v>143</v>
      </c>
    </row>
    <row r="3806" spans="1:13" x14ac:dyDescent="0.35">
      <c r="A3806" s="462" t="s">
        <v>6230</v>
      </c>
      <c r="B3806" s="462" t="s">
        <v>4990</v>
      </c>
      <c r="C3806" s="462" t="s">
        <v>6230</v>
      </c>
      <c r="D3806" s="462" t="s">
        <v>200</v>
      </c>
      <c r="E3806" s="462" t="s">
        <v>5840</v>
      </c>
      <c r="F3806" s="463">
        <v>2004</v>
      </c>
      <c r="G3806" s="462" t="s">
        <v>5741</v>
      </c>
      <c r="H3806" s="462" t="s">
        <v>6231</v>
      </c>
      <c r="I3806" s="462" t="s">
        <v>6232</v>
      </c>
      <c r="J3806" s="463">
        <v>0</v>
      </c>
      <c r="K3806" s="468"/>
      <c r="L3806" s="464">
        <f t="shared" ca="1" si="59"/>
        <v>0</v>
      </c>
      <c r="M3806" s="462" t="s">
        <v>143</v>
      </c>
    </row>
    <row r="3807" spans="1:13" x14ac:dyDescent="0.35">
      <c r="A3807" s="465" t="s">
        <v>6194</v>
      </c>
      <c r="B3807" s="465" t="s">
        <v>4988</v>
      </c>
      <c r="C3807" s="465" t="s">
        <v>6194</v>
      </c>
      <c r="D3807" s="465" t="s">
        <v>200</v>
      </c>
      <c r="E3807" s="465" t="s">
        <v>5840</v>
      </c>
      <c r="F3807" s="466">
        <v>2004</v>
      </c>
      <c r="G3807" s="465" t="s">
        <v>5710</v>
      </c>
      <c r="H3807" s="465" t="s">
        <v>5820</v>
      </c>
      <c r="I3807" s="465" t="s">
        <v>6195</v>
      </c>
      <c r="J3807" s="466">
        <v>12</v>
      </c>
      <c r="K3807" s="469"/>
      <c r="L3807" s="404">
        <f t="shared" ca="1" si="59"/>
        <v>0.6</v>
      </c>
      <c r="M3807" s="465" t="s">
        <v>143</v>
      </c>
    </row>
    <row r="3808" spans="1:13" x14ac:dyDescent="0.35">
      <c r="A3808" s="462" t="s">
        <v>7282</v>
      </c>
      <c r="B3808" s="462" t="s">
        <v>5156</v>
      </c>
      <c r="C3808" s="462" t="s">
        <v>7282</v>
      </c>
      <c r="D3808" s="462" t="s">
        <v>201</v>
      </c>
      <c r="E3808" s="462" t="s">
        <v>6022</v>
      </c>
      <c r="F3808" s="463">
        <v>2008</v>
      </c>
      <c r="G3808" s="462" t="s">
        <v>5740</v>
      </c>
      <c r="H3808" s="462" t="s">
        <v>7283</v>
      </c>
      <c r="I3808" s="462" t="s">
        <v>7284</v>
      </c>
      <c r="J3808" s="463">
        <v>15000</v>
      </c>
      <c r="K3808" s="468"/>
      <c r="L3808" s="464">
        <f t="shared" ca="1" si="59"/>
        <v>937.5</v>
      </c>
      <c r="M3808" s="462" t="s">
        <v>143</v>
      </c>
    </row>
    <row r="3809" spans="1:13" x14ac:dyDescent="0.35">
      <c r="A3809" s="465" t="s">
        <v>7287</v>
      </c>
      <c r="B3809" s="465" t="s">
        <v>5157</v>
      </c>
      <c r="C3809" s="465" t="s">
        <v>7287</v>
      </c>
      <c r="D3809" s="465" t="s">
        <v>201</v>
      </c>
      <c r="E3809" s="465" t="s">
        <v>6022</v>
      </c>
      <c r="F3809" s="466">
        <v>2008</v>
      </c>
      <c r="G3809" s="465" t="s">
        <v>5740</v>
      </c>
      <c r="H3809" s="465" t="s">
        <v>6802</v>
      </c>
      <c r="I3809" s="465" t="s">
        <v>7288</v>
      </c>
      <c r="J3809" s="466">
        <v>156634</v>
      </c>
      <c r="K3809" s="469">
        <v>45020</v>
      </c>
      <c r="L3809" s="404">
        <f t="shared" ca="1" si="59"/>
        <v>9789.625</v>
      </c>
      <c r="M3809" s="465" t="s">
        <v>143</v>
      </c>
    </row>
    <row r="3810" spans="1:13" x14ac:dyDescent="0.35">
      <c r="A3810" s="462" t="s">
        <v>6856</v>
      </c>
      <c r="B3810" s="462" t="s">
        <v>5141</v>
      </c>
      <c r="C3810" s="462" t="s">
        <v>6856</v>
      </c>
      <c r="D3810" s="462" t="s">
        <v>201</v>
      </c>
      <c r="E3810" s="462" t="s">
        <v>6022</v>
      </c>
      <c r="F3810" s="463">
        <v>2008</v>
      </c>
      <c r="G3810" s="462" t="s">
        <v>5767</v>
      </c>
      <c r="H3810" s="462" t="s">
        <v>6179</v>
      </c>
      <c r="I3810" s="462" t="s">
        <v>6857</v>
      </c>
      <c r="J3810" s="463">
        <v>15000</v>
      </c>
      <c r="K3810" s="468"/>
      <c r="L3810" s="464">
        <f t="shared" ca="1" si="59"/>
        <v>937.5</v>
      </c>
      <c r="M3810" s="462" t="s">
        <v>143</v>
      </c>
    </row>
    <row r="3811" spans="1:13" x14ac:dyDescent="0.35">
      <c r="A3811" s="465" t="s">
        <v>6884</v>
      </c>
      <c r="B3811" s="465" t="s">
        <v>5146</v>
      </c>
      <c r="C3811" s="465" t="s">
        <v>6884</v>
      </c>
      <c r="D3811" s="465" t="s">
        <v>201</v>
      </c>
      <c r="E3811" s="465" t="s">
        <v>6022</v>
      </c>
      <c r="F3811" s="466">
        <v>2008</v>
      </c>
      <c r="G3811" s="465" t="s">
        <v>5710</v>
      </c>
      <c r="H3811" s="465" t="s">
        <v>6125</v>
      </c>
      <c r="I3811" s="465" t="s">
        <v>6885</v>
      </c>
      <c r="J3811" s="466">
        <v>0</v>
      </c>
      <c r="K3811" s="469">
        <v>45020</v>
      </c>
      <c r="L3811" s="404">
        <f t="shared" ca="1" si="59"/>
        <v>0</v>
      </c>
      <c r="M3811" s="465" t="s">
        <v>143</v>
      </c>
    </row>
    <row r="3812" spans="1:13" x14ac:dyDescent="0.35">
      <c r="A3812" s="462" t="s">
        <v>8167</v>
      </c>
      <c r="B3812" s="462" t="s">
        <v>5180</v>
      </c>
      <c r="C3812" s="462" t="s">
        <v>8167</v>
      </c>
      <c r="D3812" s="462" t="s">
        <v>201</v>
      </c>
      <c r="E3812" s="462" t="s">
        <v>6022</v>
      </c>
      <c r="F3812" s="463">
        <v>2012</v>
      </c>
      <c r="G3812" s="462" t="s">
        <v>5710</v>
      </c>
      <c r="H3812" s="462" t="s">
        <v>6498</v>
      </c>
      <c r="I3812" s="462" t="s">
        <v>8168</v>
      </c>
      <c r="J3812" s="463">
        <v>0</v>
      </c>
      <c r="K3812" s="468"/>
      <c r="L3812" s="464">
        <f t="shared" ca="1" si="59"/>
        <v>0</v>
      </c>
      <c r="M3812" s="462" t="s">
        <v>143</v>
      </c>
    </row>
    <row r="3813" spans="1:13" x14ac:dyDescent="0.35">
      <c r="A3813" s="465" t="s">
        <v>10434</v>
      </c>
      <c r="B3813" s="465" t="s">
        <v>5200</v>
      </c>
      <c r="C3813" s="465" t="s">
        <v>10434</v>
      </c>
      <c r="D3813" s="465" t="s">
        <v>201</v>
      </c>
      <c r="E3813" s="465" t="s">
        <v>6022</v>
      </c>
      <c r="F3813" s="466">
        <v>2016</v>
      </c>
      <c r="G3813" s="465" t="s">
        <v>5710</v>
      </c>
      <c r="H3813" s="465" t="s">
        <v>6139</v>
      </c>
      <c r="I3813" s="465" t="s">
        <v>10435</v>
      </c>
      <c r="J3813" s="466">
        <v>0</v>
      </c>
      <c r="K3813" s="469"/>
      <c r="L3813" s="404">
        <f t="shared" ca="1" si="59"/>
        <v>0</v>
      </c>
      <c r="M3813" s="465" t="s">
        <v>143</v>
      </c>
    </row>
    <row r="3814" spans="1:13" x14ac:dyDescent="0.35">
      <c r="A3814" s="462" t="s">
        <v>6702</v>
      </c>
      <c r="B3814" s="462" t="s">
        <v>5133</v>
      </c>
      <c r="C3814" s="462" t="s">
        <v>6702</v>
      </c>
      <c r="D3814" s="462" t="s">
        <v>201</v>
      </c>
      <c r="E3814" s="462" t="s">
        <v>6022</v>
      </c>
      <c r="F3814" s="463">
        <v>2007</v>
      </c>
      <c r="G3814" s="462" t="s">
        <v>5710</v>
      </c>
      <c r="H3814" s="462" t="s">
        <v>6139</v>
      </c>
      <c r="I3814" s="462" t="s">
        <v>6703</v>
      </c>
      <c r="J3814" s="463">
        <v>131490</v>
      </c>
      <c r="K3814" s="468">
        <v>45089</v>
      </c>
      <c r="L3814" s="464">
        <f t="shared" ca="1" si="59"/>
        <v>7734.7058823529414</v>
      </c>
      <c r="M3814" s="462" t="s">
        <v>143</v>
      </c>
    </row>
    <row r="3815" spans="1:13" x14ac:dyDescent="0.35">
      <c r="A3815" s="465" t="s">
        <v>17100</v>
      </c>
      <c r="B3815" s="465" t="s">
        <v>17101</v>
      </c>
      <c r="C3815" s="465" t="s">
        <v>17100</v>
      </c>
      <c r="D3815" s="465" t="s">
        <v>201</v>
      </c>
      <c r="E3815" s="465" t="s">
        <v>6022</v>
      </c>
      <c r="F3815" s="466">
        <v>2020</v>
      </c>
      <c r="G3815" s="465" t="s">
        <v>5710</v>
      </c>
      <c r="H3815" s="465" t="s">
        <v>6139</v>
      </c>
      <c r="I3815" s="465" t="s">
        <v>17102</v>
      </c>
      <c r="J3815" s="466">
        <v>0</v>
      </c>
      <c r="K3815" s="469"/>
      <c r="L3815" s="404">
        <f t="shared" ca="1" si="59"/>
        <v>0</v>
      </c>
      <c r="M3815" s="465" t="s">
        <v>143</v>
      </c>
    </row>
    <row r="3816" spans="1:13" x14ac:dyDescent="0.35">
      <c r="A3816" s="462" t="s">
        <v>17103</v>
      </c>
      <c r="B3816" s="462" t="s">
        <v>17104</v>
      </c>
      <c r="C3816" s="462" t="s">
        <v>17103</v>
      </c>
      <c r="D3816" s="462" t="s">
        <v>201</v>
      </c>
      <c r="E3816" s="462" t="s">
        <v>6022</v>
      </c>
      <c r="F3816" s="463">
        <v>2020</v>
      </c>
      <c r="G3816" s="462" t="s">
        <v>5710</v>
      </c>
      <c r="H3816" s="462" t="s">
        <v>6496</v>
      </c>
      <c r="I3816" s="462" t="s">
        <v>17105</v>
      </c>
      <c r="J3816" s="463">
        <v>0</v>
      </c>
      <c r="K3816" s="468"/>
      <c r="L3816" s="464">
        <f t="shared" ca="1" si="59"/>
        <v>0</v>
      </c>
      <c r="M3816" s="462" t="s">
        <v>143</v>
      </c>
    </row>
    <row r="3817" spans="1:13" x14ac:dyDescent="0.35">
      <c r="A3817" s="465" t="s">
        <v>6617</v>
      </c>
      <c r="B3817" s="465" t="s">
        <v>5130</v>
      </c>
      <c r="C3817" s="465" t="s">
        <v>6617</v>
      </c>
      <c r="D3817" s="465" t="s">
        <v>201</v>
      </c>
      <c r="E3817" s="465" t="s">
        <v>6022</v>
      </c>
      <c r="F3817" s="466">
        <v>2007</v>
      </c>
      <c r="G3817" s="465" t="s">
        <v>5735</v>
      </c>
      <c r="H3817" s="465" t="s">
        <v>6616</v>
      </c>
      <c r="I3817" s="465" t="s">
        <v>6618</v>
      </c>
      <c r="J3817" s="466">
        <v>15000</v>
      </c>
      <c r="K3817" s="469"/>
      <c r="L3817" s="404">
        <f t="shared" ca="1" si="59"/>
        <v>882.35294117647061</v>
      </c>
      <c r="M3817" s="465" t="s">
        <v>143</v>
      </c>
    </row>
    <row r="3818" spans="1:13" x14ac:dyDescent="0.35">
      <c r="A3818" s="462" t="s">
        <v>6858</v>
      </c>
      <c r="B3818" s="462" t="s">
        <v>5142</v>
      </c>
      <c r="C3818" s="462" t="s">
        <v>6858</v>
      </c>
      <c r="D3818" s="462" t="s">
        <v>201</v>
      </c>
      <c r="E3818" s="462" t="s">
        <v>6022</v>
      </c>
      <c r="F3818" s="463">
        <v>2008</v>
      </c>
      <c r="G3818" s="462" t="s">
        <v>5767</v>
      </c>
      <c r="H3818" s="462" t="s">
        <v>6179</v>
      </c>
      <c r="I3818" s="462" t="s">
        <v>6859</v>
      </c>
      <c r="J3818" s="463">
        <v>15000</v>
      </c>
      <c r="K3818" s="468"/>
      <c r="L3818" s="464">
        <f t="shared" ca="1" si="59"/>
        <v>937.5</v>
      </c>
      <c r="M3818" s="462" t="s">
        <v>143</v>
      </c>
    </row>
    <row r="3819" spans="1:13" x14ac:dyDescent="0.35">
      <c r="A3819" s="465" t="s">
        <v>6886</v>
      </c>
      <c r="B3819" s="465" t="s">
        <v>5147</v>
      </c>
      <c r="C3819" s="465" t="s">
        <v>6886</v>
      </c>
      <c r="D3819" s="465" t="s">
        <v>201</v>
      </c>
      <c r="E3819" s="465" t="s">
        <v>6022</v>
      </c>
      <c r="F3819" s="466">
        <v>2008</v>
      </c>
      <c r="G3819" s="465" t="s">
        <v>5710</v>
      </c>
      <c r="H3819" s="465" t="s">
        <v>6125</v>
      </c>
      <c r="I3819" s="465" t="s">
        <v>6887</v>
      </c>
      <c r="J3819" s="466">
        <v>15000</v>
      </c>
      <c r="K3819" s="469"/>
      <c r="L3819" s="404">
        <f t="shared" ca="1" si="59"/>
        <v>937.5</v>
      </c>
      <c r="M3819" s="465" t="s">
        <v>143</v>
      </c>
    </row>
    <row r="3820" spans="1:13" x14ac:dyDescent="0.35">
      <c r="A3820" s="462" t="s">
        <v>7454</v>
      </c>
      <c r="B3820" s="462" t="s">
        <v>5169</v>
      </c>
      <c r="C3820" s="462" t="s">
        <v>7454</v>
      </c>
      <c r="D3820" s="462" t="s">
        <v>201</v>
      </c>
      <c r="E3820" s="462" t="s">
        <v>6022</v>
      </c>
      <c r="F3820" s="463">
        <v>2009</v>
      </c>
      <c r="G3820" s="462" t="s">
        <v>6011</v>
      </c>
      <c r="H3820" s="462" t="s">
        <v>7452</v>
      </c>
      <c r="I3820" s="462" t="s">
        <v>7455</v>
      </c>
      <c r="J3820" s="463">
        <v>155882</v>
      </c>
      <c r="K3820" s="468">
        <v>45020</v>
      </c>
      <c r="L3820" s="464">
        <f t="shared" ca="1" si="59"/>
        <v>10392.133333333333</v>
      </c>
      <c r="M3820" s="462" t="s">
        <v>143</v>
      </c>
    </row>
    <row r="3821" spans="1:13" x14ac:dyDescent="0.35">
      <c r="A3821" s="465" t="s">
        <v>6476</v>
      </c>
      <c r="B3821" s="465" t="s">
        <v>5127</v>
      </c>
      <c r="C3821" s="465" t="s">
        <v>6476</v>
      </c>
      <c r="D3821" s="465" t="s">
        <v>201</v>
      </c>
      <c r="E3821" s="465" t="s">
        <v>6022</v>
      </c>
      <c r="F3821" s="466">
        <v>2006</v>
      </c>
      <c r="G3821" s="465" t="s">
        <v>5710</v>
      </c>
      <c r="H3821" s="465" t="s">
        <v>5820</v>
      </c>
      <c r="I3821" s="465" t="s">
        <v>6477</v>
      </c>
      <c r="J3821" s="466">
        <v>133769</v>
      </c>
      <c r="K3821" s="469">
        <v>44727</v>
      </c>
      <c r="L3821" s="404">
        <f t="shared" ca="1" si="59"/>
        <v>7431.6111111111113</v>
      </c>
      <c r="M3821" s="465" t="s">
        <v>143</v>
      </c>
    </row>
    <row r="3822" spans="1:13" x14ac:dyDescent="0.35">
      <c r="A3822" s="462" t="s">
        <v>6259</v>
      </c>
      <c r="B3822" s="462" t="s">
        <v>5112</v>
      </c>
      <c r="C3822" s="462" t="s">
        <v>6259</v>
      </c>
      <c r="D3822" s="462" t="s">
        <v>201</v>
      </c>
      <c r="E3822" s="462" t="s">
        <v>6022</v>
      </c>
      <c r="F3822" s="463">
        <v>2005</v>
      </c>
      <c r="G3822" s="462" t="s">
        <v>5767</v>
      </c>
      <c r="H3822" s="462" t="s">
        <v>6260</v>
      </c>
      <c r="I3822" s="462" t="s">
        <v>6261</v>
      </c>
      <c r="J3822" s="463">
        <v>15000</v>
      </c>
      <c r="K3822" s="468"/>
      <c r="L3822" s="464">
        <f t="shared" ca="1" si="59"/>
        <v>789.47368421052636</v>
      </c>
      <c r="M3822" s="462" t="s">
        <v>143</v>
      </c>
    </row>
    <row r="3823" spans="1:13" x14ac:dyDescent="0.35">
      <c r="A3823" s="465" t="s">
        <v>6801</v>
      </c>
      <c r="B3823" s="465" t="s">
        <v>5135</v>
      </c>
      <c r="C3823" s="465" t="s">
        <v>6801</v>
      </c>
      <c r="D3823" s="465" t="s">
        <v>201</v>
      </c>
      <c r="E3823" s="465" t="s">
        <v>6022</v>
      </c>
      <c r="F3823" s="466">
        <v>2007</v>
      </c>
      <c r="G3823" s="465" t="s">
        <v>5740</v>
      </c>
      <c r="H3823" s="465" t="s">
        <v>6802</v>
      </c>
      <c r="I3823" s="465" t="s">
        <v>6803</v>
      </c>
      <c r="J3823" s="466">
        <v>98082</v>
      </c>
      <c r="K3823" s="469">
        <v>44837</v>
      </c>
      <c r="L3823" s="404">
        <f t="shared" ca="1" si="59"/>
        <v>5769.5294117647063</v>
      </c>
      <c r="M3823" s="465" t="s">
        <v>143</v>
      </c>
    </row>
    <row r="3824" spans="1:13" x14ac:dyDescent="0.35">
      <c r="A3824" s="462" t="s">
        <v>7996</v>
      </c>
      <c r="B3824" s="462" t="s">
        <v>5178</v>
      </c>
      <c r="C3824" s="462" t="s">
        <v>7996</v>
      </c>
      <c r="D3824" s="462" t="s">
        <v>201</v>
      </c>
      <c r="E3824" s="462" t="s">
        <v>6022</v>
      </c>
      <c r="F3824" s="463">
        <v>2011</v>
      </c>
      <c r="G3824" s="462" t="s">
        <v>5710</v>
      </c>
      <c r="H3824" s="462" t="s">
        <v>6006</v>
      </c>
      <c r="I3824" s="462" t="s">
        <v>7997</v>
      </c>
      <c r="J3824" s="463">
        <v>0</v>
      </c>
      <c r="K3824" s="468"/>
      <c r="L3824" s="464">
        <f t="shared" ca="1" si="59"/>
        <v>0</v>
      </c>
      <c r="M3824" s="462" t="s">
        <v>143</v>
      </c>
    </row>
    <row r="3825" spans="1:13" x14ac:dyDescent="0.35">
      <c r="A3825" s="465" t="s">
        <v>7451</v>
      </c>
      <c r="B3825" s="465" t="s">
        <v>16643</v>
      </c>
      <c r="C3825" s="465" t="s">
        <v>7451</v>
      </c>
      <c r="D3825" s="465" t="s">
        <v>201</v>
      </c>
      <c r="E3825" s="465" t="s">
        <v>6022</v>
      </c>
      <c r="F3825" s="466">
        <v>2009</v>
      </c>
      <c r="G3825" s="465" t="s">
        <v>6011</v>
      </c>
      <c r="H3825" s="465" t="s">
        <v>7452</v>
      </c>
      <c r="I3825" s="465" t="s">
        <v>7453</v>
      </c>
      <c r="J3825" s="466">
        <v>10</v>
      </c>
      <c r="K3825" s="469"/>
      <c r="L3825" s="404">
        <f t="shared" ca="1" si="59"/>
        <v>0.66666666666666663</v>
      </c>
      <c r="M3825" s="465" t="s">
        <v>143</v>
      </c>
    </row>
    <row r="3826" spans="1:13" x14ac:dyDescent="0.35">
      <c r="A3826" s="462" t="s">
        <v>10145</v>
      </c>
      <c r="B3826" s="462" t="s">
        <v>5189</v>
      </c>
      <c r="C3826" s="462" t="s">
        <v>10145</v>
      </c>
      <c r="D3826" s="462" t="s">
        <v>201</v>
      </c>
      <c r="E3826" s="462" t="s">
        <v>6022</v>
      </c>
      <c r="F3826" s="463">
        <v>2016</v>
      </c>
      <c r="G3826" s="462" t="s">
        <v>5767</v>
      </c>
      <c r="H3826" s="462" t="s">
        <v>6025</v>
      </c>
      <c r="I3826" s="462" t="s">
        <v>10146</v>
      </c>
      <c r="J3826" s="463">
        <v>0</v>
      </c>
      <c r="K3826" s="468"/>
      <c r="L3826" s="464">
        <f t="shared" ca="1" si="59"/>
        <v>0</v>
      </c>
      <c r="M3826" s="462" t="s">
        <v>143</v>
      </c>
    </row>
    <row r="3827" spans="1:13" x14ac:dyDescent="0.35">
      <c r="A3827" s="465" t="s">
        <v>7994</v>
      </c>
      <c r="B3827" s="465" t="s">
        <v>5177</v>
      </c>
      <c r="C3827" s="465" t="s">
        <v>7994</v>
      </c>
      <c r="D3827" s="465" t="s">
        <v>201</v>
      </c>
      <c r="E3827" s="465" t="s">
        <v>6022</v>
      </c>
      <c r="F3827" s="466">
        <v>2011</v>
      </c>
      <c r="G3827" s="465" t="s">
        <v>5710</v>
      </c>
      <c r="H3827" s="465" t="s">
        <v>6006</v>
      </c>
      <c r="I3827" s="465" t="s">
        <v>7995</v>
      </c>
      <c r="J3827" s="466">
        <v>0</v>
      </c>
      <c r="K3827" s="469"/>
      <c r="L3827" s="404">
        <f t="shared" ca="1" si="59"/>
        <v>0</v>
      </c>
      <c r="M3827" s="465" t="s">
        <v>143</v>
      </c>
    </row>
    <row r="3828" spans="1:13" x14ac:dyDescent="0.35">
      <c r="A3828" s="462" t="s">
        <v>7336</v>
      </c>
      <c r="B3828" s="462" t="s">
        <v>5160</v>
      </c>
      <c r="C3828" s="462" t="s">
        <v>7336</v>
      </c>
      <c r="D3828" s="462" t="s">
        <v>201</v>
      </c>
      <c r="E3828" s="462" t="s">
        <v>6022</v>
      </c>
      <c r="F3828" s="463">
        <v>2009</v>
      </c>
      <c r="G3828" s="462" t="s">
        <v>5767</v>
      </c>
      <c r="H3828" s="462" t="s">
        <v>7333</v>
      </c>
      <c r="I3828" s="462" t="s">
        <v>7337</v>
      </c>
      <c r="J3828" s="463">
        <v>60</v>
      </c>
      <c r="K3828" s="468"/>
      <c r="L3828" s="464">
        <f t="shared" ca="1" si="59"/>
        <v>4</v>
      </c>
      <c r="M3828" s="462" t="s">
        <v>143</v>
      </c>
    </row>
    <row r="3829" spans="1:13" x14ac:dyDescent="0.35">
      <c r="A3829" s="465" t="s">
        <v>7636</v>
      </c>
      <c r="B3829" s="465" t="s">
        <v>5174</v>
      </c>
      <c r="C3829" s="465" t="s">
        <v>7636</v>
      </c>
      <c r="D3829" s="465" t="s">
        <v>201</v>
      </c>
      <c r="E3829" s="465" t="s">
        <v>6022</v>
      </c>
      <c r="F3829" s="466">
        <v>2011</v>
      </c>
      <c r="G3829" s="465" t="s">
        <v>5767</v>
      </c>
      <c r="H3829" s="465" t="s">
        <v>6179</v>
      </c>
      <c r="I3829" s="465" t="s">
        <v>7637</v>
      </c>
      <c r="J3829" s="466">
        <v>0</v>
      </c>
      <c r="K3829" s="469"/>
      <c r="L3829" s="404">
        <f t="shared" ca="1" si="59"/>
        <v>0</v>
      </c>
      <c r="M3829" s="465" t="s">
        <v>143</v>
      </c>
    </row>
    <row r="3830" spans="1:13" x14ac:dyDescent="0.35">
      <c r="A3830" s="462" t="s">
        <v>7350</v>
      </c>
      <c r="B3830" s="462" t="s">
        <v>5165</v>
      </c>
      <c r="C3830" s="462" t="s">
        <v>7350</v>
      </c>
      <c r="D3830" s="462" t="s">
        <v>201</v>
      </c>
      <c r="E3830" s="462" t="s">
        <v>6022</v>
      </c>
      <c r="F3830" s="463">
        <v>2009</v>
      </c>
      <c r="G3830" s="462" t="s">
        <v>5735</v>
      </c>
      <c r="H3830" s="462" t="s">
        <v>6616</v>
      </c>
      <c r="I3830" s="462" t="s">
        <v>7351</v>
      </c>
      <c r="J3830" s="463">
        <v>11</v>
      </c>
      <c r="K3830" s="468"/>
      <c r="L3830" s="464">
        <f t="shared" ca="1" si="59"/>
        <v>0.73333333333333328</v>
      </c>
      <c r="M3830" s="462" t="s">
        <v>143</v>
      </c>
    </row>
    <row r="3831" spans="1:13" x14ac:dyDescent="0.35">
      <c r="A3831" s="465" t="s">
        <v>10432</v>
      </c>
      <c r="B3831" s="465" t="s">
        <v>5196</v>
      </c>
      <c r="C3831" s="465" t="s">
        <v>10432</v>
      </c>
      <c r="D3831" s="465" t="s">
        <v>201</v>
      </c>
      <c r="E3831" s="465" t="s">
        <v>6022</v>
      </c>
      <c r="F3831" s="466">
        <v>2016</v>
      </c>
      <c r="G3831" s="465" t="s">
        <v>5710</v>
      </c>
      <c r="H3831" s="465" t="s">
        <v>6139</v>
      </c>
      <c r="I3831" s="465" t="s">
        <v>10433</v>
      </c>
      <c r="J3831" s="466">
        <v>0</v>
      </c>
      <c r="K3831" s="469"/>
      <c r="L3831" s="404">
        <f t="shared" ca="1" si="59"/>
        <v>0</v>
      </c>
      <c r="M3831" s="465" t="s">
        <v>143</v>
      </c>
    </row>
    <row r="3832" spans="1:13" x14ac:dyDescent="0.35">
      <c r="A3832" s="462" t="s">
        <v>6262</v>
      </c>
      <c r="B3832" s="462" t="s">
        <v>5113</v>
      </c>
      <c r="C3832" s="462" t="s">
        <v>6262</v>
      </c>
      <c r="D3832" s="462" t="s">
        <v>201</v>
      </c>
      <c r="E3832" s="462" t="s">
        <v>6022</v>
      </c>
      <c r="F3832" s="463">
        <v>2005</v>
      </c>
      <c r="G3832" s="462" t="s">
        <v>5767</v>
      </c>
      <c r="H3832" s="462" t="s">
        <v>6260</v>
      </c>
      <c r="I3832" s="462" t="s">
        <v>6263</v>
      </c>
      <c r="J3832" s="463">
        <v>15000</v>
      </c>
      <c r="K3832" s="468"/>
      <c r="L3832" s="464">
        <f t="shared" ca="1" si="59"/>
        <v>789.47368421052636</v>
      </c>
      <c r="M3832" s="462" t="s">
        <v>143</v>
      </c>
    </row>
    <row r="3833" spans="1:13" x14ac:dyDescent="0.35">
      <c r="A3833" s="465" t="s">
        <v>6417</v>
      </c>
      <c r="B3833" s="465" t="s">
        <v>5123</v>
      </c>
      <c r="C3833" s="465" t="s">
        <v>6417</v>
      </c>
      <c r="D3833" s="465" t="s">
        <v>201</v>
      </c>
      <c r="E3833" s="465" t="s">
        <v>6022</v>
      </c>
      <c r="F3833" s="466">
        <v>2006</v>
      </c>
      <c r="G3833" s="465" t="s">
        <v>5767</v>
      </c>
      <c r="H3833" s="465" t="s">
        <v>6418</v>
      </c>
      <c r="I3833" s="465" t="s">
        <v>6419</v>
      </c>
      <c r="J3833" s="466">
        <v>45</v>
      </c>
      <c r="K3833" s="469"/>
      <c r="L3833" s="404">
        <f t="shared" ca="1" si="59"/>
        <v>2.5</v>
      </c>
      <c r="M3833" s="465" t="s">
        <v>143</v>
      </c>
    </row>
    <row r="3834" spans="1:13" x14ac:dyDescent="0.35">
      <c r="A3834" s="462" t="s">
        <v>10137</v>
      </c>
      <c r="B3834" s="462" t="s">
        <v>5188</v>
      </c>
      <c r="C3834" s="462" t="s">
        <v>10137</v>
      </c>
      <c r="D3834" s="462" t="s">
        <v>201</v>
      </c>
      <c r="E3834" s="462" t="s">
        <v>6022</v>
      </c>
      <c r="F3834" s="463">
        <v>2016</v>
      </c>
      <c r="G3834" s="462" t="s">
        <v>5767</v>
      </c>
      <c r="H3834" s="462" t="s">
        <v>10133</v>
      </c>
      <c r="I3834" s="462" t="s">
        <v>10138</v>
      </c>
      <c r="J3834" s="463">
        <v>0</v>
      </c>
      <c r="K3834" s="468"/>
      <c r="L3834" s="464">
        <f t="shared" ca="1" si="59"/>
        <v>0</v>
      </c>
      <c r="M3834" s="462" t="s">
        <v>143</v>
      </c>
    </row>
    <row r="3835" spans="1:13" x14ac:dyDescent="0.35">
      <c r="A3835" s="465" t="s">
        <v>10442</v>
      </c>
      <c r="B3835" s="465" t="s">
        <v>5197</v>
      </c>
      <c r="C3835" s="465" t="s">
        <v>10442</v>
      </c>
      <c r="D3835" s="465" t="s">
        <v>201</v>
      </c>
      <c r="E3835" s="465" t="s">
        <v>6022</v>
      </c>
      <c r="F3835" s="466">
        <v>2016</v>
      </c>
      <c r="G3835" s="465" t="s">
        <v>5710</v>
      </c>
      <c r="H3835" s="465" t="s">
        <v>6139</v>
      </c>
      <c r="I3835" s="465" t="s">
        <v>10443</v>
      </c>
      <c r="J3835" s="466">
        <v>0</v>
      </c>
      <c r="K3835" s="469"/>
      <c r="L3835" s="404">
        <f t="shared" ca="1" si="59"/>
        <v>0</v>
      </c>
      <c r="M3835" s="465" t="s">
        <v>143</v>
      </c>
    </row>
    <row r="3836" spans="1:13" x14ac:dyDescent="0.35">
      <c r="A3836" s="462" t="s">
        <v>11751</v>
      </c>
      <c r="B3836" s="462" t="s">
        <v>5210</v>
      </c>
      <c r="C3836" s="462" t="s">
        <v>11751</v>
      </c>
      <c r="D3836" s="462" t="s">
        <v>201</v>
      </c>
      <c r="E3836" s="462" t="s">
        <v>6022</v>
      </c>
      <c r="F3836" s="463">
        <v>2017</v>
      </c>
      <c r="G3836" s="462" t="s">
        <v>5710</v>
      </c>
      <c r="H3836" s="462" t="s">
        <v>9893</v>
      </c>
      <c r="I3836" s="462" t="s">
        <v>11752</v>
      </c>
      <c r="J3836" s="463">
        <v>170984</v>
      </c>
      <c r="K3836" s="468">
        <v>45050</v>
      </c>
      <c r="L3836" s="464">
        <f t="shared" ca="1" si="59"/>
        <v>24426.285714285714</v>
      </c>
      <c r="M3836" s="462" t="s">
        <v>143</v>
      </c>
    </row>
    <row r="3837" spans="1:13" x14ac:dyDescent="0.35">
      <c r="A3837" s="465" t="s">
        <v>7638</v>
      </c>
      <c r="B3837" s="465" t="s">
        <v>5175</v>
      </c>
      <c r="C3837" s="465" t="s">
        <v>7638</v>
      </c>
      <c r="D3837" s="465" t="s">
        <v>201</v>
      </c>
      <c r="E3837" s="465" t="s">
        <v>6022</v>
      </c>
      <c r="F3837" s="466">
        <v>2011</v>
      </c>
      <c r="G3837" s="465" t="s">
        <v>5767</v>
      </c>
      <c r="H3837" s="465" t="s">
        <v>6179</v>
      </c>
      <c r="I3837" s="465" t="s">
        <v>7639</v>
      </c>
      <c r="J3837" s="466">
        <v>0</v>
      </c>
      <c r="K3837" s="469"/>
      <c r="L3837" s="404">
        <f t="shared" ca="1" si="59"/>
        <v>0</v>
      </c>
      <c r="M3837" s="465" t="s">
        <v>143</v>
      </c>
    </row>
    <row r="3838" spans="1:13" x14ac:dyDescent="0.35">
      <c r="A3838" s="462" t="s">
        <v>7992</v>
      </c>
      <c r="B3838" s="462" t="s">
        <v>5176</v>
      </c>
      <c r="C3838" s="462" t="s">
        <v>7992</v>
      </c>
      <c r="D3838" s="462" t="s">
        <v>201</v>
      </c>
      <c r="E3838" s="462" t="s">
        <v>6022</v>
      </c>
      <c r="F3838" s="463">
        <v>2011</v>
      </c>
      <c r="G3838" s="462" t="s">
        <v>5710</v>
      </c>
      <c r="H3838" s="462" t="s">
        <v>6006</v>
      </c>
      <c r="I3838" s="462" t="s">
        <v>7993</v>
      </c>
      <c r="J3838" s="463">
        <v>0</v>
      </c>
      <c r="K3838" s="468"/>
      <c r="L3838" s="464">
        <f t="shared" ca="1" si="59"/>
        <v>0</v>
      </c>
      <c r="M3838" s="462" t="s">
        <v>143</v>
      </c>
    </row>
    <row r="3839" spans="1:13" x14ac:dyDescent="0.35">
      <c r="A3839" s="465" t="s">
        <v>9932</v>
      </c>
      <c r="B3839" s="465" t="s">
        <v>5187</v>
      </c>
      <c r="C3839" s="465" t="s">
        <v>9932</v>
      </c>
      <c r="D3839" s="465" t="s">
        <v>201</v>
      </c>
      <c r="E3839" s="465" t="s">
        <v>6022</v>
      </c>
      <c r="F3839" s="466">
        <v>2015</v>
      </c>
      <c r="G3839" s="465" t="s">
        <v>5740</v>
      </c>
      <c r="H3839" s="465" t="s">
        <v>6802</v>
      </c>
      <c r="I3839" s="465" t="s">
        <v>9933</v>
      </c>
      <c r="J3839" s="466">
        <v>0</v>
      </c>
      <c r="K3839" s="469"/>
      <c r="L3839" s="404">
        <f t="shared" ca="1" si="59"/>
        <v>0</v>
      </c>
      <c r="M3839" s="465" t="s">
        <v>143</v>
      </c>
    </row>
    <row r="3840" spans="1:13" x14ac:dyDescent="0.35">
      <c r="A3840" s="462" t="s">
        <v>6610</v>
      </c>
      <c r="B3840" s="462" t="s">
        <v>5129</v>
      </c>
      <c r="C3840" s="462" t="s">
        <v>6610</v>
      </c>
      <c r="D3840" s="462" t="s">
        <v>201</v>
      </c>
      <c r="E3840" s="462" t="s">
        <v>6022</v>
      </c>
      <c r="F3840" s="463">
        <v>2007</v>
      </c>
      <c r="G3840" s="462" t="s">
        <v>5767</v>
      </c>
      <c r="H3840" s="462" t="s">
        <v>6426</v>
      </c>
      <c r="I3840" s="462" t="s">
        <v>6611</v>
      </c>
      <c r="J3840" s="463">
        <v>85524</v>
      </c>
      <c r="K3840" s="468">
        <v>45050</v>
      </c>
      <c r="L3840" s="464">
        <f t="shared" ca="1" si="59"/>
        <v>5030.8235294117649</v>
      </c>
      <c r="M3840" s="462" t="s">
        <v>143</v>
      </c>
    </row>
    <row r="3841" spans="1:13" x14ac:dyDescent="0.35">
      <c r="A3841" s="465" t="s">
        <v>6619</v>
      </c>
      <c r="B3841" s="465" t="s">
        <v>5131</v>
      </c>
      <c r="C3841" s="465" t="s">
        <v>6619</v>
      </c>
      <c r="D3841" s="465" t="s">
        <v>201</v>
      </c>
      <c r="E3841" s="465" t="s">
        <v>6022</v>
      </c>
      <c r="F3841" s="466">
        <v>2007</v>
      </c>
      <c r="G3841" s="465" t="s">
        <v>5710</v>
      </c>
      <c r="H3841" s="465" t="s">
        <v>5893</v>
      </c>
      <c r="I3841" s="465" t="s">
        <v>6620</v>
      </c>
      <c r="J3841" s="466">
        <v>126283</v>
      </c>
      <c r="K3841" s="469">
        <v>45071</v>
      </c>
      <c r="L3841" s="404">
        <f t="shared" ca="1" si="59"/>
        <v>7428.411764705882</v>
      </c>
      <c r="M3841" s="465" t="s">
        <v>143</v>
      </c>
    </row>
    <row r="3842" spans="1:13" x14ac:dyDescent="0.35">
      <c r="A3842" s="462" t="s">
        <v>6420</v>
      </c>
      <c r="B3842" s="462" t="s">
        <v>5122</v>
      </c>
      <c r="C3842" s="462" t="s">
        <v>6420</v>
      </c>
      <c r="D3842" s="462" t="s">
        <v>201</v>
      </c>
      <c r="E3842" s="462" t="s">
        <v>6022</v>
      </c>
      <c r="F3842" s="463">
        <v>2006</v>
      </c>
      <c r="G3842" s="462" t="s">
        <v>5767</v>
      </c>
      <c r="H3842" s="462" t="s">
        <v>6418</v>
      </c>
      <c r="I3842" s="462" t="s">
        <v>6421</v>
      </c>
      <c r="J3842" s="463">
        <v>45</v>
      </c>
      <c r="K3842" s="468"/>
      <c r="L3842" s="464">
        <f t="shared" ref="L3842:L3905" ca="1" si="60">IFERROR(J3842/(YEAR(NOW())-F3842),"--")</f>
        <v>2.5</v>
      </c>
      <c r="M3842" s="462" t="s">
        <v>143</v>
      </c>
    </row>
    <row r="3843" spans="1:13" x14ac:dyDescent="0.35">
      <c r="A3843" s="465" t="s">
        <v>7352</v>
      </c>
      <c r="B3843" s="465" t="s">
        <v>5164</v>
      </c>
      <c r="C3843" s="465" t="s">
        <v>7352</v>
      </c>
      <c r="D3843" s="465" t="s">
        <v>201</v>
      </c>
      <c r="E3843" s="465" t="s">
        <v>6022</v>
      </c>
      <c r="F3843" s="466">
        <v>2009</v>
      </c>
      <c r="G3843" s="465" t="s">
        <v>5735</v>
      </c>
      <c r="H3843" s="465" t="s">
        <v>6616</v>
      </c>
      <c r="I3843" s="465" t="s">
        <v>7353</v>
      </c>
      <c r="J3843" s="466">
        <v>10</v>
      </c>
      <c r="K3843" s="469"/>
      <c r="L3843" s="404">
        <f t="shared" ca="1" si="60"/>
        <v>0.66666666666666663</v>
      </c>
      <c r="M3843" s="465" t="s">
        <v>143</v>
      </c>
    </row>
    <row r="3844" spans="1:13" x14ac:dyDescent="0.35">
      <c r="A3844" s="462" t="s">
        <v>6092</v>
      </c>
      <c r="B3844" s="462" t="s">
        <v>5101</v>
      </c>
      <c r="C3844" s="462" t="s">
        <v>6092</v>
      </c>
      <c r="D3844" s="462" t="s">
        <v>201</v>
      </c>
      <c r="E3844" s="462" t="s">
        <v>6022</v>
      </c>
      <c r="F3844" s="463">
        <v>2002</v>
      </c>
      <c r="G3844" s="462" t="s">
        <v>5767</v>
      </c>
      <c r="H3844" s="462" t="s">
        <v>6032</v>
      </c>
      <c r="I3844" s="462" t="s">
        <v>6093</v>
      </c>
      <c r="J3844" s="463">
        <v>18</v>
      </c>
      <c r="K3844" s="468"/>
      <c r="L3844" s="464">
        <f t="shared" ca="1" si="60"/>
        <v>0.81818181818181823</v>
      </c>
      <c r="M3844" s="462" t="s">
        <v>143</v>
      </c>
    </row>
    <row r="3845" spans="1:13" x14ac:dyDescent="0.35">
      <c r="A3845" s="465" t="s">
        <v>6196</v>
      </c>
      <c r="B3845" s="465" t="s">
        <v>5110</v>
      </c>
      <c r="C3845" s="465" t="s">
        <v>6196</v>
      </c>
      <c r="D3845" s="465" t="s">
        <v>201</v>
      </c>
      <c r="E3845" s="465" t="s">
        <v>6022</v>
      </c>
      <c r="F3845" s="466">
        <v>2004</v>
      </c>
      <c r="G3845" s="465" t="s">
        <v>5710</v>
      </c>
      <c r="H3845" s="465" t="s">
        <v>5820</v>
      </c>
      <c r="I3845" s="465" t="s">
        <v>6197</v>
      </c>
      <c r="J3845" s="466">
        <v>11</v>
      </c>
      <c r="K3845" s="469"/>
      <c r="L3845" s="404">
        <f t="shared" ca="1" si="60"/>
        <v>0.55000000000000004</v>
      </c>
      <c r="M3845" s="465" t="s">
        <v>143</v>
      </c>
    </row>
    <row r="3846" spans="1:13" x14ac:dyDescent="0.35">
      <c r="A3846" s="462" t="s">
        <v>6183</v>
      </c>
      <c r="B3846" s="462" t="s">
        <v>5108</v>
      </c>
      <c r="C3846" s="462" t="s">
        <v>6183</v>
      </c>
      <c r="D3846" s="462" t="s">
        <v>201</v>
      </c>
      <c r="E3846" s="462" t="s">
        <v>6022</v>
      </c>
      <c r="F3846" s="463">
        <v>2004</v>
      </c>
      <c r="G3846" s="462" t="s">
        <v>5767</v>
      </c>
      <c r="H3846" s="462" t="s">
        <v>6032</v>
      </c>
      <c r="I3846" s="462" t="s">
        <v>6184</v>
      </c>
      <c r="J3846" s="463">
        <v>20</v>
      </c>
      <c r="K3846" s="468"/>
      <c r="L3846" s="464">
        <f t="shared" ca="1" si="60"/>
        <v>1</v>
      </c>
      <c r="M3846" s="462" t="s">
        <v>143</v>
      </c>
    </row>
    <row r="3847" spans="1:13" x14ac:dyDescent="0.35">
      <c r="A3847" s="465" t="s">
        <v>6185</v>
      </c>
      <c r="B3847" s="465" t="s">
        <v>5109</v>
      </c>
      <c r="C3847" s="465" t="s">
        <v>6185</v>
      </c>
      <c r="D3847" s="465" t="s">
        <v>201</v>
      </c>
      <c r="E3847" s="465" t="s">
        <v>6022</v>
      </c>
      <c r="F3847" s="466">
        <v>2004</v>
      </c>
      <c r="G3847" s="465" t="s">
        <v>5767</v>
      </c>
      <c r="H3847" s="465" t="s">
        <v>6032</v>
      </c>
      <c r="I3847" s="465" t="s">
        <v>6186</v>
      </c>
      <c r="J3847" s="466">
        <v>20</v>
      </c>
      <c r="K3847" s="469"/>
      <c r="L3847" s="404">
        <f t="shared" ca="1" si="60"/>
        <v>1</v>
      </c>
      <c r="M3847" s="465" t="s">
        <v>143</v>
      </c>
    </row>
    <row r="3848" spans="1:13" x14ac:dyDescent="0.35">
      <c r="A3848" s="462" t="s">
        <v>6307</v>
      </c>
      <c r="B3848" s="462" t="s">
        <v>5118</v>
      </c>
      <c r="C3848" s="462" t="s">
        <v>6307</v>
      </c>
      <c r="D3848" s="462" t="s">
        <v>201</v>
      </c>
      <c r="E3848" s="462" t="s">
        <v>6022</v>
      </c>
      <c r="F3848" s="463">
        <v>2005</v>
      </c>
      <c r="G3848" s="462" t="s">
        <v>5710</v>
      </c>
      <c r="H3848" s="462" t="s">
        <v>5820</v>
      </c>
      <c r="I3848" s="462" t="s">
        <v>6308</v>
      </c>
      <c r="J3848" s="463">
        <v>11</v>
      </c>
      <c r="K3848" s="468"/>
      <c r="L3848" s="464">
        <f t="shared" ca="1" si="60"/>
        <v>0.57894736842105265</v>
      </c>
      <c r="M3848" s="462" t="s">
        <v>143</v>
      </c>
    </row>
    <row r="3849" spans="1:13" x14ac:dyDescent="0.35">
      <c r="A3849" s="465" t="s">
        <v>6309</v>
      </c>
      <c r="B3849" s="465" t="s">
        <v>5119</v>
      </c>
      <c r="C3849" s="465" t="s">
        <v>6309</v>
      </c>
      <c r="D3849" s="465" t="s">
        <v>201</v>
      </c>
      <c r="E3849" s="465" t="s">
        <v>6022</v>
      </c>
      <c r="F3849" s="466">
        <v>2005</v>
      </c>
      <c r="G3849" s="465" t="s">
        <v>5710</v>
      </c>
      <c r="H3849" s="465" t="s">
        <v>5820</v>
      </c>
      <c r="I3849" s="465" t="s">
        <v>6310</v>
      </c>
      <c r="J3849" s="466">
        <v>11</v>
      </c>
      <c r="K3849" s="469"/>
      <c r="L3849" s="404">
        <f t="shared" ca="1" si="60"/>
        <v>0.57894736842105265</v>
      </c>
      <c r="M3849" s="465" t="s">
        <v>143</v>
      </c>
    </row>
    <row r="3850" spans="1:13" x14ac:dyDescent="0.35">
      <c r="A3850" s="462" t="s">
        <v>6395</v>
      </c>
      <c r="B3850" s="462" t="s">
        <v>5120</v>
      </c>
      <c r="C3850" s="462" t="s">
        <v>6395</v>
      </c>
      <c r="D3850" s="462" t="s">
        <v>201</v>
      </c>
      <c r="E3850" s="462" t="s">
        <v>6022</v>
      </c>
      <c r="F3850" s="463">
        <v>2006</v>
      </c>
      <c r="G3850" s="462" t="s">
        <v>5767</v>
      </c>
      <c r="H3850" s="462" t="s">
        <v>5996</v>
      </c>
      <c r="I3850" s="462" t="s">
        <v>6396</v>
      </c>
      <c r="J3850" s="463">
        <v>399</v>
      </c>
      <c r="K3850" s="468"/>
      <c r="L3850" s="464">
        <f t="shared" ca="1" si="60"/>
        <v>22.166666666666668</v>
      </c>
      <c r="M3850" s="462" t="s">
        <v>143</v>
      </c>
    </row>
    <row r="3851" spans="1:13" x14ac:dyDescent="0.35">
      <c r="A3851" s="465" t="s">
        <v>6397</v>
      </c>
      <c r="B3851" s="465" t="s">
        <v>5121</v>
      </c>
      <c r="C3851" s="465" t="s">
        <v>6397</v>
      </c>
      <c r="D3851" s="465" t="s">
        <v>201</v>
      </c>
      <c r="E3851" s="465" t="s">
        <v>6022</v>
      </c>
      <c r="F3851" s="466">
        <v>2006</v>
      </c>
      <c r="G3851" s="465" t="s">
        <v>5767</v>
      </c>
      <c r="H3851" s="465" t="s">
        <v>5996</v>
      </c>
      <c r="I3851" s="465" t="s">
        <v>6398</v>
      </c>
      <c r="J3851" s="466">
        <v>410</v>
      </c>
      <c r="K3851" s="469"/>
      <c r="L3851" s="404">
        <f t="shared" ca="1" si="60"/>
        <v>22.777777777777779</v>
      </c>
      <c r="M3851" s="465" t="s">
        <v>143</v>
      </c>
    </row>
    <row r="3852" spans="1:13" x14ac:dyDescent="0.35">
      <c r="A3852" s="462" t="s">
        <v>6478</v>
      </c>
      <c r="B3852" s="462" t="s">
        <v>5126</v>
      </c>
      <c r="C3852" s="462" t="s">
        <v>6478</v>
      </c>
      <c r="D3852" s="462" t="s">
        <v>201</v>
      </c>
      <c r="E3852" s="462" t="s">
        <v>6022</v>
      </c>
      <c r="F3852" s="463">
        <v>2006</v>
      </c>
      <c r="G3852" s="462" t="s">
        <v>5710</v>
      </c>
      <c r="H3852" s="462" t="s">
        <v>5820</v>
      </c>
      <c r="I3852" s="462" t="s">
        <v>6479</v>
      </c>
      <c r="J3852" s="463">
        <v>15</v>
      </c>
      <c r="K3852" s="468"/>
      <c r="L3852" s="464">
        <f t="shared" ca="1" si="60"/>
        <v>0.83333333333333337</v>
      </c>
      <c r="M3852" s="462" t="s">
        <v>143</v>
      </c>
    </row>
    <row r="3853" spans="1:13" x14ac:dyDescent="0.35">
      <c r="A3853" s="465" t="s">
        <v>7213</v>
      </c>
      <c r="B3853" s="465" t="s">
        <v>5154</v>
      </c>
      <c r="C3853" s="465" t="s">
        <v>7213</v>
      </c>
      <c r="D3853" s="465" t="s">
        <v>201</v>
      </c>
      <c r="E3853" s="465" t="s">
        <v>6022</v>
      </c>
      <c r="F3853" s="466">
        <v>2008</v>
      </c>
      <c r="G3853" s="465" t="s">
        <v>5710</v>
      </c>
      <c r="H3853" s="465" t="s">
        <v>6004</v>
      </c>
      <c r="I3853" s="465" t="s">
        <v>7212</v>
      </c>
      <c r="J3853" s="466">
        <v>0</v>
      </c>
      <c r="K3853" s="469"/>
      <c r="L3853" s="404">
        <f t="shared" ca="1" si="60"/>
        <v>0</v>
      </c>
      <c r="M3853" s="465" t="s">
        <v>143</v>
      </c>
    </row>
    <row r="3854" spans="1:13" x14ac:dyDescent="0.35">
      <c r="A3854" s="462" t="s">
        <v>7198</v>
      </c>
      <c r="B3854" s="462" t="s">
        <v>5153</v>
      </c>
      <c r="C3854" s="462" t="s">
        <v>7198</v>
      </c>
      <c r="D3854" s="462" t="s">
        <v>201</v>
      </c>
      <c r="E3854" s="462" t="s">
        <v>6022</v>
      </c>
      <c r="F3854" s="463">
        <v>2008</v>
      </c>
      <c r="G3854" s="462" t="s">
        <v>5710</v>
      </c>
      <c r="H3854" s="462" t="s">
        <v>897</v>
      </c>
      <c r="I3854" s="462" t="s">
        <v>7199</v>
      </c>
      <c r="J3854" s="463">
        <v>10</v>
      </c>
      <c r="K3854" s="468"/>
      <c r="L3854" s="464">
        <f t="shared" ca="1" si="60"/>
        <v>0.625</v>
      </c>
      <c r="M3854" s="462" t="s">
        <v>143</v>
      </c>
    </row>
    <row r="3855" spans="1:13" x14ac:dyDescent="0.35">
      <c r="A3855" s="465" t="s">
        <v>7557</v>
      </c>
      <c r="B3855" s="465" t="s">
        <v>5173</v>
      </c>
      <c r="C3855" s="465" t="s">
        <v>7557</v>
      </c>
      <c r="D3855" s="465" t="s">
        <v>201</v>
      </c>
      <c r="E3855" s="465" t="s">
        <v>6022</v>
      </c>
      <c r="F3855" s="466">
        <v>2010</v>
      </c>
      <c r="G3855" s="465" t="s">
        <v>5710</v>
      </c>
      <c r="H3855" s="465" t="s">
        <v>5910</v>
      </c>
      <c r="I3855" s="465" t="s">
        <v>7558</v>
      </c>
      <c r="J3855" s="466">
        <v>0</v>
      </c>
      <c r="K3855" s="469"/>
      <c r="L3855" s="404">
        <f t="shared" ca="1" si="60"/>
        <v>0</v>
      </c>
      <c r="M3855" s="465" t="s">
        <v>143</v>
      </c>
    </row>
    <row r="3856" spans="1:13" x14ac:dyDescent="0.35">
      <c r="A3856" s="462" t="s">
        <v>7375</v>
      </c>
      <c r="B3856" s="462" t="s">
        <v>5167</v>
      </c>
      <c r="C3856" s="462" t="s">
        <v>7375</v>
      </c>
      <c r="D3856" s="462" t="s">
        <v>201</v>
      </c>
      <c r="E3856" s="462" t="s">
        <v>6022</v>
      </c>
      <c r="F3856" s="463">
        <v>2009</v>
      </c>
      <c r="G3856" s="462" t="s">
        <v>5710</v>
      </c>
      <c r="H3856" s="462" t="s">
        <v>5820</v>
      </c>
      <c r="I3856" s="462" t="s">
        <v>7376</v>
      </c>
      <c r="J3856" s="463">
        <v>11</v>
      </c>
      <c r="K3856" s="468"/>
      <c r="L3856" s="464">
        <f t="shared" ca="1" si="60"/>
        <v>0.73333333333333328</v>
      </c>
      <c r="M3856" s="462" t="s">
        <v>143</v>
      </c>
    </row>
    <row r="3857" spans="1:13" x14ac:dyDescent="0.35">
      <c r="A3857" s="465" t="s">
        <v>6930</v>
      </c>
      <c r="B3857" s="465" t="s">
        <v>5148</v>
      </c>
      <c r="C3857" s="465" t="s">
        <v>6930</v>
      </c>
      <c r="D3857" s="465" t="s">
        <v>201</v>
      </c>
      <c r="E3857" s="465" t="s">
        <v>6022</v>
      </c>
      <c r="F3857" s="466">
        <v>2008</v>
      </c>
      <c r="G3857" s="465" t="s">
        <v>5710</v>
      </c>
      <c r="H3857" s="465" t="s">
        <v>5820</v>
      </c>
      <c r="I3857" s="465" t="s">
        <v>6931</v>
      </c>
      <c r="J3857" s="466">
        <v>10</v>
      </c>
      <c r="K3857" s="469"/>
      <c r="L3857" s="404">
        <f t="shared" ca="1" si="60"/>
        <v>0.625</v>
      </c>
      <c r="M3857" s="465" t="s">
        <v>143</v>
      </c>
    </row>
    <row r="3858" spans="1:13" x14ac:dyDescent="0.35">
      <c r="A3858" s="462" t="s">
        <v>6932</v>
      </c>
      <c r="B3858" s="462" t="s">
        <v>5149</v>
      </c>
      <c r="C3858" s="462" t="s">
        <v>6932</v>
      </c>
      <c r="D3858" s="462" t="s">
        <v>201</v>
      </c>
      <c r="E3858" s="462" t="s">
        <v>6022</v>
      </c>
      <c r="F3858" s="463">
        <v>2008</v>
      </c>
      <c r="G3858" s="462" t="s">
        <v>5710</v>
      </c>
      <c r="H3858" s="462" t="s">
        <v>5820</v>
      </c>
      <c r="I3858" s="462" t="s">
        <v>6933</v>
      </c>
      <c r="J3858" s="463">
        <v>89504</v>
      </c>
      <c r="K3858" s="468">
        <v>45020</v>
      </c>
      <c r="L3858" s="464">
        <f t="shared" ca="1" si="60"/>
        <v>5594</v>
      </c>
      <c r="M3858" s="462" t="s">
        <v>143</v>
      </c>
    </row>
    <row r="3859" spans="1:13" x14ac:dyDescent="0.35">
      <c r="A3859" s="465" t="s">
        <v>6934</v>
      </c>
      <c r="B3859" s="465" t="s">
        <v>5150</v>
      </c>
      <c r="C3859" s="465" t="s">
        <v>6934</v>
      </c>
      <c r="D3859" s="465" t="s">
        <v>201</v>
      </c>
      <c r="E3859" s="465" t="s">
        <v>6022</v>
      </c>
      <c r="F3859" s="466">
        <v>2008</v>
      </c>
      <c r="G3859" s="465" t="s">
        <v>5710</v>
      </c>
      <c r="H3859" s="465" t="s">
        <v>5820</v>
      </c>
      <c r="I3859" s="465" t="s">
        <v>6935</v>
      </c>
      <c r="J3859" s="466">
        <v>79720</v>
      </c>
      <c r="K3859" s="469">
        <v>45050</v>
      </c>
      <c r="L3859" s="404">
        <f t="shared" ca="1" si="60"/>
        <v>4982.5</v>
      </c>
      <c r="M3859" s="465" t="s">
        <v>143</v>
      </c>
    </row>
    <row r="3860" spans="1:13" x14ac:dyDescent="0.35">
      <c r="A3860" s="462" t="s">
        <v>6936</v>
      </c>
      <c r="B3860" s="462" t="s">
        <v>5151</v>
      </c>
      <c r="C3860" s="462" t="s">
        <v>6936</v>
      </c>
      <c r="D3860" s="462" t="s">
        <v>201</v>
      </c>
      <c r="E3860" s="462" t="s">
        <v>6022</v>
      </c>
      <c r="F3860" s="463">
        <v>2008</v>
      </c>
      <c r="G3860" s="462" t="s">
        <v>5710</v>
      </c>
      <c r="H3860" s="462" t="s">
        <v>5820</v>
      </c>
      <c r="I3860" s="462" t="s">
        <v>6937</v>
      </c>
      <c r="J3860" s="463">
        <v>112434</v>
      </c>
      <c r="K3860" s="468">
        <v>44740</v>
      </c>
      <c r="L3860" s="464">
        <f t="shared" ca="1" si="60"/>
        <v>7027.125</v>
      </c>
      <c r="M3860" s="462" t="s">
        <v>143</v>
      </c>
    </row>
    <row r="3861" spans="1:13" x14ac:dyDescent="0.35">
      <c r="A3861" s="465" t="s">
        <v>6828</v>
      </c>
      <c r="B3861" s="465" t="s">
        <v>5140</v>
      </c>
      <c r="C3861" s="465" t="s">
        <v>6828</v>
      </c>
      <c r="D3861" s="465" t="s">
        <v>201</v>
      </c>
      <c r="E3861" s="465" t="s">
        <v>6022</v>
      </c>
      <c r="F3861" s="466">
        <v>2008</v>
      </c>
      <c r="G3861" s="465" t="s">
        <v>5767</v>
      </c>
      <c r="H3861" s="465" t="s">
        <v>5996</v>
      </c>
      <c r="I3861" s="465" t="s">
        <v>6829</v>
      </c>
      <c r="J3861" s="466">
        <v>15000</v>
      </c>
      <c r="K3861" s="469"/>
      <c r="L3861" s="404">
        <f t="shared" ca="1" si="60"/>
        <v>937.5</v>
      </c>
      <c r="M3861" s="465" t="s">
        <v>143</v>
      </c>
    </row>
    <row r="3862" spans="1:13" x14ac:dyDescent="0.35">
      <c r="A3862" s="462" t="s">
        <v>11099</v>
      </c>
      <c r="B3862" s="462" t="s">
        <v>5203</v>
      </c>
      <c r="C3862" s="462" t="s">
        <v>11099</v>
      </c>
      <c r="D3862" s="462" t="s">
        <v>201</v>
      </c>
      <c r="E3862" s="462" t="s">
        <v>6022</v>
      </c>
      <c r="F3862" s="463">
        <v>2016</v>
      </c>
      <c r="G3862" s="462" t="s">
        <v>2052</v>
      </c>
      <c r="H3862" s="462" t="s">
        <v>5734</v>
      </c>
      <c r="I3862" s="462" t="s">
        <v>11100</v>
      </c>
      <c r="J3862" s="463">
        <v>0</v>
      </c>
      <c r="K3862" s="468"/>
      <c r="L3862" s="464">
        <f t="shared" ca="1" si="60"/>
        <v>0</v>
      </c>
      <c r="M3862" s="462" t="s">
        <v>143</v>
      </c>
    </row>
    <row r="3863" spans="1:13" x14ac:dyDescent="0.35">
      <c r="A3863" s="465" t="s">
        <v>11011</v>
      </c>
      <c r="B3863" s="465" t="s">
        <v>5202</v>
      </c>
      <c r="C3863" s="465" t="s">
        <v>11011</v>
      </c>
      <c r="D3863" s="465" t="s">
        <v>201</v>
      </c>
      <c r="E3863" s="465" t="s">
        <v>6022</v>
      </c>
      <c r="F3863" s="466">
        <v>2016</v>
      </c>
      <c r="G3863" s="465" t="s">
        <v>5710</v>
      </c>
      <c r="H3863" s="465" t="s">
        <v>9893</v>
      </c>
      <c r="I3863" s="465" t="s">
        <v>11012</v>
      </c>
      <c r="J3863" s="466">
        <v>0</v>
      </c>
      <c r="K3863" s="469"/>
      <c r="L3863" s="404">
        <f t="shared" ca="1" si="60"/>
        <v>0</v>
      </c>
      <c r="M3863" s="465" t="s">
        <v>143</v>
      </c>
    </row>
    <row r="3864" spans="1:13" x14ac:dyDescent="0.35">
      <c r="A3864" s="462" t="s">
        <v>6154</v>
      </c>
      <c r="B3864" s="462" t="s">
        <v>5105</v>
      </c>
      <c r="C3864" s="462" t="s">
        <v>6154</v>
      </c>
      <c r="D3864" s="462" t="s">
        <v>201</v>
      </c>
      <c r="E3864" s="462" t="s">
        <v>6022</v>
      </c>
      <c r="F3864" s="463">
        <v>2003</v>
      </c>
      <c r="G3864" s="462" t="s">
        <v>6155</v>
      </c>
      <c r="H3864" s="462" t="s">
        <v>5940</v>
      </c>
      <c r="I3864" s="462" t="s">
        <v>6156</v>
      </c>
      <c r="J3864" s="463">
        <v>9</v>
      </c>
      <c r="K3864" s="468"/>
      <c r="L3864" s="464">
        <f t="shared" ca="1" si="60"/>
        <v>0.42857142857142855</v>
      </c>
      <c r="M3864" s="462" t="s">
        <v>143</v>
      </c>
    </row>
    <row r="3865" spans="1:13" x14ac:dyDescent="0.35">
      <c r="A3865" s="465" t="s">
        <v>6157</v>
      </c>
      <c r="B3865" s="465" t="s">
        <v>5106</v>
      </c>
      <c r="C3865" s="465" t="s">
        <v>6157</v>
      </c>
      <c r="D3865" s="465" t="s">
        <v>201</v>
      </c>
      <c r="E3865" s="465" t="s">
        <v>6022</v>
      </c>
      <c r="F3865" s="466">
        <v>2003</v>
      </c>
      <c r="G3865" s="465" t="s">
        <v>6155</v>
      </c>
      <c r="H3865" s="465" t="s">
        <v>5940</v>
      </c>
      <c r="I3865" s="465" t="s">
        <v>6158</v>
      </c>
      <c r="J3865" s="466">
        <v>9</v>
      </c>
      <c r="K3865" s="469"/>
      <c r="L3865" s="404">
        <f t="shared" ca="1" si="60"/>
        <v>0.42857142857142855</v>
      </c>
      <c r="M3865" s="465" t="s">
        <v>143</v>
      </c>
    </row>
    <row r="3866" spans="1:13" x14ac:dyDescent="0.35">
      <c r="A3866" s="462" t="s">
        <v>6159</v>
      </c>
      <c r="B3866" s="462" t="s">
        <v>5107</v>
      </c>
      <c r="C3866" s="462" t="s">
        <v>6159</v>
      </c>
      <c r="D3866" s="462" t="s">
        <v>201</v>
      </c>
      <c r="E3866" s="462" t="s">
        <v>6022</v>
      </c>
      <c r="F3866" s="463">
        <v>2003</v>
      </c>
      <c r="G3866" s="462" t="s">
        <v>6155</v>
      </c>
      <c r="H3866" s="462" t="s">
        <v>5940</v>
      </c>
      <c r="I3866" s="462" t="s">
        <v>6160</v>
      </c>
      <c r="J3866" s="463">
        <v>9</v>
      </c>
      <c r="K3866" s="468"/>
      <c r="L3866" s="464">
        <f t="shared" ca="1" si="60"/>
        <v>0.42857142857142855</v>
      </c>
      <c r="M3866" s="462" t="s">
        <v>143</v>
      </c>
    </row>
    <row r="3867" spans="1:13" x14ac:dyDescent="0.35">
      <c r="A3867" s="465" t="s">
        <v>6804</v>
      </c>
      <c r="B3867" s="465" t="s">
        <v>5136</v>
      </c>
      <c r="C3867" s="465" t="s">
        <v>6804</v>
      </c>
      <c r="D3867" s="465" t="s">
        <v>201</v>
      </c>
      <c r="E3867" s="465" t="s">
        <v>6022</v>
      </c>
      <c r="F3867" s="466">
        <v>2007</v>
      </c>
      <c r="G3867" s="465" t="s">
        <v>6155</v>
      </c>
      <c r="H3867" s="465" t="s">
        <v>5940</v>
      </c>
      <c r="I3867" s="465" t="s">
        <v>6805</v>
      </c>
      <c r="J3867" s="466">
        <v>5</v>
      </c>
      <c r="K3867" s="469"/>
      <c r="L3867" s="404">
        <f t="shared" ca="1" si="60"/>
        <v>0.29411764705882354</v>
      </c>
      <c r="M3867" s="465" t="s">
        <v>143</v>
      </c>
    </row>
    <row r="3868" spans="1:13" x14ac:dyDescent="0.35">
      <c r="A3868" s="462" t="s">
        <v>6806</v>
      </c>
      <c r="B3868" s="462" t="s">
        <v>5137</v>
      </c>
      <c r="C3868" s="462" t="s">
        <v>6806</v>
      </c>
      <c r="D3868" s="462" t="s">
        <v>201</v>
      </c>
      <c r="E3868" s="462" t="s">
        <v>6022</v>
      </c>
      <c r="F3868" s="463">
        <v>2007</v>
      </c>
      <c r="G3868" s="462" t="s">
        <v>6155</v>
      </c>
      <c r="H3868" s="462" t="s">
        <v>5940</v>
      </c>
      <c r="I3868" s="462" t="s">
        <v>6807</v>
      </c>
      <c r="J3868" s="463">
        <v>5</v>
      </c>
      <c r="K3868" s="468"/>
      <c r="L3868" s="464">
        <f t="shared" ca="1" si="60"/>
        <v>0.29411764705882354</v>
      </c>
      <c r="M3868" s="462" t="s">
        <v>143</v>
      </c>
    </row>
    <row r="3869" spans="1:13" x14ac:dyDescent="0.35">
      <c r="A3869" s="465" t="s">
        <v>6808</v>
      </c>
      <c r="B3869" s="465" t="s">
        <v>5138</v>
      </c>
      <c r="C3869" s="465" t="s">
        <v>6808</v>
      </c>
      <c r="D3869" s="465" t="s">
        <v>201</v>
      </c>
      <c r="E3869" s="465" t="s">
        <v>6022</v>
      </c>
      <c r="F3869" s="466">
        <v>2007</v>
      </c>
      <c r="G3869" s="465" t="s">
        <v>6155</v>
      </c>
      <c r="H3869" s="465" t="s">
        <v>5940</v>
      </c>
      <c r="I3869" s="465" t="s">
        <v>6809</v>
      </c>
      <c r="J3869" s="466">
        <v>5</v>
      </c>
      <c r="K3869" s="469"/>
      <c r="L3869" s="404">
        <f t="shared" ca="1" si="60"/>
        <v>0.29411764705882354</v>
      </c>
      <c r="M3869" s="465" t="s">
        <v>143</v>
      </c>
    </row>
    <row r="3870" spans="1:13" x14ac:dyDescent="0.35">
      <c r="A3870" s="462" t="s">
        <v>6810</v>
      </c>
      <c r="B3870" s="462" t="s">
        <v>5139</v>
      </c>
      <c r="C3870" s="462" t="s">
        <v>6810</v>
      </c>
      <c r="D3870" s="462" t="s">
        <v>201</v>
      </c>
      <c r="E3870" s="462" t="s">
        <v>6022</v>
      </c>
      <c r="F3870" s="463">
        <v>2007</v>
      </c>
      <c r="G3870" s="462" t="s">
        <v>6155</v>
      </c>
      <c r="H3870" s="462" t="s">
        <v>5940</v>
      </c>
      <c r="I3870" s="462" t="s">
        <v>6811</v>
      </c>
      <c r="J3870" s="463">
        <v>5</v>
      </c>
      <c r="K3870" s="468"/>
      <c r="L3870" s="464">
        <f t="shared" ca="1" si="60"/>
        <v>0.29411764705882354</v>
      </c>
      <c r="M3870" s="462" t="s">
        <v>143</v>
      </c>
    </row>
    <row r="3871" spans="1:13" x14ac:dyDescent="0.35">
      <c r="A3871" s="465" t="s">
        <v>6799</v>
      </c>
      <c r="B3871" s="465" t="s">
        <v>5134</v>
      </c>
      <c r="C3871" s="465" t="s">
        <v>6799</v>
      </c>
      <c r="D3871" s="465" t="s">
        <v>201</v>
      </c>
      <c r="E3871" s="465" t="s">
        <v>6022</v>
      </c>
      <c r="F3871" s="466">
        <v>2007</v>
      </c>
      <c r="G3871" s="465" t="s">
        <v>5813</v>
      </c>
      <c r="H3871" s="465" t="s">
        <v>5734</v>
      </c>
      <c r="I3871" s="465" t="s">
        <v>6800</v>
      </c>
      <c r="J3871" s="466">
        <v>1500</v>
      </c>
      <c r="K3871" s="469"/>
      <c r="L3871" s="404">
        <f t="shared" ca="1" si="60"/>
        <v>88.235294117647058</v>
      </c>
      <c r="M3871" s="465" t="s">
        <v>143</v>
      </c>
    </row>
    <row r="3872" spans="1:13" x14ac:dyDescent="0.35">
      <c r="A3872" s="462" t="s">
        <v>6105</v>
      </c>
      <c r="B3872" s="462" t="s">
        <v>5102</v>
      </c>
      <c r="C3872" s="462" t="s">
        <v>6105</v>
      </c>
      <c r="D3872" s="462" t="s">
        <v>201</v>
      </c>
      <c r="E3872" s="462" t="s">
        <v>6022</v>
      </c>
      <c r="F3872" s="463">
        <v>2002</v>
      </c>
      <c r="G3872" s="462" t="s">
        <v>6106</v>
      </c>
      <c r="H3872" s="462" t="s">
        <v>6107</v>
      </c>
      <c r="I3872" s="462" t="s">
        <v>6108</v>
      </c>
      <c r="J3872" s="463">
        <v>50</v>
      </c>
      <c r="K3872" s="468"/>
      <c r="L3872" s="464">
        <f t="shared" ca="1" si="60"/>
        <v>2.2727272727272729</v>
      </c>
      <c r="M3872" s="462" t="s">
        <v>143</v>
      </c>
    </row>
    <row r="3873" spans="1:13" x14ac:dyDescent="0.35">
      <c r="A3873" s="465" t="s">
        <v>6083</v>
      </c>
      <c r="B3873" s="465" t="s">
        <v>5100</v>
      </c>
      <c r="C3873" s="465" t="s">
        <v>6083</v>
      </c>
      <c r="D3873" s="465" t="s">
        <v>201</v>
      </c>
      <c r="E3873" s="465" t="s">
        <v>6022</v>
      </c>
      <c r="F3873" s="466">
        <v>2001</v>
      </c>
      <c r="G3873" s="465" t="s">
        <v>5741</v>
      </c>
      <c r="H3873" s="465" t="s">
        <v>5734</v>
      </c>
      <c r="I3873" s="465" t="s">
        <v>6084</v>
      </c>
      <c r="J3873" s="466">
        <v>144</v>
      </c>
      <c r="K3873" s="469"/>
      <c r="L3873" s="404">
        <f t="shared" ca="1" si="60"/>
        <v>6.2608695652173916</v>
      </c>
      <c r="M3873" s="465" t="s">
        <v>143</v>
      </c>
    </row>
    <row r="3874" spans="1:13" x14ac:dyDescent="0.35">
      <c r="A3874" s="462" t="s">
        <v>7338</v>
      </c>
      <c r="B3874" s="462" t="s">
        <v>5161</v>
      </c>
      <c r="C3874" s="462" t="s">
        <v>7338</v>
      </c>
      <c r="D3874" s="462" t="s">
        <v>201</v>
      </c>
      <c r="E3874" s="462" t="s">
        <v>6022</v>
      </c>
      <c r="F3874" s="463">
        <v>2009</v>
      </c>
      <c r="G3874" s="462" t="s">
        <v>5767</v>
      </c>
      <c r="H3874" s="462" t="s">
        <v>5927</v>
      </c>
      <c r="I3874" s="462" t="s">
        <v>7339</v>
      </c>
      <c r="J3874" s="463">
        <v>9</v>
      </c>
      <c r="K3874" s="468"/>
      <c r="L3874" s="464">
        <f t="shared" ca="1" si="60"/>
        <v>0.6</v>
      </c>
      <c r="M3874" s="462" t="s">
        <v>143</v>
      </c>
    </row>
    <row r="3875" spans="1:13" x14ac:dyDescent="0.35">
      <c r="A3875" s="465" t="s">
        <v>7344</v>
      </c>
      <c r="B3875" s="465" t="s">
        <v>5162</v>
      </c>
      <c r="C3875" s="465" t="s">
        <v>7344</v>
      </c>
      <c r="D3875" s="465" t="s">
        <v>201</v>
      </c>
      <c r="E3875" s="465" t="s">
        <v>6022</v>
      </c>
      <c r="F3875" s="466">
        <v>2009</v>
      </c>
      <c r="G3875" s="465" t="s">
        <v>5735</v>
      </c>
      <c r="H3875" s="465" t="s">
        <v>6616</v>
      </c>
      <c r="I3875" s="465" t="s">
        <v>7345</v>
      </c>
      <c r="J3875" s="466">
        <v>86566</v>
      </c>
      <c r="K3875" s="469"/>
      <c r="L3875" s="404">
        <f t="shared" ca="1" si="60"/>
        <v>5771.0666666666666</v>
      </c>
      <c r="M3875" s="465" t="s">
        <v>143</v>
      </c>
    </row>
    <row r="3876" spans="1:13" x14ac:dyDescent="0.35">
      <c r="A3876" s="462" t="s">
        <v>6021</v>
      </c>
      <c r="B3876" s="462" t="s">
        <v>5098</v>
      </c>
      <c r="C3876" s="462" t="s">
        <v>6021</v>
      </c>
      <c r="D3876" s="462" t="s">
        <v>201</v>
      </c>
      <c r="E3876" s="462" t="s">
        <v>6022</v>
      </c>
      <c r="F3876" s="463">
        <v>2001</v>
      </c>
      <c r="G3876" s="462" t="s">
        <v>5767</v>
      </c>
      <c r="H3876" s="462" t="s">
        <v>6023</v>
      </c>
      <c r="I3876" s="462" t="s">
        <v>6024</v>
      </c>
      <c r="J3876" s="463">
        <v>10</v>
      </c>
      <c r="K3876" s="468"/>
      <c r="L3876" s="464">
        <f t="shared" ca="1" si="60"/>
        <v>0.43478260869565216</v>
      </c>
      <c r="M3876" s="462" t="s">
        <v>143</v>
      </c>
    </row>
    <row r="3877" spans="1:13" x14ac:dyDescent="0.35">
      <c r="A3877" s="465" t="s">
        <v>6129</v>
      </c>
      <c r="B3877" s="465" t="s">
        <v>5104</v>
      </c>
      <c r="C3877" s="465" t="s">
        <v>6129</v>
      </c>
      <c r="D3877" s="465" t="s">
        <v>201</v>
      </c>
      <c r="E3877" s="465" t="s">
        <v>6022</v>
      </c>
      <c r="F3877" s="466">
        <v>2003</v>
      </c>
      <c r="G3877" s="465" t="s">
        <v>5710</v>
      </c>
      <c r="H3877" s="465" t="s">
        <v>6125</v>
      </c>
      <c r="I3877" s="465" t="s">
        <v>6130</v>
      </c>
      <c r="J3877" s="466">
        <v>56159</v>
      </c>
      <c r="K3877" s="469">
        <v>44508</v>
      </c>
      <c r="L3877" s="404">
        <f t="shared" ca="1" si="60"/>
        <v>2674.2380952380954</v>
      </c>
      <c r="M3877" s="465" t="s">
        <v>143</v>
      </c>
    </row>
    <row r="3878" spans="1:13" x14ac:dyDescent="0.35">
      <c r="A3878" s="462" t="s">
        <v>6110</v>
      </c>
      <c r="B3878" s="462" t="s">
        <v>5103</v>
      </c>
      <c r="C3878" s="462" t="s">
        <v>6110</v>
      </c>
      <c r="D3878" s="462" t="s">
        <v>201</v>
      </c>
      <c r="E3878" s="462" t="s">
        <v>6022</v>
      </c>
      <c r="F3878" s="463">
        <v>2003</v>
      </c>
      <c r="G3878" s="462" t="s">
        <v>6111</v>
      </c>
      <c r="H3878" s="462" t="s">
        <v>6112</v>
      </c>
      <c r="I3878" s="462" t="s">
        <v>6113</v>
      </c>
      <c r="J3878" s="463">
        <v>90612</v>
      </c>
      <c r="K3878" s="468"/>
      <c r="L3878" s="464">
        <f t="shared" ca="1" si="60"/>
        <v>4314.8571428571431</v>
      </c>
      <c r="M3878" s="462" t="s">
        <v>143</v>
      </c>
    </row>
    <row r="3879" spans="1:13" x14ac:dyDescent="0.35">
      <c r="A3879" s="465" t="s">
        <v>7485</v>
      </c>
      <c r="B3879" s="465" t="s">
        <v>5170</v>
      </c>
      <c r="C3879" s="465" t="s">
        <v>7485</v>
      </c>
      <c r="D3879" s="465" t="s">
        <v>201</v>
      </c>
      <c r="E3879" s="465" t="s">
        <v>6022</v>
      </c>
      <c r="F3879" s="466">
        <v>2010</v>
      </c>
      <c r="G3879" s="465" t="s">
        <v>5735</v>
      </c>
      <c r="H3879" s="465" t="s">
        <v>6616</v>
      </c>
      <c r="I3879" s="465" t="s">
        <v>7486</v>
      </c>
      <c r="J3879" s="466">
        <v>0</v>
      </c>
      <c r="K3879" s="469"/>
      <c r="L3879" s="404">
        <f t="shared" ca="1" si="60"/>
        <v>0</v>
      </c>
      <c r="M3879" s="465" t="s">
        <v>143</v>
      </c>
    </row>
    <row r="3880" spans="1:13" x14ac:dyDescent="0.35">
      <c r="A3880" s="462" t="s">
        <v>7487</v>
      </c>
      <c r="B3880" s="462" t="s">
        <v>5171</v>
      </c>
      <c r="C3880" s="462" t="s">
        <v>7487</v>
      </c>
      <c r="D3880" s="462" t="s">
        <v>201</v>
      </c>
      <c r="E3880" s="462" t="s">
        <v>6022</v>
      </c>
      <c r="F3880" s="463">
        <v>2010</v>
      </c>
      <c r="G3880" s="462" t="s">
        <v>5735</v>
      </c>
      <c r="H3880" s="462" t="s">
        <v>6616</v>
      </c>
      <c r="I3880" s="462" t="s">
        <v>7488</v>
      </c>
      <c r="J3880" s="463">
        <v>0</v>
      </c>
      <c r="K3880" s="468"/>
      <c r="L3880" s="464">
        <f t="shared" ca="1" si="60"/>
        <v>0</v>
      </c>
      <c r="M3880" s="462" t="s">
        <v>143</v>
      </c>
    </row>
    <row r="3881" spans="1:13" x14ac:dyDescent="0.35">
      <c r="A3881" s="465" t="s">
        <v>7489</v>
      </c>
      <c r="B3881" s="465" t="s">
        <v>5172</v>
      </c>
      <c r="C3881" s="465" t="s">
        <v>7489</v>
      </c>
      <c r="D3881" s="465" t="s">
        <v>201</v>
      </c>
      <c r="E3881" s="465" t="s">
        <v>6022</v>
      </c>
      <c r="F3881" s="466">
        <v>2010</v>
      </c>
      <c r="G3881" s="465" t="s">
        <v>5735</v>
      </c>
      <c r="H3881" s="465" t="s">
        <v>6616</v>
      </c>
      <c r="I3881" s="465" t="s">
        <v>7490</v>
      </c>
      <c r="J3881" s="466">
        <v>53163</v>
      </c>
      <c r="K3881" s="469">
        <v>44733</v>
      </c>
      <c r="L3881" s="404">
        <f t="shared" ca="1" si="60"/>
        <v>3797.3571428571427</v>
      </c>
      <c r="M3881" s="465" t="s">
        <v>143</v>
      </c>
    </row>
    <row r="3882" spans="1:13" x14ac:dyDescent="0.35">
      <c r="A3882" s="462" t="s">
        <v>7334</v>
      </c>
      <c r="B3882" s="462" t="s">
        <v>5159</v>
      </c>
      <c r="C3882" s="462" t="s">
        <v>7334</v>
      </c>
      <c r="D3882" s="462" t="s">
        <v>201</v>
      </c>
      <c r="E3882" s="462" t="s">
        <v>6022</v>
      </c>
      <c r="F3882" s="463">
        <v>2009</v>
      </c>
      <c r="G3882" s="462" t="s">
        <v>5767</v>
      </c>
      <c r="H3882" s="462" t="s">
        <v>7333</v>
      </c>
      <c r="I3882" s="462" t="s">
        <v>7335</v>
      </c>
      <c r="J3882" s="463">
        <v>62</v>
      </c>
      <c r="K3882" s="468"/>
      <c r="L3882" s="464">
        <f t="shared" ca="1" si="60"/>
        <v>4.1333333333333337</v>
      </c>
      <c r="M3882" s="462" t="s">
        <v>143</v>
      </c>
    </row>
    <row r="3883" spans="1:13" x14ac:dyDescent="0.35">
      <c r="A3883" s="465" t="s">
        <v>8007</v>
      </c>
      <c r="B3883" s="465" t="s">
        <v>5179</v>
      </c>
      <c r="C3883" s="465" t="s">
        <v>8007</v>
      </c>
      <c r="D3883" s="465" t="s">
        <v>201</v>
      </c>
      <c r="E3883" s="465" t="s">
        <v>6022</v>
      </c>
      <c r="F3883" s="466">
        <v>2011</v>
      </c>
      <c r="G3883" s="465" t="s">
        <v>2071</v>
      </c>
      <c r="H3883" s="465" t="s">
        <v>5734</v>
      </c>
      <c r="I3883" s="465" t="s">
        <v>8008</v>
      </c>
      <c r="J3883" s="466">
        <v>0</v>
      </c>
      <c r="K3883" s="469"/>
      <c r="L3883" s="404">
        <f t="shared" ca="1" si="60"/>
        <v>0</v>
      </c>
      <c r="M3883" s="465" t="s">
        <v>143</v>
      </c>
    </row>
    <row r="3884" spans="1:13" x14ac:dyDescent="0.35">
      <c r="A3884" s="462" t="s">
        <v>7346</v>
      </c>
      <c r="B3884" s="462" t="s">
        <v>5163</v>
      </c>
      <c r="C3884" s="462" t="s">
        <v>7346</v>
      </c>
      <c r="D3884" s="462" t="s">
        <v>201</v>
      </c>
      <c r="E3884" s="462" t="s">
        <v>6022</v>
      </c>
      <c r="F3884" s="463">
        <v>2009</v>
      </c>
      <c r="G3884" s="462" t="s">
        <v>5735</v>
      </c>
      <c r="H3884" s="462" t="s">
        <v>6616</v>
      </c>
      <c r="I3884" s="462" t="s">
        <v>7347</v>
      </c>
      <c r="J3884" s="463">
        <v>10</v>
      </c>
      <c r="K3884" s="468"/>
      <c r="L3884" s="464">
        <f t="shared" ca="1" si="60"/>
        <v>0.66666666666666663</v>
      </c>
      <c r="M3884" s="462" t="s">
        <v>143</v>
      </c>
    </row>
    <row r="3885" spans="1:13" x14ac:dyDescent="0.35">
      <c r="A3885" s="465" t="s">
        <v>7390</v>
      </c>
      <c r="B3885" s="465" t="s">
        <v>5168</v>
      </c>
      <c r="C3885" s="465" t="s">
        <v>7390</v>
      </c>
      <c r="D3885" s="465" t="s">
        <v>201</v>
      </c>
      <c r="E3885" s="465" t="s">
        <v>6022</v>
      </c>
      <c r="F3885" s="466">
        <v>2009</v>
      </c>
      <c r="G3885" s="465" t="s">
        <v>5710</v>
      </c>
      <c r="H3885" s="465" t="s">
        <v>6496</v>
      </c>
      <c r="I3885" s="465" t="s">
        <v>7391</v>
      </c>
      <c r="J3885" s="466">
        <v>10</v>
      </c>
      <c r="K3885" s="469"/>
      <c r="L3885" s="404">
        <f t="shared" ca="1" si="60"/>
        <v>0.66666666666666663</v>
      </c>
      <c r="M3885" s="465" t="s">
        <v>143</v>
      </c>
    </row>
    <row r="3886" spans="1:13" x14ac:dyDescent="0.35">
      <c r="A3886" s="462" t="s">
        <v>7348</v>
      </c>
      <c r="B3886" s="462" t="s">
        <v>5166</v>
      </c>
      <c r="C3886" s="462" t="s">
        <v>7348</v>
      </c>
      <c r="D3886" s="462" t="s">
        <v>201</v>
      </c>
      <c r="E3886" s="462" t="s">
        <v>6022</v>
      </c>
      <c r="F3886" s="463">
        <v>2009</v>
      </c>
      <c r="G3886" s="462" t="s">
        <v>5735</v>
      </c>
      <c r="H3886" s="462" t="s">
        <v>6616</v>
      </c>
      <c r="I3886" s="462" t="s">
        <v>7349</v>
      </c>
      <c r="J3886" s="463">
        <v>10</v>
      </c>
      <c r="K3886" s="468"/>
      <c r="L3886" s="464">
        <f t="shared" ca="1" si="60"/>
        <v>0.66666666666666663</v>
      </c>
      <c r="M3886" s="462" t="s">
        <v>143</v>
      </c>
    </row>
    <row r="3887" spans="1:13" x14ac:dyDescent="0.35">
      <c r="A3887" s="465" t="s">
        <v>6868</v>
      </c>
      <c r="B3887" s="465" t="s">
        <v>5143</v>
      </c>
      <c r="C3887" s="465" t="s">
        <v>6868</v>
      </c>
      <c r="D3887" s="465" t="s">
        <v>201</v>
      </c>
      <c r="E3887" s="465" t="s">
        <v>6022</v>
      </c>
      <c r="F3887" s="466">
        <v>2008</v>
      </c>
      <c r="G3887" s="465" t="s">
        <v>5767</v>
      </c>
      <c r="H3887" s="465" t="s">
        <v>6032</v>
      </c>
      <c r="I3887" s="465" t="s">
        <v>6869</v>
      </c>
      <c r="J3887" s="466">
        <v>10</v>
      </c>
      <c r="K3887" s="469"/>
      <c r="L3887" s="404">
        <f t="shared" ca="1" si="60"/>
        <v>0.625</v>
      </c>
      <c r="M3887" s="465" t="s">
        <v>143</v>
      </c>
    </row>
    <row r="3888" spans="1:13" x14ac:dyDescent="0.35">
      <c r="A3888" s="462" t="s">
        <v>7299</v>
      </c>
      <c r="B3888" s="462" t="s">
        <v>5158</v>
      </c>
      <c r="C3888" s="462" t="s">
        <v>7299</v>
      </c>
      <c r="D3888" s="462" t="s">
        <v>201</v>
      </c>
      <c r="E3888" s="462" t="s">
        <v>6022</v>
      </c>
      <c r="F3888" s="463">
        <v>2008</v>
      </c>
      <c r="G3888" s="462" t="s">
        <v>5920</v>
      </c>
      <c r="H3888" s="462" t="s">
        <v>5841</v>
      </c>
      <c r="I3888" s="462" t="s">
        <v>7300</v>
      </c>
      <c r="J3888" s="463">
        <v>154302</v>
      </c>
      <c r="K3888" s="468"/>
      <c r="L3888" s="464">
        <f t="shared" ca="1" si="60"/>
        <v>9643.875</v>
      </c>
      <c r="M3888" s="462" t="s">
        <v>143</v>
      </c>
    </row>
    <row r="3889" spans="1:13" x14ac:dyDescent="0.35">
      <c r="A3889" s="465" t="s">
        <v>6874</v>
      </c>
      <c r="B3889" s="465" t="s">
        <v>5144</v>
      </c>
      <c r="C3889" s="465" t="s">
        <v>6874</v>
      </c>
      <c r="D3889" s="465" t="s">
        <v>201</v>
      </c>
      <c r="E3889" s="465" t="s">
        <v>6022</v>
      </c>
      <c r="F3889" s="466">
        <v>2008</v>
      </c>
      <c r="G3889" s="465" t="s">
        <v>5735</v>
      </c>
      <c r="H3889" s="465" t="s">
        <v>6616</v>
      </c>
      <c r="I3889" s="465" t="s">
        <v>6875</v>
      </c>
      <c r="J3889" s="466">
        <v>10</v>
      </c>
      <c r="K3889" s="469"/>
      <c r="L3889" s="404">
        <f t="shared" ca="1" si="60"/>
        <v>0.625</v>
      </c>
      <c r="M3889" s="465" t="s">
        <v>143</v>
      </c>
    </row>
    <row r="3890" spans="1:13" x14ac:dyDescent="0.35">
      <c r="A3890" s="462" t="s">
        <v>6625</v>
      </c>
      <c r="B3890" s="462" t="s">
        <v>5132</v>
      </c>
      <c r="C3890" s="462" t="s">
        <v>6625</v>
      </c>
      <c r="D3890" s="462" t="s">
        <v>201</v>
      </c>
      <c r="E3890" s="462" t="s">
        <v>6022</v>
      </c>
      <c r="F3890" s="463">
        <v>2007</v>
      </c>
      <c r="G3890" s="462" t="s">
        <v>5710</v>
      </c>
      <c r="H3890" s="462" t="s">
        <v>6125</v>
      </c>
      <c r="I3890" s="462" t="s">
        <v>6626</v>
      </c>
      <c r="J3890" s="463">
        <v>10</v>
      </c>
      <c r="K3890" s="468"/>
      <c r="L3890" s="464">
        <f t="shared" ca="1" si="60"/>
        <v>0.58823529411764708</v>
      </c>
      <c r="M3890" s="462" t="s">
        <v>143</v>
      </c>
    </row>
    <row r="3891" spans="1:13" x14ac:dyDescent="0.35">
      <c r="A3891" s="465" t="s">
        <v>6293</v>
      </c>
      <c r="B3891" s="465" t="s">
        <v>5114</v>
      </c>
      <c r="C3891" s="465" t="s">
        <v>6293</v>
      </c>
      <c r="D3891" s="465" t="s">
        <v>201</v>
      </c>
      <c r="E3891" s="465" t="s">
        <v>6022</v>
      </c>
      <c r="F3891" s="466">
        <v>2005</v>
      </c>
      <c r="G3891" s="465" t="s">
        <v>5710</v>
      </c>
      <c r="H3891" s="465" t="s">
        <v>6125</v>
      </c>
      <c r="I3891" s="465" t="s">
        <v>6294</v>
      </c>
      <c r="J3891" s="466">
        <v>116505</v>
      </c>
      <c r="K3891" s="469"/>
      <c r="L3891" s="404">
        <f t="shared" ca="1" si="60"/>
        <v>6131.8421052631575</v>
      </c>
      <c r="M3891" s="465" t="s">
        <v>143</v>
      </c>
    </row>
    <row r="3892" spans="1:13" x14ac:dyDescent="0.35">
      <c r="A3892" s="462" t="s">
        <v>6295</v>
      </c>
      <c r="B3892" s="462" t="s">
        <v>5115</v>
      </c>
      <c r="C3892" s="462" t="s">
        <v>6295</v>
      </c>
      <c r="D3892" s="462" t="s">
        <v>201</v>
      </c>
      <c r="E3892" s="462" t="s">
        <v>6022</v>
      </c>
      <c r="F3892" s="463">
        <v>2005</v>
      </c>
      <c r="G3892" s="462" t="s">
        <v>5710</v>
      </c>
      <c r="H3892" s="462" t="s">
        <v>6125</v>
      </c>
      <c r="I3892" s="462" t="s">
        <v>6296</v>
      </c>
      <c r="J3892" s="463">
        <v>10</v>
      </c>
      <c r="K3892" s="468"/>
      <c r="L3892" s="464">
        <f t="shared" ca="1" si="60"/>
        <v>0.52631578947368418</v>
      </c>
      <c r="M3892" s="462" t="s">
        <v>143</v>
      </c>
    </row>
    <row r="3893" spans="1:13" x14ac:dyDescent="0.35">
      <c r="A3893" s="465" t="s">
        <v>6297</v>
      </c>
      <c r="B3893" s="465" t="s">
        <v>5116</v>
      </c>
      <c r="C3893" s="465" t="s">
        <v>6297</v>
      </c>
      <c r="D3893" s="465" t="s">
        <v>201</v>
      </c>
      <c r="E3893" s="465" t="s">
        <v>6022</v>
      </c>
      <c r="F3893" s="466">
        <v>2005</v>
      </c>
      <c r="G3893" s="465" t="s">
        <v>5710</v>
      </c>
      <c r="H3893" s="465" t="s">
        <v>6125</v>
      </c>
      <c r="I3893" s="465" t="s">
        <v>6298</v>
      </c>
      <c r="J3893" s="466">
        <v>10</v>
      </c>
      <c r="K3893" s="469"/>
      <c r="L3893" s="404">
        <f t="shared" ca="1" si="60"/>
        <v>0.52631578947368418</v>
      </c>
      <c r="M3893" s="465" t="s">
        <v>143</v>
      </c>
    </row>
    <row r="3894" spans="1:13" x14ac:dyDescent="0.35">
      <c r="A3894" s="462" t="s">
        <v>6299</v>
      </c>
      <c r="B3894" s="462" t="s">
        <v>5117</v>
      </c>
      <c r="C3894" s="462" t="s">
        <v>6299</v>
      </c>
      <c r="D3894" s="462" t="s">
        <v>201</v>
      </c>
      <c r="E3894" s="462" t="s">
        <v>6022</v>
      </c>
      <c r="F3894" s="463">
        <v>2005</v>
      </c>
      <c r="G3894" s="462" t="s">
        <v>5710</v>
      </c>
      <c r="H3894" s="462" t="s">
        <v>6125</v>
      </c>
      <c r="I3894" s="462" t="s">
        <v>6300</v>
      </c>
      <c r="J3894" s="463">
        <v>69228</v>
      </c>
      <c r="K3894" s="468">
        <v>44446</v>
      </c>
      <c r="L3894" s="464">
        <f t="shared" ca="1" si="60"/>
        <v>3643.5789473684213</v>
      </c>
      <c r="M3894" s="462" t="s">
        <v>143</v>
      </c>
    </row>
    <row r="3895" spans="1:13" x14ac:dyDescent="0.35">
      <c r="A3895" s="465" t="s">
        <v>6876</v>
      </c>
      <c r="B3895" s="465" t="s">
        <v>5145</v>
      </c>
      <c r="C3895" s="465" t="s">
        <v>6876</v>
      </c>
      <c r="D3895" s="465" t="s">
        <v>201</v>
      </c>
      <c r="E3895" s="465" t="s">
        <v>6022</v>
      </c>
      <c r="F3895" s="466">
        <v>2008</v>
      </c>
      <c r="G3895" s="465" t="s">
        <v>5735</v>
      </c>
      <c r="H3895" s="465" t="s">
        <v>6616</v>
      </c>
      <c r="I3895" s="465" t="s">
        <v>6877</v>
      </c>
      <c r="J3895" s="466">
        <v>121847</v>
      </c>
      <c r="K3895" s="469">
        <v>45071</v>
      </c>
      <c r="L3895" s="404">
        <f t="shared" ca="1" si="60"/>
        <v>7615.4375</v>
      </c>
      <c r="M3895" s="465" t="s">
        <v>143</v>
      </c>
    </row>
    <row r="3896" spans="1:13" x14ac:dyDescent="0.35">
      <c r="A3896" s="462" t="s">
        <v>7116</v>
      </c>
      <c r="B3896" s="462" t="s">
        <v>5152</v>
      </c>
      <c r="C3896" s="462" t="s">
        <v>7116</v>
      </c>
      <c r="D3896" s="462" t="s">
        <v>201</v>
      </c>
      <c r="E3896" s="462" t="s">
        <v>6022</v>
      </c>
      <c r="F3896" s="463">
        <v>2008</v>
      </c>
      <c r="G3896" s="462" t="s">
        <v>5710</v>
      </c>
      <c r="H3896" s="462" t="s">
        <v>898</v>
      </c>
      <c r="I3896" s="462" t="s">
        <v>7117</v>
      </c>
      <c r="J3896" s="463">
        <v>60532</v>
      </c>
      <c r="K3896" s="468"/>
      <c r="L3896" s="464">
        <f t="shared" ca="1" si="60"/>
        <v>3783.25</v>
      </c>
      <c r="M3896" s="462" t="s">
        <v>143</v>
      </c>
    </row>
    <row r="3897" spans="1:13" x14ac:dyDescent="0.35">
      <c r="A3897" s="465" t="s">
        <v>7214</v>
      </c>
      <c r="B3897" s="465" t="s">
        <v>5155</v>
      </c>
      <c r="C3897" s="465" t="s">
        <v>7214</v>
      </c>
      <c r="D3897" s="465" t="s">
        <v>201</v>
      </c>
      <c r="E3897" s="465" t="s">
        <v>6022</v>
      </c>
      <c r="F3897" s="466">
        <v>2008</v>
      </c>
      <c r="G3897" s="465" t="s">
        <v>5710</v>
      </c>
      <c r="H3897" s="465" t="s">
        <v>2286</v>
      </c>
      <c r="I3897" s="465" t="s">
        <v>7215</v>
      </c>
      <c r="J3897" s="466">
        <v>10</v>
      </c>
      <c r="K3897" s="469"/>
      <c r="L3897" s="404">
        <f t="shared" ca="1" si="60"/>
        <v>0.625</v>
      </c>
      <c r="M3897" s="465" t="s">
        <v>143</v>
      </c>
    </row>
    <row r="3898" spans="1:13" x14ac:dyDescent="0.35">
      <c r="A3898" s="462" t="s">
        <v>8473</v>
      </c>
      <c r="B3898" s="462" t="s">
        <v>5181</v>
      </c>
      <c r="C3898" s="462" t="s">
        <v>8473</v>
      </c>
      <c r="D3898" s="462" t="s">
        <v>201</v>
      </c>
      <c r="E3898" s="462" t="s">
        <v>6022</v>
      </c>
      <c r="F3898" s="463">
        <v>2013</v>
      </c>
      <c r="G3898" s="462" t="s">
        <v>5710</v>
      </c>
      <c r="H3898" s="462" t="s">
        <v>5820</v>
      </c>
      <c r="I3898" s="462" t="s">
        <v>8474</v>
      </c>
      <c r="J3898" s="463">
        <v>0</v>
      </c>
      <c r="K3898" s="468"/>
      <c r="L3898" s="464">
        <f t="shared" ca="1" si="60"/>
        <v>0</v>
      </c>
      <c r="M3898" s="462" t="s">
        <v>143</v>
      </c>
    </row>
    <row r="3899" spans="1:13" x14ac:dyDescent="0.35">
      <c r="A3899" s="465" t="s">
        <v>6592</v>
      </c>
      <c r="B3899" s="465" t="s">
        <v>5128</v>
      </c>
      <c r="C3899" s="465" t="s">
        <v>6592</v>
      </c>
      <c r="D3899" s="465" t="s">
        <v>201</v>
      </c>
      <c r="E3899" s="465" t="s">
        <v>6022</v>
      </c>
      <c r="F3899" s="466">
        <v>2007</v>
      </c>
      <c r="G3899" s="465" t="s">
        <v>5767</v>
      </c>
      <c r="H3899" s="465" t="s">
        <v>6591</v>
      </c>
      <c r="I3899" s="465" t="s">
        <v>6593</v>
      </c>
      <c r="J3899" s="466">
        <v>7</v>
      </c>
      <c r="K3899" s="469"/>
      <c r="L3899" s="404">
        <f t="shared" ca="1" si="60"/>
        <v>0.41176470588235292</v>
      </c>
      <c r="M3899" s="465" t="s">
        <v>143</v>
      </c>
    </row>
    <row r="3900" spans="1:13" x14ac:dyDescent="0.35">
      <c r="A3900" s="462" t="s">
        <v>6435</v>
      </c>
      <c r="B3900" s="462" t="s">
        <v>5124</v>
      </c>
      <c r="C3900" s="462" t="s">
        <v>6435</v>
      </c>
      <c r="D3900" s="462" t="s">
        <v>201</v>
      </c>
      <c r="E3900" s="462" t="s">
        <v>6022</v>
      </c>
      <c r="F3900" s="463">
        <v>2006</v>
      </c>
      <c r="G3900" s="462" t="s">
        <v>5710</v>
      </c>
      <c r="H3900" s="462" t="s">
        <v>6125</v>
      </c>
      <c r="I3900" s="462" t="s">
        <v>6436</v>
      </c>
      <c r="J3900" s="463">
        <v>90633</v>
      </c>
      <c r="K3900" s="468">
        <v>45089</v>
      </c>
      <c r="L3900" s="464">
        <f t="shared" ca="1" si="60"/>
        <v>5035.166666666667</v>
      </c>
      <c r="M3900" s="462" t="s">
        <v>143</v>
      </c>
    </row>
    <row r="3901" spans="1:13" x14ac:dyDescent="0.35">
      <c r="A3901" s="465" t="s">
        <v>6433</v>
      </c>
      <c r="B3901" s="465" t="s">
        <v>5125</v>
      </c>
      <c r="C3901" s="465" t="s">
        <v>6433</v>
      </c>
      <c r="D3901" s="465" t="s">
        <v>201</v>
      </c>
      <c r="E3901" s="465" t="s">
        <v>6022</v>
      </c>
      <c r="F3901" s="466">
        <v>2006</v>
      </c>
      <c r="G3901" s="465" t="s">
        <v>5710</v>
      </c>
      <c r="H3901" s="465" t="s">
        <v>6125</v>
      </c>
      <c r="I3901" s="465" t="s">
        <v>6434</v>
      </c>
      <c r="J3901" s="466">
        <v>120367</v>
      </c>
      <c r="K3901" s="469">
        <v>44727</v>
      </c>
      <c r="L3901" s="404">
        <f t="shared" ca="1" si="60"/>
        <v>6687.0555555555557</v>
      </c>
      <c r="M3901" s="465" t="s">
        <v>143</v>
      </c>
    </row>
    <row r="3902" spans="1:13" x14ac:dyDescent="0.35">
      <c r="A3902" s="462" t="s">
        <v>6228</v>
      </c>
      <c r="B3902" s="462" t="s">
        <v>5111</v>
      </c>
      <c r="C3902" s="462" t="s">
        <v>6228</v>
      </c>
      <c r="D3902" s="462" t="s">
        <v>201</v>
      </c>
      <c r="E3902" s="462" t="s">
        <v>6022</v>
      </c>
      <c r="F3902" s="463">
        <v>2004</v>
      </c>
      <c r="G3902" s="462" t="s">
        <v>5740</v>
      </c>
      <c r="H3902" s="462" t="s">
        <v>5881</v>
      </c>
      <c r="I3902" s="462" t="s">
        <v>6229</v>
      </c>
      <c r="J3902" s="463">
        <v>149</v>
      </c>
      <c r="K3902" s="468"/>
      <c r="L3902" s="464">
        <f t="shared" ca="1" si="60"/>
        <v>7.45</v>
      </c>
      <c r="M3902" s="462" t="s">
        <v>143</v>
      </c>
    </row>
    <row r="3903" spans="1:13" x14ac:dyDescent="0.35">
      <c r="A3903" s="465" t="s">
        <v>6037</v>
      </c>
      <c r="B3903" s="465" t="s">
        <v>5099</v>
      </c>
      <c r="C3903" s="465" t="s">
        <v>6037</v>
      </c>
      <c r="D3903" s="465" t="s">
        <v>201</v>
      </c>
      <c r="E3903" s="465" t="s">
        <v>6022</v>
      </c>
      <c r="F3903" s="466">
        <v>2001</v>
      </c>
      <c r="G3903" s="465" t="s">
        <v>5710</v>
      </c>
      <c r="H3903" s="465" t="s">
        <v>6038</v>
      </c>
      <c r="I3903" s="465" t="s">
        <v>6039</v>
      </c>
      <c r="J3903" s="466">
        <v>780</v>
      </c>
      <c r="K3903" s="469"/>
      <c r="L3903" s="404">
        <f t="shared" ca="1" si="60"/>
        <v>33.913043478260867</v>
      </c>
      <c r="M3903" s="465" t="s">
        <v>143</v>
      </c>
    </row>
    <row r="3904" spans="1:13" x14ac:dyDescent="0.35">
      <c r="A3904" s="462" t="s">
        <v>8475</v>
      </c>
      <c r="B3904" s="462" t="s">
        <v>5182</v>
      </c>
      <c r="C3904" s="462" t="s">
        <v>8475</v>
      </c>
      <c r="D3904" s="462" t="s">
        <v>201</v>
      </c>
      <c r="E3904" s="462" t="s">
        <v>6022</v>
      </c>
      <c r="F3904" s="463">
        <v>2013</v>
      </c>
      <c r="G3904" s="462" t="s">
        <v>5710</v>
      </c>
      <c r="H3904" s="462" t="s">
        <v>5820</v>
      </c>
      <c r="I3904" s="462" t="s">
        <v>8476</v>
      </c>
      <c r="J3904" s="463">
        <v>0</v>
      </c>
      <c r="K3904" s="468">
        <v>44343</v>
      </c>
      <c r="L3904" s="464">
        <f t="shared" ca="1" si="60"/>
        <v>0</v>
      </c>
      <c r="M3904" s="462" t="s">
        <v>143</v>
      </c>
    </row>
    <row r="3905" spans="1:13" x14ac:dyDescent="0.35">
      <c r="A3905" s="465" t="s">
        <v>8517</v>
      </c>
      <c r="B3905" s="465" t="s">
        <v>5184</v>
      </c>
      <c r="C3905" s="465" t="s">
        <v>8517</v>
      </c>
      <c r="D3905" s="465" t="s">
        <v>201</v>
      </c>
      <c r="E3905" s="465" t="s">
        <v>6022</v>
      </c>
      <c r="F3905" s="466">
        <v>2013</v>
      </c>
      <c r="G3905" s="465" t="s">
        <v>5710</v>
      </c>
      <c r="H3905" s="465" t="s">
        <v>5910</v>
      </c>
      <c r="I3905" s="465" t="s">
        <v>8518</v>
      </c>
      <c r="J3905" s="466">
        <v>0</v>
      </c>
      <c r="K3905" s="469"/>
      <c r="L3905" s="404">
        <f t="shared" ca="1" si="60"/>
        <v>0</v>
      </c>
      <c r="M3905" s="465" t="s">
        <v>143</v>
      </c>
    </row>
    <row r="3906" spans="1:13" x14ac:dyDescent="0.35">
      <c r="A3906" s="462" t="s">
        <v>9010</v>
      </c>
      <c r="B3906" s="462" t="s">
        <v>5185</v>
      </c>
      <c r="C3906" s="462" t="s">
        <v>9010</v>
      </c>
      <c r="D3906" s="462" t="s">
        <v>201</v>
      </c>
      <c r="E3906" s="462" t="s">
        <v>6022</v>
      </c>
      <c r="F3906" s="463">
        <v>2014</v>
      </c>
      <c r="G3906" s="462" t="s">
        <v>5710</v>
      </c>
      <c r="H3906" s="462" t="s">
        <v>5820</v>
      </c>
      <c r="I3906" s="462" t="s">
        <v>9011</v>
      </c>
      <c r="J3906" s="463">
        <v>0</v>
      </c>
      <c r="K3906" s="468"/>
      <c r="L3906" s="464">
        <f t="shared" ref="L3906:L3969" ca="1" si="61">IFERROR(J3906/(YEAR(NOW())-F3906),"--")</f>
        <v>0</v>
      </c>
      <c r="M3906" s="462" t="s">
        <v>143</v>
      </c>
    </row>
    <row r="3907" spans="1:13" x14ac:dyDescent="0.35">
      <c r="A3907" s="465" t="s">
        <v>9008</v>
      </c>
      <c r="B3907" s="465" t="s">
        <v>5186</v>
      </c>
      <c r="C3907" s="465" t="s">
        <v>9008</v>
      </c>
      <c r="D3907" s="465" t="s">
        <v>201</v>
      </c>
      <c r="E3907" s="465" t="s">
        <v>6022</v>
      </c>
      <c r="F3907" s="466">
        <v>2014</v>
      </c>
      <c r="G3907" s="465" t="s">
        <v>5710</v>
      </c>
      <c r="H3907" s="465" t="s">
        <v>5820</v>
      </c>
      <c r="I3907" s="465" t="s">
        <v>9009</v>
      </c>
      <c r="J3907" s="466">
        <v>132059</v>
      </c>
      <c r="K3907" s="469">
        <v>44740</v>
      </c>
      <c r="L3907" s="404">
        <f t="shared" ca="1" si="61"/>
        <v>13205.9</v>
      </c>
      <c r="M3907" s="465" t="s">
        <v>143</v>
      </c>
    </row>
    <row r="3908" spans="1:13" x14ac:dyDescent="0.35">
      <c r="A3908" s="462" t="s">
        <v>10147</v>
      </c>
      <c r="B3908" s="462" t="s">
        <v>5190</v>
      </c>
      <c r="C3908" s="462" t="s">
        <v>10147</v>
      </c>
      <c r="D3908" s="462" t="s">
        <v>201</v>
      </c>
      <c r="E3908" s="462" t="s">
        <v>6022</v>
      </c>
      <c r="F3908" s="463">
        <v>2016</v>
      </c>
      <c r="G3908" s="462" t="s">
        <v>5767</v>
      </c>
      <c r="H3908" s="462" t="s">
        <v>6025</v>
      </c>
      <c r="I3908" s="462" t="s">
        <v>10148</v>
      </c>
      <c r="J3908" s="463">
        <v>0</v>
      </c>
      <c r="K3908" s="468"/>
      <c r="L3908" s="464">
        <f t="shared" ca="1" si="61"/>
        <v>0</v>
      </c>
      <c r="M3908" s="462" t="s">
        <v>143</v>
      </c>
    </row>
    <row r="3909" spans="1:13" x14ac:dyDescent="0.35">
      <c r="A3909" s="465" t="s">
        <v>10428</v>
      </c>
      <c r="B3909" s="465" t="s">
        <v>5194</v>
      </c>
      <c r="C3909" s="465" t="s">
        <v>10428</v>
      </c>
      <c r="D3909" s="465" t="s">
        <v>201</v>
      </c>
      <c r="E3909" s="465" t="s">
        <v>6022</v>
      </c>
      <c r="F3909" s="466">
        <v>2016</v>
      </c>
      <c r="G3909" s="465" t="s">
        <v>5710</v>
      </c>
      <c r="H3909" s="465" t="s">
        <v>6139</v>
      </c>
      <c r="I3909" s="465" t="s">
        <v>10429</v>
      </c>
      <c r="J3909" s="466">
        <v>0</v>
      </c>
      <c r="K3909" s="469"/>
      <c r="L3909" s="404">
        <f t="shared" ca="1" si="61"/>
        <v>0</v>
      </c>
      <c r="M3909" s="465" t="s">
        <v>143</v>
      </c>
    </row>
    <row r="3910" spans="1:13" x14ac:dyDescent="0.35">
      <c r="A3910" s="462" t="s">
        <v>10430</v>
      </c>
      <c r="B3910" s="462" t="s">
        <v>5195</v>
      </c>
      <c r="C3910" s="462" t="s">
        <v>10430</v>
      </c>
      <c r="D3910" s="462" t="s">
        <v>201</v>
      </c>
      <c r="E3910" s="462" t="s">
        <v>6022</v>
      </c>
      <c r="F3910" s="463">
        <v>2016</v>
      </c>
      <c r="G3910" s="462" t="s">
        <v>5710</v>
      </c>
      <c r="H3910" s="462" t="s">
        <v>6139</v>
      </c>
      <c r="I3910" s="462" t="s">
        <v>10431</v>
      </c>
      <c r="J3910" s="463">
        <v>0</v>
      </c>
      <c r="K3910" s="468"/>
      <c r="L3910" s="464">
        <f t="shared" ca="1" si="61"/>
        <v>0</v>
      </c>
      <c r="M3910" s="462" t="s">
        <v>143</v>
      </c>
    </row>
    <row r="3911" spans="1:13" x14ac:dyDescent="0.35">
      <c r="A3911" s="465" t="s">
        <v>11275</v>
      </c>
      <c r="B3911" s="465" t="s">
        <v>5207</v>
      </c>
      <c r="C3911" s="465" t="s">
        <v>11275</v>
      </c>
      <c r="D3911" s="465" t="s">
        <v>201</v>
      </c>
      <c r="E3911" s="465" t="s">
        <v>6022</v>
      </c>
      <c r="F3911" s="466">
        <v>2017</v>
      </c>
      <c r="G3911" s="465" t="s">
        <v>5767</v>
      </c>
      <c r="H3911" s="465" t="s">
        <v>5795</v>
      </c>
      <c r="I3911" s="465" t="s">
        <v>11276</v>
      </c>
      <c r="J3911" s="466">
        <v>0</v>
      </c>
      <c r="K3911" s="469"/>
      <c r="L3911" s="404">
        <f t="shared" ca="1" si="61"/>
        <v>0</v>
      </c>
      <c r="M3911" s="465" t="s">
        <v>143</v>
      </c>
    </row>
    <row r="3912" spans="1:13" x14ac:dyDescent="0.35">
      <c r="A3912" s="462" t="s">
        <v>11267</v>
      </c>
      <c r="B3912" s="462" t="s">
        <v>5205</v>
      </c>
      <c r="C3912" s="462" t="s">
        <v>11267</v>
      </c>
      <c r="D3912" s="462" t="s">
        <v>201</v>
      </c>
      <c r="E3912" s="462" t="s">
        <v>6022</v>
      </c>
      <c r="F3912" s="463">
        <v>2017</v>
      </c>
      <c r="G3912" s="462" t="s">
        <v>5767</v>
      </c>
      <c r="H3912" s="462" t="s">
        <v>5836</v>
      </c>
      <c r="I3912" s="462" t="s">
        <v>11268</v>
      </c>
      <c r="J3912" s="463">
        <v>0</v>
      </c>
      <c r="K3912" s="468"/>
      <c r="L3912" s="464">
        <f t="shared" ca="1" si="61"/>
        <v>0</v>
      </c>
      <c r="M3912" s="462" t="s">
        <v>143</v>
      </c>
    </row>
    <row r="3913" spans="1:13" x14ac:dyDescent="0.35">
      <c r="A3913" s="465" t="s">
        <v>11271</v>
      </c>
      <c r="B3913" s="465" t="s">
        <v>5204</v>
      </c>
      <c r="C3913" s="465" t="s">
        <v>11271</v>
      </c>
      <c r="D3913" s="465" t="s">
        <v>201</v>
      </c>
      <c r="E3913" s="465" t="s">
        <v>6022</v>
      </c>
      <c r="F3913" s="466">
        <v>2017</v>
      </c>
      <c r="G3913" s="465" t="s">
        <v>5767</v>
      </c>
      <c r="H3913" s="465" t="s">
        <v>5836</v>
      </c>
      <c r="I3913" s="465" t="s">
        <v>11272</v>
      </c>
      <c r="J3913" s="466">
        <v>0</v>
      </c>
      <c r="K3913" s="469"/>
      <c r="L3913" s="404">
        <f t="shared" ca="1" si="61"/>
        <v>0</v>
      </c>
      <c r="M3913" s="465" t="s">
        <v>143</v>
      </c>
    </row>
    <row r="3914" spans="1:13" x14ac:dyDescent="0.35">
      <c r="A3914" s="462" t="s">
        <v>11283</v>
      </c>
      <c r="B3914" s="462" t="s">
        <v>5209</v>
      </c>
      <c r="C3914" s="462" t="s">
        <v>11283</v>
      </c>
      <c r="D3914" s="462" t="s">
        <v>201</v>
      </c>
      <c r="E3914" s="462" t="s">
        <v>6022</v>
      </c>
      <c r="F3914" s="463">
        <v>2017</v>
      </c>
      <c r="G3914" s="462" t="s">
        <v>5767</v>
      </c>
      <c r="H3914" s="462" t="s">
        <v>5967</v>
      </c>
      <c r="I3914" s="462" t="s">
        <v>11284</v>
      </c>
      <c r="J3914" s="463">
        <v>0</v>
      </c>
      <c r="K3914" s="468"/>
      <c r="L3914" s="464">
        <f t="shared" ca="1" si="61"/>
        <v>0</v>
      </c>
      <c r="M3914" s="462" t="s">
        <v>143</v>
      </c>
    </row>
    <row r="3915" spans="1:13" x14ac:dyDescent="0.35">
      <c r="A3915" s="465" t="s">
        <v>10268</v>
      </c>
      <c r="B3915" s="465" t="s">
        <v>5191</v>
      </c>
      <c r="C3915" s="465" t="s">
        <v>10268</v>
      </c>
      <c r="D3915" s="465" t="s">
        <v>201</v>
      </c>
      <c r="E3915" s="465" t="s">
        <v>6022</v>
      </c>
      <c r="F3915" s="466">
        <v>2016</v>
      </c>
      <c r="G3915" s="465" t="s">
        <v>5767</v>
      </c>
      <c r="H3915" s="465" t="s">
        <v>6036</v>
      </c>
      <c r="I3915" s="465" t="s">
        <v>10269</v>
      </c>
      <c r="J3915" s="466">
        <v>0</v>
      </c>
      <c r="K3915" s="469"/>
      <c r="L3915" s="404">
        <f t="shared" ca="1" si="61"/>
        <v>0</v>
      </c>
      <c r="M3915" s="465" t="s">
        <v>143</v>
      </c>
    </row>
    <row r="3916" spans="1:13" x14ac:dyDescent="0.35">
      <c r="A3916" s="462" t="s">
        <v>10438</v>
      </c>
      <c r="B3916" s="462" t="s">
        <v>5198</v>
      </c>
      <c r="C3916" s="462" t="s">
        <v>10438</v>
      </c>
      <c r="D3916" s="462" t="s">
        <v>201</v>
      </c>
      <c r="E3916" s="462" t="s">
        <v>6022</v>
      </c>
      <c r="F3916" s="463">
        <v>2016</v>
      </c>
      <c r="G3916" s="462" t="s">
        <v>5710</v>
      </c>
      <c r="H3916" s="462" t="s">
        <v>6139</v>
      </c>
      <c r="I3916" s="462" t="s">
        <v>10439</v>
      </c>
      <c r="J3916" s="463">
        <v>0</v>
      </c>
      <c r="K3916" s="468"/>
      <c r="L3916" s="464">
        <f t="shared" ca="1" si="61"/>
        <v>0</v>
      </c>
      <c r="M3916" s="462" t="s">
        <v>143</v>
      </c>
    </row>
    <row r="3917" spans="1:13" x14ac:dyDescent="0.35">
      <c r="A3917" s="465" t="s">
        <v>10440</v>
      </c>
      <c r="B3917" s="465" t="s">
        <v>5199</v>
      </c>
      <c r="C3917" s="465" t="s">
        <v>10440</v>
      </c>
      <c r="D3917" s="465" t="s">
        <v>201</v>
      </c>
      <c r="E3917" s="465" t="s">
        <v>6022</v>
      </c>
      <c r="F3917" s="466">
        <v>2016</v>
      </c>
      <c r="G3917" s="465" t="s">
        <v>5710</v>
      </c>
      <c r="H3917" s="465" t="s">
        <v>6139</v>
      </c>
      <c r="I3917" s="465" t="s">
        <v>10441</v>
      </c>
      <c r="J3917" s="466">
        <v>0</v>
      </c>
      <c r="K3917" s="469"/>
      <c r="L3917" s="404">
        <f t="shared" ca="1" si="61"/>
        <v>0</v>
      </c>
      <c r="M3917" s="465" t="s">
        <v>143</v>
      </c>
    </row>
    <row r="3918" spans="1:13" x14ac:dyDescent="0.35">
      <c r="A3918" s="462" t="s">
        <v>10436</v>
      </c>
      <c r="B3918" s="462" t="s">
        <v>5201</v>
      </c>
      <c r="C3918" s="462" t="s">
        <v>10436</v>
      </c>
      <c r="D3918" s="462" t="s">
        <v>201</v>
      </c>
      <c r="E3918" s="462" t="s">
        <v>6022</v>
      </c>
      <c r="F3918" s="463">
        <v>2016</v>
      </c>
      <c r="G3918" s="462" t="s">
        <v>5710</v>
      </c>
      <c r="H3918" s="462" t="s">
        <v>6139</v>
      </c>
      <c r="I3918" s="462" t="s">
        <v>10437</v>
      </c>
      <c r="J3918" s="463">
        <v>0</v>
      </c>
      <c r="K3918" s="468"/>
      <c r="L3918" s="464">
        <f t="shared" ca="1" si="61"/>
        <v>0</v>
      </c>
      <c r="M3918" s="462" t="s">
        <v>143</v>
      </c>
    </row>
    <row r="3919" spans="1:13" x14ac:dyDescent="0.35">
      <c r="A3919" s="465" t="s">
        <v>10426</v>
      </c>
      <c r="B3919" s="465" t="s">
        <v>5193</v>
      </c>
      <c r="C3919" s="465" t="s">
        <v>10426</v>
      </c>
      <c r="D3919" s="465" t="s">
        <v>201</v>
      </c>
      <c r="E3919" s="465" t="s">
        <v>6022</v>
      </c>
      <c r="F3919" s="466">
        <v>2016</v>
      </c>
      <c r="G3919" s="465" t="s">
        <v>5710</v>
      </c>
      <c r="H3919" s="465" t="s">
        <v>6139</v>
      </c>
      <c r="I3919" s="465" t="s">
        <v>10427</v>
      </c>
      <c r="J3919" s="466">
        <v>0</v>
      </c>
      <c r="K3919" s="469"/>
      <c r="L3919" s="404">
        <f t="shared" ca="1" si="61"/>
        <v>0</v>
      </c>
      <c r="M3919" s="465" t="s">
        <v>143</v>
      </c>
    </row>
    <row r="3920" spans="1:13" x14ac:dyDescent="0.35">
      <c r="A3920" s="462" t="s">
        <v>10298</v>
      </c>
      <c r="B3920" s="462" t="s">
        <v>5192</v>
      </c>
      <c r="C3920" s="462" t="s">
        <v>10298</v>
      </c>
      <c r="D3920" s="462" t="s">
        <v>201</v>
      </c>
      <c r="E3920" s="462" t="s">
        <v>6022</v>
      </c>
      <c r="F3920" s="463">
        <v>2016</v>
      </c>
      <c r="G3920" s="462" t="s">
        <v>5735</v>
      </c>
      <c r="H3920" s="462" t="s">
        <v>5929</v>
      </c>
      <c r="I3920" s="462" t="s">
        <v>10299</v>
      </c>
      <c r="J3920" s="463">
        <v>0</v>
      </c>
      <c r="K3920" s="468"/>
      <c r="L3920" s="464">
        <f t="shared" ca="1" si="61"/>
        <v>0</v>
      </c>
      <c r="M3920" s="462" t="s">
        <v>143</v>
      </c>
    </row>
    <row r="3921" spans="1:13" x14ac:dyDescent="0.35">
      <c r="A3921" s="465" t="s">
        <v>11281</v>
      </c>
      <c r="B3921" s="465" t="s">
        <v>5208</v>
      </c>
      <c r="C3921" s="465" t="s">
        <v>11281</v>
      </c>
      <c r="D3921" s="465" t="s">
        <v>201</v>
      </c>
      <c r="E3921" s="465" t="s">
        <v>6022</v>
      </c>
      <c r="F3921" s="466">
        <v>2017</v>
      </c>
      <c r="G3921" s="465" t="s">
        <v>5767</v>
      </c>
      <c r="H3921" s="465" t="s">
        <v>5967</v>
      </c>
      <c r="I3921" s="465" t="s">
        <v>11282</v>
      </c>
      <c r="J3921" s="466">
        <v>0</v>
      </c>
      <c r="K3921" s="469"/>
      <c r="L3921" s="404">
        <f t="shared" ca="1" si="61"/>
        <v>0</v>
      </c>
      <c r="M3921" s="465" t="s">
        <v>143</v>
      </c>
    </row>
    <row r="3922" spans="1:13" x14ac:dyDescent="0.35">
      <c r="A3922" s="462" t="s">
        <v>11269</v>
      </c>
      <c r="B3922" s="462" t="s">
        <v>5206</v>
      </c>
      <c r="C3922" s="462" t="s">
        <v>11269</v>
      </c>
      <c r="D3922" s="462" t="s">
        <v>201</v>
      </c>
      <c r="E3922" s="462" t="s">
        <v>6022</v>
      </c>
      <c r="F3922" s="463">
        <v>2017</v>
      </c>
      <c r="G3922" s="462" t="s">
        <v>5767</v>
      </c>
      <c r="H3922" s="462" t="s">
        <v>5836</v>
      </c>
      <c r="I3922" s="462" t="s">
        <v>11270</v>
      </c>
      <c r="J3922" s="463">
        <v>0</v>
      </c>
      <c r="K3922" s="468"/>
      <c r="L3922" s="464">
        <f t="shared" ca="1" si="61"/>
        <v>0</v>
      </c>
      <c r="M3922" s="462" t="s">
        <v>143</v>
      </c>
    </row>
    <row r="3923" spans="1:13" x14ac:dyDescent="0.35">
      <c r="A3923" s="465" t="s">
        <v>12148</v>
      </c>
      <c r="B3923" s="465" t="s">
        <v>5211</v>
      </c>
      <c r="C3923" s="465" t="s">
        <v>12148</v>
      </c>
      <c r="D3923" s="465" t="s">
        <v>201</v>
      </c>
      <c r="E3923" s="465" t="s">
        <v>6022</v>
      </c>
      <c r="F3923" s="466">
        <v>2018</v>
      </c>
      <c r="G3923" s="465" t="s">
        <v>5710</v>
      </c>
      <c r="H3923" s="465" t="s">
        <v>6139</v>
      </c>
      <c r="I3923" s="465" t="s">
        <v>12149</v>
      </c>
      <c r="J3923" s="466">
        <v>0</v>
      </c>
      <c r="K3923" s="469"/>
      <c r="L3923" s="404">
        <f t="shared" ca="1" si="61"/>
        <v>0</v>
      </c>
      <c r="M3923" s="465" t="s">
        <v>143</v>
      </c>
    </row>
    <row r="3924" spans="1:13" x14ac:dyDescent="0.35">
      <c r="A3924" s="462" t="s">
        <v>17030</v>
      </c>
      <c r="B3924" s="462" t="s">
        <v>17031</v>
      </c>
      <c r="C3924" s="462" t="s">
        <v>17030</v>
      </c>
      <c r="D3924" s="462" t="s">
        <v>201</v>
      </c>
      <c r="E3924" s="462" t="s">
        <v>6022</v>
      </c>
      <c r="F3924" s="463">
        <v>2020</v>
      </c>
      <c r="G3924" s="462" t="s">
        <v>5710</v>
      </c>
      <c r="H3924" s="462" t="s">
        <v>6139</v>
      </c>
      <c r="I3924" s="462" t="s">
        <v>17032</v>
      </c>
      <c r="J3924" s="463">
        <v>0</v>
      </c>
      <c r="K3924" s="468"/>
      <c r="L3924" s="464">
        <f t="shared" ca="1" si="61"/>
        <v>0</v>
      </c>
      <c r="M3924" s="462" t="s">
        <v>143</v>
      </c>
    </row>
    <row r="3925" spans="1:13" x14ac:dyDescent="0.35">
      <c r="A3925" s="465" t="s">
        <v>6870</v>
      </c>
      <c r="B3925" s="465" t="s">
        <v>16648</v>
      </c>
      <c r="C3925" s="465" t="s">
        <v>6870</v>
      </c>
      <c r="D3925" s="465" t="s">
        <v>201</v>
      </c>
      <c r="E3925" s="465" t="s">
        <v>6022</v>
      </c>
      <c r="F3925" s="466">
        <v>2008</v>
      </c>
      <c r="G3925" s="465" t="s">
        <v>5767</v>
      </c>
      <c r="H3925" s="465" t="s">
        <v>6034</v>
      </c>
      <c r="I3925" s="465" t="s">
        <v>6871</v>
      </c>
      <c r="J3925" s="466">
        <v>426</v>
      </c>
      <c r="K3925" s="469"/>
      <c r="L3925" s="404">
        <f t="shared" ca="1" si="61"/>
        <v>26.625</v>
      </c>
      <c r="M3925" s="465" t="s">
        <v>143</v>
      </c>
    </row>
    <row r="3926" spans="1:13" x14ac:dyDescent="0.35">
      <c r="A3926" s="462" t="s">
        <v>8477</v>
      </c>
      <c r="B3926" s="462" t="s">
        <v>5183</v>
      </c>
      <c r="C3926" s="462" t="s">
        <v>8477</v>
      </c>
      <c r="D3926" s="462" t="s">
        <v>201</v>
      </c>
      <c r="E3926" s="462" t="s">
        <v>6022</v>
      </c>
      <c r="F3926" s="463">
        <v>2013</v>
      </c>
      <c r="G3926" s="462" t="s">
        <v>5710</v>
      </c>
      <c r="H3926" s="462" t="s">
        <v>5820</v>
      </c>
      <c r="I3926" s="462" t="s">
        <v>8478</v>
      </c>
      <c r="J3926" s="463">
        <v>163510</v>
      </c>
      <c r="K3926" s="468">
        <v>45056</v>
      </c>
      <c r="L3926" s="464">
        <f t="shared" ca="1" si="61"/>
        <v>14864.545454545454</v>
      </c>
      <c r="M3926" s="462" t="s">
        <v>143</v>
      </c>
    </row>
    <row r="3927" spans="1:13" x14ac:dyDescent="0.35">
      <c r="A3927" s="465" t="s">
        <v>13016</v>
      </c>
      <c r="B3927" s="465" t="s">
        <v>5212</v>
      </c>
      <c r="C3927" s="465" t="s">
        <v>13016</v>
      </c>
      <c r="D3927" s="465" t="s">
        <v>201</v>
      </c>
      <c r="E3927" s="465" t="s">
        <v>6022</v>
      </c>
      <c r="F3927" s="466">
        <v>2019</v>
      </c>
      <c r="G3927" s="465" t="s">
        <v>5710</v>
      </c>
      <c r="H3927" s="465" t="s">
        <v>6004</v>
      </c>
      <c r="I3927" s="465" t="s">
        <v>13017</v>
      </c>
      <c r="J3927" s="466">
        <v>0</v>
      </c>
      <c r="K3927" s="469"/>
      <c r="L3927" s="404">
        <f t="shared" ca="1" si="61"/>
        <v>0</v>
      </c>
      <c r="M3927" s="465" t="s">
        <v>143</v>
      </c>
    </row>
    <row r="3928" spans="1:13" x14ac:dyDescent="0.35">
      <c r="A3928" s="462" t="s">
        <v>9835</v>
      </c>
      <c r="B3928" s="462" t="s">
        <v>5250</v>
      </c>
      <c r="C3928" s="462" t="s">
        <v>9835</v>
      </c>
      <c r="D3928" s="462" t="s">
        <v>212</v>
      </c>
      <c r="E3928" s="462" t="s">
        <v>6438</v>
      </c>
      <c r="F3928" s="463">
        <v>2015</v>
      </c>
      <c r="G3928" s="462" t="s">
        <v>5710</v>
      </c>
      <c r="H3928" s="462" t="s">
        <v>6735</v>
      </c>
      <c r="I3928" s="462" t="s">
        <v>9836</v>
      </c>
      <c r="J3928" s="463">
        <v>0</v>
      </c>
      <c r="K3928" s="468"/>
      <c r="L3928" s="464">
        <f t="shared" ca="1" si="61"/>
        <v>0</v>
      </c>
      <c r="M3928" s="462" t="s">
        <v>143</v>
      </c>
    </row>
    <row r="3929" spans="1:13" x14ac:dyDescent="0.35">
      <c r="A3929" s="465" t="s">
        <v>7837</v>
      </c>
      <c r="B3929" s="465" t="s">
        <v>5225</v>
      </c>
      <c r="C3929" s="465" t="s">
        <v>7837</v>
      </c>
      <c r="D3929" s="465" t="s">
        <v>212</v>
      </c>
      <c r="E3929" s="465" t="s">
        <v>6438</v>
      </c>
      <c r="F3929" s="466">
        <v>2011</v>
      </c>
      <c r="G3929" s="465" t="s">
        <v>5710</v>
      </c>
      <c r="H3929" s="465" t="s">
        <v>6496</v>
      </c>
      <c r="I3929" s="465" t="s">
        <v>7838</v>
      </c>
      <c r="J3929" s="466">
        <v>0</v>
      </c>
      <c r="K3929" s="469"/>
      <c r="L3929" s="404">
        <f t="shared" ca="1" si="61"/>
        <v>0</v>
      </c>
      <c r="M3929" s="465" t="s">
        <v>143</v>
      </c>
    </row>
    <row r="3930" spans="1:13" x14ac:dyDescent="0.35">
      <c r="A3930" s="462" t="s">
        <v>9429</v>
      </c>
      <c r="B3930" s="462" t="s">
        <v>5245</v>
      </c>
      <c r="C3930" s="462" t="s">
        <v>9429</v>
      </c>
      <c r="D3930" s="462" t="s">
        <v>212</v>
      </c>
      <c r="E3930" s="462" t="s">
        <v>6438</v>
      </c>
      <c r="F3930" s="463">
        <v>2014</v>
      </c>
      <c r="G3930" s="462" t="s">
        <v>5710</v>
      </c>
      <c r="H3930" s="462" t="s">
        <v>6006</v>
      </c>
      <c r="I3930" s="462" t="s">
        <v>9430</v>
      </c>
      <c r="J3930" s="463">
        <v>0</v>
      </c>
      <c r="K3930" s="468"/>
      <c r="L3930" s="464">
        <f t="shared" ca="1" si="61"/>
        <v>0</v>
      </c>
      <c r="M3930" s="462" t="s">
        <v>143</v>
      </c>
    </row>
    <row r="3931" spans="1:13" x14ac:dyDescent="0.35">
      <c r="A3931" s="465" t="s">
        <v>9515</v>
      </c>
      <c r="B3931" s="465" t="s">
        <v>5246</v>
      </c>
      <c r="C3931" s="465" t="s">
        <v>9515</v>
      </c>
      <c r="D3931" s="465" t="s">
        <v>212</v>
      </c>
      <c r="E3931" s="465" t="s">
        <v>6438</v>
      </c>
      <c r="F3931" s="466">
        <v>2015</v>
      </c>
      <c r="G3931" s="465" t="s">
        <v>5767</v>
      </c>
      <c r="H3931" s="465" t="s">
        <v>6036</v>
      </c>
      <c r="I3931" s="465" t="s">
        <v>9516</v>
      </c>
      <c r="J3931" s="466">
        <v>0</v>
      </c>
      <c r="K3931" s="469"/>
      <c r="L3931" s="404">
        <f t="shared" ca="1" si="61"/>
        <v>0</v>
      </c>
      <c r="M3931" s="465" t="s">
        <v>143</v>
      </c>
    </row>
    <row r="3932" spans="1:13" x14ac:dyDescent="0.35">
      <c r="A3932" s="462" t="s">
        <v>7998</v>
      </c>
      <c r="B3932" s="462" t="s">
        <v>5227</v>
      </c>
      <c r="C3932" s="462" t="s">
        <v>7998</v>
      </c>
      <c r="D3932" s="462" t="s">
        <v>212</v>
      </c>
      <c r="E3932" s="462" t="s">
        <v>6438</v>
      </c>
      <c r="F3932" s="463">
        <v>2011</v>
      </c>
      <c r="G3932" s="462" t="s">
        <v>5710</v>
      </c>
      <c r="H3932" s="462" t="s">
        <v>6006</v>
      </c>
      <c r="I3932" s="462" t="s">
        <v>7999</v>
      </c>
      <c r="J3932" s="463">
        <v>0</v>
      </c>
      <c r="K3932" s="468"/>
      <c r="L3932" s="464">
        <f t="shared" ca="1" si="61"/>
        <v>0</v>
      </c>
      <c r="M3932" s="462" t="s">
        <v>143</v>
      </c>
    </row>
    <row r="3933" spans="1:13" x14ac:dyDescent="0.35">
      <c r="A3933" s="465" t="s">
        <v>8615</v>
      </c>
      <c r="B3933" s="465" t="s">
        <v>5235</v>
      </c>
      <c r="C3933" s="465" t="s">
        <v>8615</v>
      </c>
      <c r="D3933" s="465" t="s">
        <v>212</v>
      </c>
      <c r="E3933" s="465" t="s">
        <v>6438</v>
      </c>
      <c r="F3933" s="466">
        <v>2013</v>
      </c>
      <c r="G3933" s="465" t="s">
        <v>5710</v>
      </c>
      <c r="H3933" s="465" t="s">
        <v>6139</v>
      </c>
      <c r="I3933" s="465" t="s">
        <v>8616</v>
      </c>
      <c r="J3933" s="466">
        <v>0</v>
      </c>
      <c r="K3933" s="469"/>
      <c r="L3933" s="404">
        <f t="shared" ca="1" si="61"/>
        <v>0</v>
      </c>
      <c r="M3933" s="465" t="s">
        <v>143</v>
      </c>
    </row>
    <row r="3934" spans="1:13" x14ac:dyDescent="0.35">
      <c r="A3934" s="462" t="s">
        <v>9774</v>
      </c>
      <c r="B3934" s="462" t="s">
        <v>5249</v>
      </c>
      <c r="C3934" s="462" t="s">
        <v>9774</v>
      </c>
      <c r="D3934" s="462" t="s">
        <v>212</v>
      </c>
      <c r="E3934" s="462" t="s">
        <v>6438</v>
      </c>
      <c r="F3934" s="463">
        <v>2015</v>
      </c>
      <c r="G3934" s="462" t="s">
        <v>5710</v>
      </c>
      <c r="H3934" s="462" t="s">
        <v>913</v>
      </c>
      <c r="I3934" s="462" t="s">
        <v>9775</v>
      </c>
      <c r="J3934" s="463">
        <v>0</v>
      </c>
      <c r="K3934" s="468"/>
      <c r="L3934" s="464">
        <f t="shared" ca="1" si="61"/>
        <v>0</v>
      </c>
      <c r="M3934" s="462" t="s">
        <v>143</v>
      </c>
    </row>
    <row r="3935" spans="1:13" x14ac:dyDescent="0.35">
      <c r="A3935" s="465" t="s">
        <v>9569</v>
      </c>
      <c r="B3935" s="465" t="s">
        <v>5247</v>
      </c>
      <c r="C3935" s="465" t="s">
        <v>9569</v>
      </c>
      <c r="D3935" s="465" t="s">
        <v>212</v>
      </c>
      <c r="E3935" s="465" t="s">
        <v>6438</v>
      </c>
      <c r="F3935" s="466">
        <v>2015</v>
      </c>
      <c r="G3935" s="465" t="s">
        <v>5710</v>
      </c>
      <c r="H3935" s="465" t="s">
        <v>6498</v>
      </c>
      <c r="I3935" s="465" t="s">
        <v>9570</v>
      </c>
      <c r="J3935" s="466">
        <v>0</v>
      </c>
      <c r="K3935" s="469"/>
      <c r="L3935" s="404">
        <f t="shared" ca="1" si="61"/>
        <v>0</v>
      </c>
      <c r="M3935" s="465" t="s">
        <v>143</v>
      </c>
    </row>
    <row r="3936" spans="1:13" x14ac:dyDescent="0.35">
      <c r="A3936" s="462" t="s">
        <v>13686</v>
      </c>
      <c r="B3936" s="462" t="s">
        <v>13687</v>
      </c>
      <c r="C3936" s="462" t="s">
        <v>13686</v>
      </c>
      <c r="D3936" s="462" t="s">
        <v>212</v>
      </c>
      <c r="E3936" s="462" t="s">
        <v>6438</v>
      </c>
      <c r="F3936" s="463">
        <v>2020</v>
      </c>
      <c r="G3936" s="462" t="s">
        <v>5767</v>
      </c>
      <c r="H3936" s="462" t="s">
        <v>6036</v>
      </c>
      <c r="I3936" s="462" t="s">
        <v>13688</v>
      </c>
      <c r="J3936" s="463">
        <v>0</v>
      </c>
      <c r="K3936" s="468"/>
      <c r="L3936" s="464">
        <f t="shared" ca="1" si="61"/>
        <v>0</v>
      </c>
      <c r="M3936" s="462" t="s">
        <v>143</v>
      </c>
    </row>
    <row r="3937" spans="1:13" x14ac:dyDescent="0.35">
      <c r="A3937" s="465" t="s">
        <v>17322</v>
      </c>
      <c r="B3937" s="465" t="s">
        <v>17323</v>
      </c>
      <c r="C3937" s="465" t="s">
        <v>17322</v>
      </c>
      <c r="D3937" s="465" t="s">
        <v>212</v>
      </c>
      <c r="E3937" s="465" t="s">
        <v>6438</v>
      </c>
      <c r="F3937" s="466">
        <v>2022</v>
      </c>
      <c r="G3937" s="465" t="s">
        <v>5710</v>
      </c>
      <c r="H3937" s="465" t="s">
        <v>6139</v>
      </c>
      <c r="I3937" s="465" t="s">
        <v>17324</v>
      </c>
      <c r="J3937" s="466">
        <v>0</v>
      </c>
      <c r="K3937" s="469"/>
      <c r="L3937" s="404">
        <f t="shared" ca="1" si="61"/>
        <v>0</v>
      </c>
      <c r="M3937" s="465" t="s">
        <v>143</v>
      </c>
    </row>
    <row r="3938" spans="1:13" x14ac:dyDescent="0.35">
      <c r="A3938" s="462" t="s">
        <v>17325</v>
      </c>
      <c r="B3938" s="462" t="s">
        <v>17326</v>
      </c>
      <c r="C3938" s="462" t="s">
        <v>17325</v>
      </c>
      <c r="D3938" s="462" t="s">
        <v>212</v>
      </c>
      <c r="E3938" s="462" t="s">
        <v>6438</v>
      </c>
      <c r="F3938" s="463">
        <v>2022</v>
      </c>
      <c r="G3938" s="462" t="s">
        <v>5710</v>
      </c>
      <c r="H3938" s="462" t="s">
        <v>6139</v>
      </c>
      <c r="I3938" s="462" t="s">
        <v>17327</v>
      </c>
      <c r="J3938" s="463">
        <v>0</v>
      </c>
      <c r="K3938" s="468"/>
      <c r="L3938" s="464">
        <f t="shared" ca="1" si="61"/>
        <v>0</v>
      </c>
      <c r="M3938" s="462" t="s">
        <v>143</v>
      </c>
    </row>
    <row r="3939" spans="1:13" x14ac:dyDescent="0.35">
      <c r="A3939" s="465" t="s">
        <v>6951</v>
      </c>
      <c r="B3939" s="465" t="s">
        <v>5219</v>
      </c>
      <c r="C3939" s="465" t="s">
        <v>6951</v>
      </c>
      <c r="D3939" s="465" t="s">
        <v>212</v>
      </c>
      <c r="E3939" s="465" t="s">
        <v>6438</v>
      </c>
      <c r="F3939" s="466">
        <v>2008</v>
      </c>
      <c r="G3939" s="465" t="s">
        <v>5710</v>
      </c>
      <c r="H3939" s="465" t="s">
        <v>6038</v>
      </c>
      <c r="I3939" s="465" t="s">
        <v>6952</v>
      </c>
      <c r="J3939" s="466">
        <v>2849</v>
      </c>
      <c r="K3939" s="469"/>
      <c r="L3939" s="404">
        <f t="shared" ca="1" si="61"/>
        <v>178.0625</v>
      </c>
      <c r="M3939" s="465" t="s">
        <v>143</v>
      </c>
    </row>
    <row r="3940" spans="1:13" x14ac:dyDescent="0.35">
      <c r="A3940" s="462" t="s">
        <v>8617</v>
      </c>
      <c r="B3940" s="462" t="s">
        <v>5236</v>
      </c>
      <c r="C3940" s="462" t="s">
        <v>8617</v>
      </c>
      <c r="D3940" s="462" t="s">
        <v>212</v>
      </c>
      <c r="E3940" s="462" t="s">
        <v>6438</v>
      </c>
      <c r="F3940" s="463">
        <v>2013</v>
      </c>
      <c r="G3940" s="462" t="s">
        <v>5710</v>
      </c>
      <c r="H3940" s="462" t="s">
        <v>6139</v>
      </c>
      <c r="I3940" s="462" t="s">
        <v>8618</v>
      </c>
      <c r="J3940" s="463">
        <v>0</v>
      </c>
      <c r="K3940" s="468"/>
      <c r="L3940" s="464">
        <f t="shared" ca="1" si="61"/>
        <v>0</v>
      </c>
      <c r="M3940" s="462" t="s">
        <v>143</v>
      </c>
    </row>
    <row r="3941" spans="1:13" x14ac:dyDescent="0.35">
      <c r="A3941" s="465" t="s">
        <v>10875</v>
      </c>
      <c r="B3941" s="465" t="s">
        <v>5258</v>
      </c>
      <c r="C3941" s="465" t="s">
        <v>10875</v>
      </c>
      <c r="D3941" s="465" t="s">
        <v>212</v>
      </c>
      <c r="E3941" s="465" t="s">
        <v>6438</v>
      </c>
      <c r="F3941" s="466">
        <v>2016</v>
      </c>
      <c r="G3941" s="465" t="s">
        <v>5710</v>
      </c>
      <c r="H3941" s="465" t="s">
        <v>9884</v>
      </c>
      <c r="I3941" s="465" t="s">
        <v>10876</v>
      </c>
      <c r="J3941" s="466">
        <v>0</v>
      </c>
      <c r="K3941" s="469"/>
      <c r="L3941" s="404">
        <f t="shared" ca="1" si="61"/>
        <v>0</v>
      </c>
      <c r="M3941" s="465" t="s">
        <v>143</v>
      </c>
    </row>
    <row r="3942" spans="1:13" x14ac:dyDescent="0.35">
      <c r="A3942" s="462" t="s">
        <v>11380</v>
      </c>
      <c r="B3942" s="462" t="s">
        <v>5259</v>
      </c>
      <c r="C3942" s="462" t="s">
        <v>11380</v>
      </c>
      <c r="D3942" s="462" t="s">
        <v>212</v>
      </c>
      <c r="E3942" s="462" t="s">
        <v>6438</v>
      </c>
      <c r="F3942" s="463">
        <v>2017</v>
      </c>
      <c r="G3942" s="462" t="s">
        <v>5710</v>
      </c>
      <c r="H3942" s="462" t="s">
        <v>6498</v>
      </c>
      <c r="I3942" s="462" t="s">
        <v>11381</v>
      </c>
      <c r="J3942" s="463">
        <v>0</v>
      </c>
      <c r="K3942" s="468"/>
      <c r="L3942" s="464">
        <f t="shared" ca="1" si="61"/>
        <v>0</v>
      </c>
      <c r="M3942" s="462" t="s">
        <v>143</v>
      </c>
    </row>
    <row r="3943" spans="1:13" x14ac:dyDescent="0.35">
      <c r="A3943" s="465" t="s">
        <v>8169</v>
      </c>
      <c r="B3943" s="465" t="s">
        <v>5231</v>
      </c>
      <c r="C3943" s="465" t="s">
        <v>8169</v>
      </c>
      <c r="D3943" s="465" t="s">
        <v>212</v>
      </c>
      <c r="E3943" s="465" t="s">
        <v>6438</v>
      </c>
      <c r="F3943" s="466">
        <v>2012</v>
      </c>
      <c r="G3943" s="465" t="s">
        <v>5710</v>
      </c>
      <c r="H3943" s="465" t="s">
        <v>6498</v>
      </c>
      <c r="I3943" s="465" t="s">
        <v>8170</v>
      </c>
      <c r="J3943" s="466">
        <v>0</v>
      </c>
      <c r="K3943" s="469"/>
      <c r="L3943" s="404">
        <f t="shared" ca="1" si="61"/>
        <v>0</v>
      </c>
      <c r="M3943" s="465" t="s">
        <v>143</v>
      </c>
    </row>
    <row r="3944" spans="1:13" x14ac:dyDescent="0.35">
      <c r="A3944" s="462" t="s">
        <v>8619</v>
      </c>
      <c r="B3944" s="462" t="s">
        <v>5237</v>
      </c>
      <c r="C3944" s="462" t="s">
        <v>8619</v>
      </c>
      <c r="D3944" s="462" t="s">
        <v>212</v>
      </c>
      <c r="E3944" s="462" t="s">
        <v>6438</v>
      </c>
      <c r="F3944" s="463">
        <v>2013</v>
      </c>
      <c r="G3944" s="462" t="s">
        <v>5710</v>
      </c>
      <c r="H3944" s="462" t="s">
        <v>6139</v>
      </c>
      <c r="I3944" s="462" t="s">
        <v>8620</v>
      </c>
      <c r="J3944" s="463">
        <v>0</v>
      </c>
      <c r="K3944" s="468"/>
      <c r="L3944" s="464">
        <f t="shared" ca="1" si="61"/>
        <v>0</v>
      </c>
      <c r="M3944" s="462" t="s">
        <v>143</v>
      </c>
    </row>
    <row r="3945" spans="1:13" x14ac:dyDescent="0.35">
      <c r="A3945" s="465" t="s">
        <v>8621</v>
      </c>
      <c r="B3945" s="465" t="s">
        <v>5238</v>
      </c>
      <c r="C3945" s="465" t="s">
        <v>8621</v>
      </c>
      <c r="D3945" s="465" t="s">
        <v>212</v>
      </c>
      <c r="E3945" s="465" t="s">
        <v>6438</v>
      </c>
      <c r="F3945" s="466">
        <v>2013</v>
      </c>
      <c r="G3945" s="465" t="s">
        <v>5710</v>
      </c>
      <c r="H3945" s="465" t="s">
        <v>6139</v>
      </c>
      <c r="I3945" s="465" t="s">
        <v>8622</v>
      </c>
      <c r="J3945" s="466">
        <v>0</v>
      </c>
      <c r="K3945" s="469"/>
      <c r="L3945" s="404">
        <f t="shared" ca="1" si="61"/>
        <v>0</v>
      </c>
      <c r="M3945" s="465" t="s">
        <v>143</v>
      </c>
    </row>
    <row r="3946" spans="1:13" x14ac:dyDescent="0.35">
      <c r="A3946" s="462" t="s">
        <v>8036</v>
      </c>
      <c r="B3946" s="462" t="s">
        <v>5228</v>
      </c>
      <c r="C3946" s="462" t="s">
        <v>8036</v>
      </c>
      <c r="D3946" s="462" t="s">
        <v>212</v>
      </c>
      <c r="E3946" s="462" t="s">
        <v>6438</v>
      </c>
      <c r="F3946" s="463">
        <v>2012</v>
      </c>
      <c r="G3946" s="462" t="s">
        <v>5767</v>
      </c>
      <c r="H3946" s="462" t="s">
        <v>6281</v>
      </c>
      <c r="I3946" s="462" t="s">
        <v>8037</v>
      </c>
      <c r="J3946" s="463">
        <v>0</v>
      </c>
      <c r="K3946" s="468"/>
      <c r="L3946" s="464">
        <f t="shared" ca="1" si="61"/>
        <v>0</v>
      </c>
      <c r="M3946" s="462" t="s">
        <v>143</v>
      </c>
    </row>
    <row r="3947" spans="1:13" x14ac:dyDescent="0.35">
      <c r="A3947" s="465" t="s">
        <v>10835</v>
      </c>
      <c r="B3947" s="465" t="s">
        <v>5256</v>
      </c>
      <c r="C3947" s="465" t="s">
        <v>10835</v>
      </c>
      <c r="D3947" s="465" t="s">
        <v>212</v>
      </c>
      <c r="E3947" s="465" t="s">
        <v>6438</v>
      </c>
      <c r="F3947" s="466">
        <v>2016</v>
      </c>
      <c r="G3947" s="465" t="s">
        <v>5710</v>
      </c>
      <c r="H3947" s="465" t="s">
        <v>6006</v>
      </c>
      <c r="I3947" s="465" t="s">
        <v>10836</v>
      </c>
      <c r="J3947" s="466">
        <v>0</v>
      </c>
      <c r="K3947" s="469"/>
      <c r="L3947" s="404">
        <f t="shared" ca="1" si="61"/>
        <v>0</v>
      </c>
      <c r="M3947" s="465" t="s">
        <v>143</v>
      </c>
    </row>
    <row r="3948" spans="1:13" x14ac:dyDescent="0.35">
      <c r="A3948" s="462" t="s">
        <v>10833</v>
      </c>
      <c r="B3948" s="462" t="s">
        <v>5255</v>
      </c>
      <c r="C3948" s="462" t="s">
        <v>10833</v>
      </c>
      <c r="D3948" s="462" t="s">
        <v>212</v>
      </c>
      <c r="E3948" s="462" t="s">
        <v>6438</v>
      </c>
      <c r="F3948" s="463">
        <v>2016</v>
      </c>
      <c r="G3948" s="462" t="s">
        <v>5710</v>
      </c>
      <c r="H3948" s="462" t="s">
        <v>6006</v>
      </c>
      <c r="I3948" s="462" t="s">
        <v>10834</v>
      </c>
      <c r="J3948" s="463">
        <v>0</v>
      </c>
      <c r="K3948" s="468"/>
      <c r="L3948" s="464">
        <f t="shared" ca="1" si="61"/>
        <v>0</v>
      </c>
      <c r="M3948" s="462" t="s">
        <v>143</v>
      </c>
    </row>
    <row r="3949" spans="1:13" x14ac:dyDescent="0.35">
      <c r="A3949" s="465" t="s">
        <v>7948</v>
      </c>
      <c r="B3949" s="465" t="s">
        <v>5226</v>
      </c>
      <c r="C3949" s="465" t="s">
        <v>7948</v>
      </c>
      <c r="D3949" s="465" t="s">
        <v>212</v>
      </c>
      <c r="E3949" s="465" t="s">
        <v>6438</v>
      </c>
      <c r="F3949" s="466">
        <v>2011</v>
      </c>
      <c r="G3949" s="465" t="s">
        <v>5710</v>
      </c>
      <c r="H3949" s="465" t="s">
        <v>6735</v>
      </c>
      <c r="I3949" s="465" t="s">
        <v>7949</v>
      </c>
      <c r="J3949" s="466">
        <v>0</v>
      </c>
      <c r="K3949" s="469"/>
      <c r="L3949" s="404">
        <f t="shared" ca="1" si="61"/>
        <v>0</v>
      </c>
      <c r="M3949" s="465" t="s">
        <v>143</v>
      </c>
    </row>
    <row r="3950" spans="1:13" x14ac:dyDescent="0.35">
      <c r="A3950" s="462" t="s">
        <v>7377</v>
      </c>
      <c r="B3950" s="462" t="s">
        <v>5222</v>
      </c>
      <c r="C3950" s="462" t="s">
        <v>7377</v>
      </c>
      <c r="D3950" s="462" t="s">
        <v>212</v>
      </c>
      <c r="E3950" s="462" t="s">
        <v>6438</v>
      </c>
      <c r="F3950" s="463">
        <v>2009</v>
      </c>
      <c r="G3950" s="462" t="s">
        <v>5710</v>
      </c>
      <c r="H3950" s="462" t="s">
        <v>5820</v>
      </c>
      <c r="I3950" s="462" t="s">
        <v>7378</v>
      </c>
      <c r="J3950" s="463">
        <v>3306</v>
      </c>
      <c r="K3950" s="468"/>
      <c r="L3950" s="464">
        <f t="shared" ca="1" si="61"/>
        <v>220.4</v>
      </c>
      <c r="M3950" s="462" t="s">
        <v>143</v>
      </c>
    </row>
    <row r="3951" spans="1:13" x14ac:dyDescent="0.35">
      <c r="A3951" s="465" t="s">
        <v>12152</v>
      </c>
      <c r="B3951" s="465" t="s">
        <v>5263</v>
      </c>
      <c r="C3951" s="465" t="s">
        <v>12152</v>
      </c>
      <c r="D3951" s="465" t="s">
        <v>212</v>
      </c>
      <c r="E3951" s="465" t="s">
        <v>6438</v>
      </c>
      <c r="F3951" s="466">
        <v>2018</v>
      </c>
      <c r="G3951" s="465" t="s">
        <v>5710</v>
      </c>
      <c r="H3951" s="465" t="s">
        <v>6139</v>
      </c>
      <c r="I3951" s="465" t="s">
        <v>12153</v>
      </c>
      <c r="J3951" s="466">
        <v>0</v>
      </c>
      <c r="K3951" s="469"/>
      <c r="L3951" s="404">
        <f t="shared" ca="1" si="61"/>
        <v>0</v>
      </c>
      <c r="M3951" s="465" t="s">
        <v>143</v>
      </c>
    </row>
    <row r="3952" spans="1:13" x14ac:dyDescent="0.35">
      <c r="A3952" s="462" t="s">
        <v>12150</v>
      </c>
      <c r="B3952" s="462" t="s">
        <v>5262</v>
      </c>
      <c r="C3952" s="462" t="s">
        <v>12150</v>
      </c>
      <c r="D3952" s="462" t="s">
        <v>212</v>
      </c>
      <c r="E3952" s="462" t="s">
        <v>6438</v>
      </c>
      <c r="F3952" s="463">
        <v>2018</v>
      </c>
      <c r="G3952" s="462" t="s">
        <v>5710</v>
      </c>
      <c r="H3952" s="462" t="s">
        <v>6139</v>
      </c>
      <c r="I3952" s="462" t="s">
        <v>12151</v>
      </c>
      <c r="J3952" s="463">
        <v>0</v>
      </c>
      <c r="K3952" s="468"/>
      <c r="L3952" s="464">
        <f t="shared" ca="1" si="61"/>
        <v>0</v>
      </c>
      <c r="M3952" s="462" t="s">
        <v>143</v>
      </c>
    </row>
    <row r="3953" spans="1:13" x14ac:dyDescent="0.35">
      <c r="A3953" s="465" t="s">
        <v>7291</v>
      </c>
      <c r="B3953" s="465" t="s">
        <v>5221</v>
      </c>
      <c r="C3953" s="465" t="s">
        <v>7291</v>
      </c>
      <c r="D3953" s="465" t="s">
        <v>212</v>
      </c>
      <c r="E3953" s="465" t="s">
        <v>6438</v>
      </c>
      <c r="F3953" s="466">
        <v>2008</v>
      </c>
      <c r="G3953" s="465" t="s">
        <v>6155</v>
      </c>
      <c r="H3953" s="465" t="s">
        <v>5940</v>
      </c>
      <c r="I3953" s="465" t="s">
        <v>7292</v>
      </c>
      <c r="J3953" s="466">
        <v>3965</v>
      </c>
      <c r="K3953" s="469"/>
      <c r="L3953" s="404">
        <f t="shared" ca="1" si="61"/>
        <v>247.8125</v>
      </c>
      <c r="M3953" s="465" t="s">
        <v>143</v>
      </c>
    </row>
    <row r="3954" spans="1:13" x14ac:dyDescent="0.35">
      <c r="A3954" s="462" t="s">
        <v>8812</v>
      </c>
      <c r="B3954" s="462" t="s">
        <v>5239</v>
      </c>
      <c r="C3954" s="462" t="s">
        <v>8812</v>
      </c>
      <c r="D3954" s="462" t="s">
        <v>212</v>
      </c>
      <c r="E3954" s="462" t="s">
        <v>6438</v>
      </c>
      <c r="F3954" s="463">
        <v>2014</v>
      </c>
      <c r="G3954" s="462" t="s">
        <v>5767</v>
      </c>
      <c r="H3954" s="462" t="s">
        <v>5967</v>
      </c>
      <c r="I3954" s="462" t="s">
        <v>8813</v>
      </c>
      <c r="J3954" s="463">
        <v>0</v>
      </c>
      <c r="K3954" s="468"/>
      <c r="L3954" s="464">
        <f t="shared" ca="1" si="61"/>
        <v>0</v>
      </c>
      <c r="M3954" s="462" t="s">
        <v>143</v>
      </c>
    </row>
    <row r="3955" spans="1:13" x14ac:dyDescent="0.35">
      <c r="A3955" s="465" t="s">
        <v>8404</v>
      </c>
      <c r="B3955" s="465" t="s">
        <v>5234</v>
      </c>
      <c r="C3955" s="465" t="s">
        <v>8404</v>
      </c>
      <c r="D3955" s="465" t="s">
        <v>212</v>
      </c>
      <c r="E3955" s="465" t="s">
        <v>6438</v>
      </c>
      <c r="F3955" s="466">
        <v>2012</v>
      </c>
      <c r="G3955" s="465" t="s">
        <v>6155</v>
      </c>
      <c r="H3955" s="465" t="s">
        <v>5940</v>
      </c>
      <c r="I3955" s="465" t="s">
        <v>8405</v>
      </c>
      <c r="J3955" s="466">
        <v>0</v>
      </c>
      <c r="K3955" s="469"/>
      <c r="L3955" s="404">
        <f t="shared" ca="1" si="61"/>
        <v>0</v>
      </c>
      <c r="M3955" s="465" t="s">
        <v>143</v>
      </c>
    </row>
    <row r="3956" spans="1:13" x14ac:dyDescent="0.35">
      <c r="A3956" s="462" t="s">
        <v>6480</v>
      </c>
      <c r="B3956" s="462" t="s">
        <v>5214</v>
      </c>
      <c r="C3956" s="462" t="s">
        <v>6480</v>
      </c>
      <c r="D3956" s="462" t="s">
        <v>212</v>
      </c>
      <c r="E3956" s="462" t="s">
        <v>6438</v>
      </c>
      <c r="F3956" s="463">
        <v>2006</v>
      </c>
      <c r="G3956" s="462" t="s">
        <v>5710</v>
      </c>
      <c r="H3956" s="462" t="s">
        <v>5820</v>
      </c>
      <c r="I3956" s="462" t="s">
        <v>6481</v>
      </c>
      <c r="J3956" s="463">
        <v>80504</v>
      </c>
      <c r="K3956" s="468"/>
      <c r="L3956" s="464">
        <f t="shared" ca="1" si="61"/>
        <v>4472.4444444444443</v>
      </c>
      <c r="M3956" s="462" t="s">
        <v>143</v>
      </c>
    </row>
    <row r="3957" spans="1:13" x14ac:dyDescent="0.35">
      <c r="A3957" s="465" t="s">
        <v>6549</v>
      </c>
      <c r="B3957" s="465" t="s">
        <v>5216</v>
      </c>
      <c r="C3957" s="465" t="s">
        <v>6549</v>
      </c>
      <c r="D3957" s="465" t="s">
        <v>212</v>
      </c>
      <c r="E3957" s="465" t="s">
        <v>6438</v>
      </c>
      <c r="F3957" s="466">
        <v>2006</v>
      </c>
      <c r="G3957" s="465" t="s">
        <v>5813</v>
      </c>
      <c r="H3957" s="465" t="s">
        <v>6107</v>
      </c>
      <c r="I3957" s="465" t="s">
        <v>6550</v>
      </c>
      <c r="J3957" s="466">
        <v>0</v>
      </c>
      <c r="K3957" s="469"/>
      <c r="L3957" s="404">
        <f t="shared" ca="1" si="61"/>
        <v>0</v>
      </c>
      <c r="M3957" s="465" t="s">
        <v>143</v>
      </c>
    </row>
    <row r="3958" spans="1:13" x14ac:dyDescent="0.35">
      <c r="A3958" s="462" t="s">
        <v>6511</v>
      </c>
      <c r="B3958" s="462" t="s">
        <v>5215</v>
      </c>
      <c r="C3958" s="462" t="s">
        <v>6511</v>
      </c>
      <c r="D3958" s="462" t="s">
        <v>212</v>
      </c>
      <c r="E3958" s="462" t="s">
        <v>6438</v>
      </c>
      <c r="F3958" s="463">
        <v>2006</v>
      </c>
      <c r="G3958" s="462" t="s">
        <v>5710</v>
      </c>
      <c r="H3958" s="462" t="s">
        <v>898</v>
      </c>
      <c r="I3958" s="462" t="s">
        <v>6512</v>
      </c>
      <c r="J3958" s="463">
        <v>106460</v>
      </c>
      <c r="K3958" s="468">
        <v>45008</v>
      </c>
      <c r="L3958" s="464">
        <f t="shared" ca="1" si="61"/>
        <v>5914.4444444444443</v>
      </c>
      <c r="M3958" s="462" t="s">
        <v>143</v>
      </c>
    </row>
    <row r="3959" spans="1:13" x14ac:dyDescent="0.35">
      <c r="A3959" s="465" t="s">
        <v>7289</v>
      </c>
      <c r="B3959" s="465" t="s">
        <v>5220</v>
      </c>
      <c r="C3959" s="465" t="s">
        <v>7289</v>
      </c>
      <c r="D3959" s="465" t="s">
        <v>212</v>
      </c>
      <c r="E3959" s="465" t="s">
        <v>6438</v>
      </c>
      <c r="F3959" s="466">
        <v>2008</v>
      </c>
      <c r="G3959" s="465" t="s">
        <v>6155</v>
      </c>
      <c r="H3959" s="465" t="s">
        <v>5940</v>
      </c>
      <c r="I3959" s="465" t="s">
        <v>7290</v>
      </c>
      <c r="J3959" s="466">
        <v>27425</v>
      </c>
      <c r="K3959" s="469"/>
      <c r="L3959" s="404">
        <f t="shared" ca="1" si="61"/>
        <v>1714.0625</v>
      </c>
      <c r="M3959" s="465" t="s">
        <v>143</v>
      </c>
    </row>
    <row r="3960" spans="1:13" x14ac:dyDescent="0.35">
      <c r="A3960" s="462" t="s">
        <v>6437</v>
      </c>
      <c r="B3960" s="462" t="s">
        <v>5213</v>
      </c>
      <c r="C3960" s="462" t="s">
        <v>6437</v>
      </c>
      <c r="D3960" s="462" t="s">
        <v>212</v>
      </c>
      <c r="E3960" s="462" t="s">
        <v>6438</v>
      </c>
      <c r="F3960" s="463">
        <v>2006</v>
      </c>
      <c r="G3960" s="462" t="s">
        <v>5710</v>
      </c>
      <c r="H3960" s="462" t="s">
        <v>6125</v>
      </c>
      <c r="I3960" s="462" t="s">
        <v>6439</v>
      </c>
      <c r="J3960" s="463">
        <v>71733</v>
      </c>
      <c r="K3960" s="468">
        <v>45008</v>
      </c>
      <c r="L3960" s="464">
        <f t="shared" ca="1" si="61"/>
        <v>3985.1666666666665</v>
      </c>
      <c r="M3960" s="462" t="s">
        <v>143</v>
      </c>
    </row>
    <row r="3961" spans="1:13" x14ac:dyDescent="0.35">
      <c r="A3961" s="465" t="s">
        <v>7544</v>
      </c>
      <c r="B3961" s="465" t="s">
        <v>5224</v>
      </c>
      <c r="C3961" s="465" t="s">
        <v>7544</v>
      </c>
      <c r="D3961" s="465" t="s">
        <v>212</v>
      </c>
      <c r="E3961" s="465" t="s">
        <v>6438</v>
      </c>
      <c r="F3961" s="466">
        <v>2010</v>
      </c>
      <c r="G3961" s="465" t="s">
        <v>5710</v>
      </c>
      <c r="H3961" s="465" t="s">
        <v>5820</v>
      </c>
      <c r="I3961" s="465" t="s">
        <v>7545</v>
      </c>
      <c r="J3961" s="466">
        <v>0</v>
      </c>
      <c r="K3961" s="469"/>
      <c r="L3961" s="404">
        <f t="shared" ca="1" si="61"/>
        <v>0</v>
      </c>
      <c r="M3961" s="465" t="s">
        <v>143</v>
      </c>
    </row>
    <row r="3962" spans="1:13" x14ac:dyDescent="0.35">
      <c r="A3962" s="462" t="s">
        <v>7491</v>
      </c>
      <c r="B3962" s="462" t="s">
        <v>5223</v>
      </c>
      <c r="C3962" s="462" t="s">
        <v>7491</v>
      </c>
      <c r="D3962" s="462" t="s">
        <v>212</v>
      </c>
      <c r="E3962" s="462" t="s">
        <v>6438</v>
      </c>
      <c r="F3962" s="463">
        <v>2010</v>
      </c>
      <c r="G3962" s="462" t="s">
        <v>5735</v>
      </c>
      <c r="H3962" s="462" t="s">
        <v>6616</v>
      </c>
      <c r="I3962" s="462" t="s">
        <v>7492</v>
      </c>
      <c r="J3962" s="463">
        <v>143266</v>
      </c>
      <c r="K3962" s="468">
        <v>44715</v>
      </c>
      <c r="L3962" s="464">
        <f t="shared" ca="1" si="61"/>
        <v>10233.285714285714</v>
      </c>
      <c r="M3962" s="462" t="s">
        <v>143</v>
      </c>
    </row>
    <row r="3963" spans="1:13" x14ac:dyDescent="0.35">
      <c r="A3963" s="465" t="s">
        <v>7493</v>
      </c>
      <c r="B3963" s="465" t="s">
        <v>16649</v>
      </c>
      <c r="C3963" s="465" t="s">
        <v>7493</v>
      </c>
      <c r="D3963" s="465" t="s">
        <v>212</v>
      </c>
      <c r="E3963" s="465" t="s">
        <v>6438</v>
      </c>
      <c r="F3963" s="466">
        <v>2010</v>
      </c>
      <c r="G3963" s="465" t="s">
        <v>5735</v>
      </c>
      <c r="H3963" s="465" t="s">
        <v>6616</v>
      </c>
      <c r="I3963" s="465" t="s">
        <v>7494</v>
      </c>
      <c r="J3963" s="466">
        <v>104732</v>
      </c>
      <c r="K3963" s="469">
        <v>44715</v>
      </c>
      <c r="L3963" s="404">
        <f t="shared" ca="1" si="61"/>
        <v>7480.8571428571431</v>
      </c>
      <c r="M3963" s="465" t="s">
        <v>143</v>
      </c>
    </row>
    <row r="3964" spans="1:13" x14ac:dyDescent="0.35">
      <c r="A3964" s="462" t="s">
        <v>6938</v>
      </c>
      <c r="B3964" s="462" t="s">
        <v>5218</v>
      </c>
      <c r="C3964" s="462" t="s">
        <v>6938</v>
      </c>
      <c r="D3964" s="462" t="s">
        <v>212</v>
      </c>
      <c r="E3964" s="462" t="s">
        <v>6438</v>
      </c>
      <c r="F3964" s="463">
        <v>2008</v>
      </c>
      <c r="G3964" s="462" t="s">
        <v>5710</v>
      </c>
      <c r="H3964" s="462" t="s">
        <v>5820</v>
      </c>
      <c r="I3964" s="462" t="s">
        <v>6939</v>
      </c>
      <c r="J3964" s="463">
        <v>8693</v>
      </c>
      <c r="K3964" s="468"/>
      <c r="L3964" s="464">
        <f t="shared" ca="1" si="61"/>
        <v>543.3125</v>
      </c>
      <c r="M3964" s="462" t="s">
        <v>143</v>
      </c>
    </row>
    <row r="3965" spans="1:13" x14ac:dyDescent="0.35">
      <c r="A3965" s="465" t="s">
        <v>6682</v>
      </c>
      <c r="B3965" s="465" t="s">
        <v>5217</v>
      </c>
      <c r="C3965" s="465" t="s">
        <v>6682</v>
      </c>
      <c r="D3965" s="465" t="s">
        <v>212</v>
      </c>
      <c r="E3965" s="465" t="s">
        <v>6438</v>
      </c>
      <c r="F3965" s="466">
        <v>2007</v>
      </c>
      <c r="G3965" s="465" t="s">
        <v>5710</v>
      </c>
      <c r="H3965" s="465" t="s">
        <v>5820</v>
      </c>
      <c r="I3965" s="465" t="s">
        <v>6683</v>
      </c>
      <c r="J3965" s="466">
        <v>80509</v>
      </c>
      <c r="K3965" s="469">
        <v>44715</v>
      </c>
      <c r="L3965" s="404">
        <f t="shared" ca="1" si="61"/>
        <v>4735.8235294117649</v>
      </c>
      <c r="M3965" s="465" t="s">
        <v>143</v>
      </c>
    </row>
    <row r="3966" spans="1:13" x14ac:dyDescent="0.35">
      <c r="A3966" s="462" t="s">
        <v>9012</v>
      </c>
      <c r="B3966" s="462" t="s">
        <v>5240</v>
      </c>
      <c r="C3966" s="462" t="s">
        <v>9012</v>
      </c>
      <c r="D3966" s="462" t="s">
        <v>212</v>
      </c>
      <c r="E3966" s="462" t="s">
        <v>6438</v>
      </c>
      <c r="F3966" s="463">
        <v>2014</v>
      </c>
      <c r="G3966" s="462" t="s">
        <v>5710</v>
      </c>
      <c r="H3966" s="462" t="s">
        <v>5820</v>
      </c>
      <c r="I3966" s="462" t="s">
        <v>9013</v>
      </c>
      <c r="J3966" s="463">
        <v>0</v>
      </c>
      <c r="K3966" s="468"/>
      <c r="L3966" s="464">
        <f t="shared" ca="1" si="61"/>
        <v>0</v>
      </c>
      <c r="M3966" s="462" t="s">
        <v>143</v>
      </c>
    </row>
    <row r="3967" spans="1:13" x14ac:dyDescent="0.35">
      <c r="A3967" s="465" t="s">
        <v>9014</v>
      </c>
      <c r="B3967" s="465" t="s">
        <v>5241</v>
      </c>
      <c r="C3967" s="465" t="s">
        <v>9014</v>
      </c>
      <c r="D3967" s="465" t="s">
        <v>212</v>
      </c>
      <c r="E3967" s="465" t="s">
        <v>6438</v>
      </c>
      <c r="F3967" s="466">
        <v>2014</v>
      </c>
      <c r="G3967" s="465" t="s">
        <v>5710</v>
      </c>
      <c r="H3967" s="465" t="s">
        <v>5820</v>
      </c>
      <c r="I3967" s="465" t="s">
        <v>9015</v>
      </c>
      <c r="J3967" s="466">
        <v>0</v>
      </c>
      <c r="K3967" s="469"/>
      <c r="L3967" s="404">
        <f t="shared" ca="1" si="61"/>
        <v>0</v>
      </c>
      <c r="M3967" s="465" t="s">
        <v>143</v>
      </c>
    </row>
    <row r="3968" spans="1:13" x14ac:dyDescent="0.35">
      <c r="A3968" s="462" t="s">
        <v>10448</v>
      </c>
      <c r="B3968" s="462" t="s">
        <v>5253</v>
      </c>
      <c r="C3968" s="462" t="s">
        <v>10448</v>
      </c>
      <c r="D3968" s="462" t="s">
        <v>212</v>
      </c>
      <c r="E3968" s="462" t="s">
        <v>6438</v>
      </c>
      <c r="F3968" s="463">
        <v>2016</v>
      </c>
      <c r="G3968" s="462" t="s">
        <v>5710</v>
      </c>
      <c r="H3968" s="462" t="s">
        <v>6139</v>
      </c>
      <c r="I3968" s="462" t="s">
        <v>10449</v>
      </c>
      <c r="J3968" s="463">
        <v>0</v>
      </c>
      <c r="K3968" s="468"/>
      <c r="L3968" s="464">
        <f t="shared" ca="1" si="61"/>
        <v>0</v>
      </c>
      <c r="M3968" s="462" t="s">
        <v>143</v>
      </c>
    </row>
    <row r="3969" spans="1:13" x14ac:dyDescent="0.35">
      <c r="A3969" s="465" t="s">
        <v>8077</v>
      </c>
      <c r="B3969" s="465" t="s">
        <v>5229</v>
      </c>
      <c r="C3969" s="465" t="s">
        <v>8077</v>
      </c>
      <c r="D3969" s="465" t="s">
        <v>212</v>
      </c>
      <c r="E3969" s="465" t="s">
        <v>6438</v>
      </c>
      <c r="F3969" s="466">
        <v>2012</v>
      </c>
      <c r="G3969" s="465" t="s">
        <v>5710</v>
      </c>
      <c r="H3969" s="465" t="s">
        <v>5820</v>
      </c>
      <c r="I3969" s="465" t="s">
        <v>8078</v>
      </c>
      <c r="J3969" s="466">
        <v>0</v>
      </c>
      <c r="K3969" s="469"/>
      <c r="L3969" s="404">
        <f t="shared" ca="1" si="61"/>
        <v>0</v>
      </c>
      <c r="M3969" s="465" t="s">
        <v>143</v>
      </c>
    </row>
    <row r="3970" spans="1:13" x14ac:dyDescent="0.35">
      <c r="A3970" s="462" t="s">
        <v>8079</v>
      </c>
      <c r="B3970" s="462" t="s">
        <v>5230</v>
      </c>
      <c r="C3970" s="462" t="s">
        <v>8079</v>
      </c>
      <c r="D3970" s="462" t="s">
        <v>212</v>
      </c>
      <c r="E3970" s="462" t="s">
        <v>6438</v>
      </c>
      <c r="F3970" s="463">
        <v>2012</v>
      </c>
      <c r="G3970" s="462" t="s">
        <v>5710</v>
      </c>
      <c r="H3970" s="462" t="s">
        <v>5820</v>
      </c>
      <c r="I3970" s="462" t="s">
        <v>8080</v>
      </c>
      <c r="J3970" s="463">
        <v>0</v>
      </c>
      <c r="K3970" s="468"/>
      <c r="L3970" s="464">
        <f t="shared" ref="L3970:L4033" ca="1" si="62">IFERROR(J3970/(YEAR(NOW())-F3970),"--")</f>
        <v>0</v>
      </c>
      <c r="M3970" s="462" t="s">
        <v>143</v>
      </c>
    </row>
    <row r="3971" spans="1:13" x14ac:dyDescent="0.35">
      <c r="A3971" s="465" t="s">
        <v>8282</v>
      </c>
      <c r="B3971" s="465" t="s">
        <v>5232</v>
      </c>
      <c r="C3971" s="465" t="s">
        <v>8282</v>
      </c>
      <c r="D3971" s="465" t="s">
        <v>212</v>
      </c>
      <c r="E3971" s="465" t="s">
        <v>6438</v>
      </c>
      <c r="F3971" s="466">
        <v>2012</v>
      </c>
      <c r="G3971" s="465" t="s">
        <v>5710</v>
      </c>
      <c r="H3971" s="465" t="s">
        <v>898</v>
      </c>
      <c r="I3971" s="465" t="s">
        <v>8283</v>
      </c>
      <c r="J3971" s="466">
        <v>0</v>
      </c>
      <c r="K3971" s="469"/>
      <c r="L3971" s="404">
        <f t="shared" ca="1" si="62"/>
        <v>0</v>
      </c>
      <c r="M3971" s="465" t="s">
        <v>143</v>
      </c>
    </row>
    <row r="3972" spans="1:13" x14ac:dyDescent="0.35">
      <c r="A3972" s="462" t="s">
        <v>8320</v>
      </c>
      <c r="B3972" s="462" t="s">
        <v>5233</v>
      </c>
      <c r="C3972" s="462" t="s">
        <v>8320</v>
      </c>
      <c r="D3972" s="462" t="s">
        <v>212</v>
      </c>
      <c r="E3972" s="462" t="s">
        <v>6438</v>
      </c>
      <c r="F3972" s="463">
        <v>2012</v>
      </c>
      <c r="G3972" s="462" t="s">
        <v>5710</v>
      </c>
      <c r="H3972" s="462" t="s">
        <v>897</v>
      </c>
      <c r="I3972" s="462" t="s">
        <v>8321</v>
      </c>
      <c r="J3972" s="463">
        <v>0</v>
      </c>
      <c r="K3972" s="468"/>
      <c r="L3972" s="464">
        <f t="shared" ca="1" si="62"/>
        <v>0</v>
      </c>
      <c r="M3972" s="462" t="s">
        <v>143</v>
      </c>
    </row>
    <row r="3973" spans="1:13" x14ac:dyDescent="0.35">
      <c r="A3973" s="465" t="s">
        <v>9603</v>
      </c>
      <c r="B3973" s="465" t="s">
        <v>5248</v>
      </c>
      <c r="C3973" s="465" t="s">
        <v>9603</v>
      </c>
      <c r="D3973" s="465" t="s">
        <v>212</v>
      </c>
      <c r="E3973" s="465" t="s">
        <v>6438</v>
      </c>
      <c r="F3973" s="466">
        <v>2015</v>
      </c>
      <c r="G3973" s="465" t="s">
        <v>5710</v>
      </c>
      <c r="H3973" s="465" t="s">
        <v>6139</v>
      </c>
      <c r="I3973" s="465" t="s">
        <v>9604</v>
      </c>
      <c r="J3973" s="466">
        <v>0</v>
      </c>
      <c r="K3973" s="469"/>
      <c r="L3973" s="404">
        <f t="shared" ca="1" si="62"/>
        <v>0</v>
      </c>
      <c r="M3973" s="465" t="s">
        <v>143</v>
      </c>
    </row>
    <row r="3974" spans="1:13" x14ac:dyDescent="0.35">
      <c r="A3974" s="462" t="s">
        <v>9018</v>
      </c>
      <c r="B3974" s="462" t="s">
        <v>5242</v>
      </c>
      <c r="C3974" s="462" t="s">
        <v>9018</v>
      </c>
      <c r="D3974" s="462" t="s">
        <v>212</v>
      </c>
      <c r="E3974" s="462" t="s">
        <v>6438</v>
      </c>
      <c r="F3974" s="463">
        <v>2014</v>
      </c>
      <c r="G3974" s="462" t="s">
        <v>5710</v>
      </c>
      <c r="H3974" s="462" t="s">
        <v>5820</v>
      </c>
      <c r="I3974" s="462" t="s">
        <v>9019</v>
      </c>
      <c r="J3974" s="463">
        <v>0</v>
      </c>
      <c r="K3974" s="468"/>
      <c r="L3974" s="464">
        <f t="shared" ca="1" si="62"/>
        <v>0</v>
      </c>
      <c r="M3974" s="462" t="s">
        <v>143</v>
      </c>
    </row>
    <row r="3975" spans="1:13" x14ac:dyDescent="0.35">
      <c r="A3975" s="465" t="s">
        <v>9184</v>
      </c>
      <c r="B3975" s="465" t="s">
        <v>5244</v>
      </c>
      <c r="C3975" s="465" t="s">
        <v>9184</v>
      </c>
      <c r="D3975" s="465" t="s">
        <v>212</v>
      </c>
      <c r="E3975" s="465" t="s">
        <v>6438</v>
      </c>
      <c r="F3975" s="466">
        <v>2014</v>
      </c>
      <c r="G3975" s="465" t="s">
        <v>5710</v>
      </c>
      <c r="H3975" s="465" t="s">
        <v>6139</v>
      </c>
      <c r="I3975" s="465" t="s">
        <v>9185</v>
      </c>
      <c r="J3975" s="466">
        <v>0</v>
      </c>
      <c r="K3975" s="469"/>
      <c r="L3975" s="404">
        <f t="shared" ca="1" si="62"/>
        <v>0</v>
      </c>
      <c r="M3975" s="465" t="s">
        <v>143</v>
      </c>
    </row>
    <row r="3976" spans="1:13" x14ac:dyDescent="0.35">
      <c r="A3976" s="462" t="s">
        <v>9016</v>
      </c>
      <c r="B3976" s="462" t="s">
        <v>5243</v>
      </c>
      <c r="C3976" s="462" t="s">
        <v>9016</v>
      </c>
      <c r="D3976" s="462" t="s">
        <v>212</v>
      </c>
      <c r="E3976" s="462" t="s">
        <v>6438</v>
      </c>
      <c r="F3976" s="463">
        <v>2014</v>
      </c>
      <c r="G3976" s="462" t="s">
        <v>5710</v>
      </c>
      <c r="H3976" s="462" t="s">
        <v>5820</v>
      </c>
      <c r="I3976" s="462" t="s">
        <v>9017</v>
      </c>
      <c r="J3976" s="463">
        <v>0</v>
      </c>
      <c r="K3976" s="468"/>
      <c r="L3976" s="464">
        <f t="shared" ca="1" si="62"/>
        <v>0</v>
      </c>
      <c r="M3976" s="462" t="s">
        <v>143</v>
      </c>
    </row>
    <row r="3977" spans="1:13" x14ac:dyDescent="0.35">
      <c r="A3977" s="465" t="s">
        <v>10446</v>
      </c>
      <c r="B3977" s="465" t="s">
        <v>5252</v>
      </c>
      <c r="C3977" s="465" t="s">
        <v>10446</v>
      </c>
      <c r="D3977" s="465" t="s">
        <v>212</v>
      </c>
      <c r="E3977" s="465" t="s">
        <v>6438</v>
      </c>
      <c r="F3977" s="466">
        <v>2016</v>
      </c>
      <c r="G3977" s="465" t="s">
        <v>5710</v>
      </c>
      <c r="H3977" s="465" t="s">
        <v>6139</v>
      </c>
      <c r="I3977" s="465" t="s">
        <v>10447</v>
      </c>
      <c r="J3977" s="466">
        <v>0</v>
      </c>
      <c r="K3977" s="469"/>
      <c r="L3977" s="404">
        <f t="shared" ca="1" si="62"/>
        <v>0</v>
      </c>
      <c r="M3977" s="465" t="s">
        <v>143</v>
      </c>
    </row>
    <row r="3978" spans="1:13" x14ac:dyDescent="0.35">
      <c r="A3978" s="462" t="s">
        <v>10444</v>
      </c>
      <c r="B3978" s="462" t="s">
        <v>5251</v>
      </c>
      <c r="C3978" s="462" t="s">
        <v>10444</v>
      </c>
      <c r="D3978" s="462" t="s">
        <v>212</v>
      </c>
      <c r="E3978" s="462" t="s">
        <v>6438</v>
      </c>
      <c r="F3978" s="463">
        <v>2016</v>
      </c>
      <c r="G3978" s="462" t="s">
        <v>5710</v>
      </c>
      <c r="H3978" s="462" t="s">
        <v>6139</v>
      </c>
      <c r="I3978" s="462" t="s">
        <v>10445</v>
      </c>
      <c r="J3978" s="463">
        <v>0</v>
      </c>
      <c r="K3978" s="468"/>
      <c r="L3978" s="464">
        <f t="shared" ca="1" si="62"/>
        <v>0</v>
      </c>
      <c r="M3978" s="462" t="s">
        <v>143</v>
      </c>
    </row>
    <row r="3979" spans="1:13" x14ac:dyDescent="0.35">
      <c r="A3979" s="465" t="s">
        <v>11753</v>
      </c>
      <c r="B3979" s="465" t="s">
        <v>5260</v>
      </c>
      <c r="C3979" s="465" t="s">
        <v>11753</v>
      </c>
      <c r="D3979" s="465" t="s">
        <v>212</v>
      </c>
      <c r="E3979" s="465" t="s">
        <v>6438</v>
      </c>
      <c r="F3979" s="466">
        <v>2017</v>
      </c>
      <c r="G3979" s="465" t="s">
        <v>5710</v>
      </c>
      <c r="H3979" s="465" t="s">
        <v>9893</v>
      </c>
      <c r="I3979" s="465" t="s">
        <v>11754</v>
      </c>
      <c r="J3979" s="466">
        <v>0</v>
      </c>
      <c r="K3979" s="469"/>
      <c r="L3979" s="404">
        <f t="shared" ca="1" si="62"/>
        <v>0</v>
      </c>
      <c r="M3979" s="465" t="s">
        <v>143</v>
      </c>
    </row>
    <row r="3980" spans="1:13" x14ac:dyDescent="0.35">
      <c r="A3980" s="462" t="s">
        <v>11755</v>
      </c>
      <c r="B3980" s="462" t="s">
        <v>5261</v>
      </c>
      <c r="C3980" s="462" t="s">
        <v>11755</v>
      </c>
      <c r="D3980" s="462" t="s">
        <v>212</v>
      </c>
      <c r="E3980" s="462" t="s">
        <v>6438</v>
      </c>
      <c r="F3980" s="463">
        <v>2017</v>
      </c>
      <c r="G3980" s="462" t="s">
        <v>5710</v>
      </c>
      <c r="H3980" s="462" t="s">
        <v>9893</v>
      </c>
      <c r="I3980" s="462" t="s">
        <v>11756</v>
      </c>
      <c r="J3980" s="463">
        <v>0</v>
      </c>
      <c r="K3980" s="468"/>
      <c r="L3980" s="464">
        <f t="shared" ca="1" si="62"/>
        <v>0</v>
      </c>
      <c r="M3980" s="462" t="s">
        <v>143</v>
      </c>
    </row>
    <row r="3981" spans="1:13" x14ac:dyDescent="0.35">
      <c r="A3981" s="465" t="s">
        <v>10837</v>
      </c>
      <c r="B3981" s="465" t="s">
        <v>5257</v>
      </c>
      <c r="C3981" s="465" t="s">
        <v>10837</v>
      </c>
      <c r="D3981" s="465" t="s">
        <v>212</v>
      </c>
      <c r="E3981" s="465" t="s">
        <v>6438</v>
      </c>
      <c r="F3981" s="466">
        <v>2016</v>
      </c>
      <c r="G3981" s="465" t="s">
        <v>5710</v>
      </c>
      <c r="H3981" s="465" t="s">
        <v>6006</v>
      </c>
      <c r="I3981" s="465" t="s">
        <v>10838</v>
      </c>
      <c r="J3981" s="466">
        <v>0</v>
      </c>
      <c r="K3981" s="469"/>
      <c r="L3981" s="404">
        <f t="shared" ca="1" si="62"/>
        <v>0</v>
      </c>
      <c r="M3981" s="465" t="s">
        <v>143</v>
      </c>
    </row>
    <row r="3982" spans="1:13" x14ac:dyDescent="0.35">
      <c r="A3982" s="462" t="s">
        <v>10681</v>
      </c>
      <c r="B3982" s="462" t="s">
        <v>5254</v>
      </c>
      <c r="C3982" s="462" t="s">
        <v>10681</v>
      </c>
      <c r="D3982" s="462" t="s">
        <v>212</v>
      </c>
      <c r="E3982" s="462" t="s">
        <v>6438</v>
      </c>
      <c r="F3982" s="463">
        <v>2016</v>
      </c>
      <c r="G3982" s="462" t="s">
        <v>5710</v>
      </c>
      <c r="H3982" s="462" t="s">
        <v>897</v>
      </c>
      <c r="I3982" s="462" t="s">
        <v>10682</v>
      </c>
      <c r="J3982" s="463">
        <v>11532</v>
      </c>
      <c r="K3982" s="468">
        <v>44963</v>
      </c>
      <c r="L3982" s="464">
        <f t="shared" ca="1" si="62"/>
        <v>1441.5</v>
      </c>
      <c r="M3982" s="462" t="s">
        <v>143</v>
      </c>
    </row>
    <row r="3983" spans="1:13" x14ac:dyDescent="0.35">
      <c r="A3983" s="465" t="s">
        <v>13370</v>
      </c>
      <c r="B3983" s="465" t="s">
        <v>5267</v>
      </c>
      <c r="C3983" s="465" t="s">
        <v>13370</v>
      </c>
      <c r="D3983" s="465" t="s">
        <v>212</v>
      </c>
      <c r="E3983" s="465" t="s">
        <v>6438</v>
      </c>
      <c r="F3983" s="466">
        <v>2019</v>
      </c>
      <c r="G3983" s="465" t="s">
        <v>5710</v>
      </c>
      <c r="H3983" s="465" t="s">
        <v>9893</v>
      </c>
      <c r="I3983" s="465" t="s">
        <v>13371</v>
      </c>
      <c r="J3983" s="466">
        <v>0</v>
      </c>
      <c r="K3983" s="469"/>
      <c r="L3983" s="404">
        <f t="shared" ca="1" si="62"/>
        <v>0</v>
      </c>
      <c r="M3983" s="465" t="s">
        <v>143</v>
      </c>
    </row>
    <row r="3984" spans="1:13" x14ac:dyDescent="0.35">
      <c r="A3984" s="462" t="s">
        <v>12154</v>
      </c>
      <c r="B3984" s="462" t="s">
        <v>5264</v>
      </c>
      <c r="C3984" s="462" t="s">
        <v>12154</v>
      </c>
      <c r="D3984" s="462" t="s">
        <v>212</v>
      </c>
      <c r="E3984" s="462" t="s">
        <v>6438</v>
      </c>
      <c r="F3984" s="463">
        <v>2018</v>
      </c>
      <c r="G3984" s="462" t="s">
        <v>5710</v>
      </c>
      <c r="H3984" s="462" t="s">
        <v>6139</v>
      </c>
      <c r="I3984" s="462" t="s">
        <v>12155</v>
      </c>
      <c r="J3984" s="463">
        <v>0</v>
      </c>
      <c r="K3984" s="468"/>
      <c r="L3984" s="464">
        <f t="shared" ca="1" si="62"/>
        <v>0</v>
      </c>
      <c r="M3984" s="462" t="s">
        <v>143</v>
      </c>
    </row>
    <row r="3985" spans="1:13" x14ac:dyDescent="0.35">
      <c r="A3985" s="465" t="s">
        <v>12443</v>
      </c>
      <c r="B3985" s="465" t="s">
        <v>5265</v>
      </c>
      <c r="C3985" s="465" t="s">
        <v>12443</v>
      </c>
      <c r="D3985" s="465" t="s">
        <v>212</v>
      </c>
      <c r="E3985" s="465" t="s">
        <v>6438</v>
      </c>
      <c r="F3985" s="466">
        <v>2018</v>
      </c>
      <c r="G3985" s="465" t="s">
        <v>5710</v>
      </c>
      <c r="H3985" s="465" t="s">
        <v>9893</v>
      </c>
      <c r="I3985" s="465" t="s">
        <v>12444</v>
      </c>
      <c r="J3985" s="466">
        <v>0</v>
      </c>
      <c r="K3985" s="469"/>
      <c r="L3985" s="404">
        <f t="shared" ca="1" si="62"/>
        <v>0</v>
      </c>
      <c r="M3985" s="465" t="s">
        <v>143</v>
      </c>
    </row>
    <row r="3986" spans="1:13" x14ac:dyDescent="0.35">
      <c r="A3986" s="462" t="s">
        <v>13364</v>
      </c>
      <c r="B3986" s="462" t="s">
        <v>5266</v>
      </c>
      <c r="C3986" s="462" t="s">
        <v>13364</v>
      </c>
      <c r="D3986" s="462" t="s">
        <v>212</v>
      </c>
      <c r="E3986" s="462" t="s">
        <v>6438</v>
      </c>
      <c r="F3986" s="463">
        <v>2019</v>
      </c>
      <c r="G3986" s="462" t="s">
        <v>5710</v>
      </c>
      <c r="H3986" s="462" t="s">
        <v>9893</v>
      </c>
      <c r="I3986" s="462" t="s">
        <v>13365</v>
      </c>
      <c r="J3986" s="463">
        <v>0</v>
      </c>
      <c r="K3986" s="468"/>
      <c r="L3986" s="464">
        <f t="shared" ca="1" si="62"/>
        <v>0</v>
      </c>
      <c r="M3986" s="462" t="s">
        <v>143</v>
      </c>
    </row>
    <row r="3987" spans="1:13" x14ac:dyDescent="0.35">
      <c r="A3987" s="465" t="s">
        <v>13366</v>
      </c>
      <c r="B3987" s="465" t="s">
        <v>5268</v>
      </c>
      <c r="C3987" s="465" t="s">
        <v>13366</v>
      </c>
      <c r="D3987" s="465" t="s">
        <v>212</v>
      </c>
      <c r="E3987" s="465" t="s">
        <v>6438</v>
      </c>
      <c r="F3987" s="466">
        <v>2019</v>
      </c>
      <c r="G3987" s="465" t="s">
        <v>5710</v>
      </c>
      <c r="H3987" s="465" t="s">
        <v>9893</v>
      </c>
      <c r="I3987" s="465" t="s">
        <v>13367</v>
      </c>
      <c r="J3987" s="466">
        <v>0</v>
      </c>
      <c r="K3987" s="469"/>
      <c r="L3987" s="404">
        <f t="shared" ca="1" si="62"/>
        <v>0</v>
      </c>
      <c r="M3987" s="465" t="s">
        <v>143</v>
      </c>
    </row>
    <row r="3988" spans="1:13" x14ac:dyDescent="0.35">
      <c r="A3988" s="462" t="s">
        <v>13368</v>
      </c>
      <c r="B3988" s="462" t="s">
        <v>5269</v>
      </c>
      <c r="C3988" s="462" t="s">
        <v>13368</v>
      </c>
      <c r="D3988" s="462" t="s">
        <v>212</v>
      </c>
      <c r="E3988" s="462" t="s">
        <v>6438</v>
      </c>
      <c r="F3988" s="463">
        <v>2019</v>
      </c>
      <c r="G3988" s="462" t="s">
        <v>5710</v>
      </c>
      <c r="H3988" s="462" t="s">
        <v>9893</v>
      </c>
      <c r="I3988" s="462" t="s">
        <v>13369</v>
      </c>
      <c r="J3988" s="463">
        <v>0</v>
      </c>
      <c r="K3988" s="468"/>
      <c r="L3988" s="464">
        <f t="shared" ca="1" si="62"/>
        <v>0</v>
      </c>
      <c r="M3988" s="462" t="s">
        <v>143</v>
      </c>
    </row>
    <row r="3989" spans="1:13" x14ac:dyDescent="0.35">
      <c r="A3989" s="465" t="s">
        <v>17069</v>
      </c>
      <c r="B3989" s="465" t="s">
        <v>17070</v>
      </c>
      <c r="C3989" s="465" t="s">
        <v>17069</v>
      </c>
      <c r="D3989" s="465" t="s">
        <v>212</v>
      </c>
      <c r="E3989" s="465" t="s">
        <v>6438</v>
      </c>
      <c r="F3989" s="466">
        <v>2021</v>
      </c>
      <c r="G3989" s="465" t="s">
        <v>5710</v>
      </c>
      <c r="H3989" s="465" t="s">
        <v>6139</v>
      </c>
      <c r="I3989" s="465" t="s">
        <v>17071</v>
      </c>
      <c r="J3989" s="466">
        <v>0</v>
      </c>
      <c r="K3989" s="469"/>
      <c r="L3989" s="404">
        <f t="shared" ca="1" si="62"/>
        <v>0</v>
      </c>
      <c r="M3989" s="465" t="s">
        <v>143</v>
      </c>
    </row>
    <row r="3990" spans="1:13" x14ac:dyDescent="0.35">
      <c r="A3990" s="462" t="s">
        <v>17051</v>
      </c>
      <c r="B3990" s="462" t="s">
        <v>17052</v>
      </c>
      <c r="C3990" s="462" t="s">
        <v>17051</v>
      </c>
      <c r="D3990" s="462" t="s">
        <v>212</v>
      </c>
      <c r="E3990" s="462" t="s">
        <v>6438</v>
      </c>
      <c r="F3990" s="463">
        <v>2021</v>
      </c>
      <c r="G3990" s="462" t="s">
        <v>5767</v>
      </c>
      <c r="H3990" s="462" t="s">
        <v>6036</v>
      </c>
      <c r="I3990" s="462" t="s">
        <v>17053</v>
      </c>
      <c r="J3990" s="463">
        <v>0</v>
      </c>
      <c r="K3990" s="468"/>
      <c r="L3990" s="464">
        <f t="shared" ca="1" si="62"/>
        <v>0</v>
      </c>
      <c r="M3990" s="462" t="s">
        <v>143</v>
      </c>
    </row>
    <row r="3991" spans="1:13" x14ac:dyDescent="0.35">
      <c r="A3991" s="465" t="s">
        <v>14923</v>
      </c>
      <c r="B3991" s="465" t="s">
        <v>14924</v>
      </c>
      <c r="C3991" s="465" t="s">
        <v>14923</v>
      </c>
      <c r="D3991" s="465" t="s">
        <v>212</v>
      </c>
      <c r="E3991" s="465" t="s">
        <v>6438</v>
      </c>
      <c r="F3991" s="466">
        <v>2021</v>
      </c>
      <c r="G3991" s="465" t="s">
        <v>5767</v>
      </c>
      <c r="H3991" s="465" t="s">
        <v>5927</v>
      </c>
      <c r="I3991" s="465" t="s">
        <v>14925</v>
      </c>
      <c r="J3991" s="466">
        <v>0</v>
      </c>
      <c r="K3991" s="469"/>
      <c r="L3991" s="404">
        <f t="shared" ca="1" si="62"/>
        <v>0</v>
      </c>
      <c r="M3991" s="465" t="s">
        <v>143</v>
      </c>
    </row>
    <row r="3992" spans="1:13" x14ac:dyDescent="0.35">
      <c r="A3992" s="462" t="s">
        <v>7118</v>
      </c>
      <c r="B3992" s="462" t="s">
        <v>14926</v>
      </c>
      <c r="C3992" s="462" t="s">
        <v>7118</v>
      </c>
      <c r="D3992" s="462" t="s">
        <v>212</v>
      </c>
      <c r="E3992" s="462" t="s">
        <v>6438</v>
      </c>
      <c r="F3992" s="463">
        <v>2008</v>
      </c>
      <c r="G3992" s="462" t="s">
        <v>5710</v>
      </c>
      <c r="H3992" s="462" t="s">
        <v>898</v>
      </c>
      <c r="I3992" s="462" t="s">
        <v>7119</v>
      </c>
      <c r="J3992" s="463">
        <v>647</v>
      </c>
      <c r="K3992" s="468"/>
      <c r="L3992" s="464">
        <f t="shared" ca="1" si="62"/>
        <v>40.4375</v>
      </c>
      <c r="M3992" s="462" t="s">
        <v>143</v>
      </c>
    </row>
    <row r="3993" spans="1:13" x14ac:dyDescent="0.35">
      <c r="A3993" s="465" t="s">
        <v>17667</v>
      </c>
      <c r="B3993" s="465" t="s">
        <v>17668</v>
      </c>
      <c r="C3993" s="465" t="s">
        <v>17667</v>
      </c>
      <c r="D3993" s="465" t="s">
        <v>212</v>
      </c>
      <c r="E3993" s="465" t="s">
        <v>6438</v>
      </c>
      <c r="F3993" s="466">
        <v>2023</v>
      </c>
      <c r="G3993" s="465" t="s">
        <v>5710</v>
      </c>
      <c r="H3993" s="465" t="s">
        <v>6139</v>
      </c>
      <c r="I3993" s="465" t="s">
        <v>17669</v>
      </c>
      <c r="J3993" s="466">
        <v>0</v>
      </c>
      <c r="K3993" s="469"/>
      <c r="L3993" s="404">
        <f t="shared" ca="1" si="62"/>
        <v>0</v>
      </c>
      <c r="M3993" s="465" t="s">
        <v>143</v>
      </c>
    </row>
    <row r="3994" spans="1:13" x14ac:dyDescent="0.35">
      <c r="A3994" s="462" t="s">
        <v>7431</v>
      </c>
      <c r="B3994" s="462" t="s">
        <v>5278</v>
      </c>
      <c r="C3994" s="462" t="s">
        <v>7431</v>
      </c>
      <c r="D3994" s="462" t="s">
        <v>203</v>
      </c>
      <c r="E3994" s="462" t="s">
        <v>5936</v>
      </c>
      <c r="F3994" s="463">
        <v>2009</v>
      </c>
      <c r="G3994" s="462" t="s">
        <v>5710</v>
      </c>
      <c r="H3994" s="462" t="s">
        <v>913</v>
      </c>
      <c r="I3994" s="462" t="s">
        <v>7432</v>
      </c>
      <c r="J3994" s="463">
        <v>3001</v>
      </c>
      <c r="K3994" s="468"/>
      <c r="L3994" s="464">
        <f t="shared" ca="1" si="62"/>
        <v>200.06666666666666</v>
      </c>
      <c r="M3994" s="462" t="s">
        <v>143</v>
      </c>
    </row>
    <row r="3995" spans="1:13" x14ac:dyDescent="0.35">
      <c r="A3995" s="465" t="s">
        <v>6385</v>
      </c>
      <c r="B3995" s="465" t="s">
        <v>5271</v>
      </c>
      <c r="C3995" s="465" t="s">
        <v>6385</v>
      </c>
      <c r="D3995" s="465" t="s">
        <v>203</v>
      </c>
      <c r="E3995" s="465" t="s">
        <v>5936</v>
      </c>
      <c r="F3995" s="466">
        <v>2005</v>
      </c>
      <c r="G3995" s="465" t="s">
        <v>6165</v>
      </c>
      <c r="H3995" s="465" t="s">
        <v>6166</v>
      </c>
      <c r="I3995" s="465" t="s">
        <v>6386</v>
      </c>
      <c r="J3995" s="466">
        <v>0</v>
      </c>
      <c r="K3995" s="469"/>
      <c r="L3995" s="404">
        <f t="shared" ca="1" si="62"/>
        <v>0</v>
      </c>
      <c r="M3995" s="465" t="s">
        <v>143</v>
      </c>
    </row>
    <row r="3996" spans="1:13" x14ac:dyDescent="0.35">
      <c r="A3996" s="462" t="s">
        <v>11021</v>
      </c>
      <c r="B3996" s="462" t="s">
        <v>5310</v>
      </c>
      <c r="C3996" s="462" t="s">
        <v>11021</v>
      </c>
      <c r="D3996" s="462" t="s">
        <v>203</v>
      </c>
      <c r="E3996" s="462" t="s">
        <v>5936</v>
      </c>
      <c r="F3996" s="463">
        <v>2016</v>
      </c>
      <c r="G3996" s="462" t="s">
        <v>5710</v>
      </c>
      <c r="H3996" s="462" t="s">
        <v>9893</v>
      </c>
      <c r="I3996" s="462" t="s">
        <v>11022</v>
      </c>
      <c r="J3996" s="463">
        <v>0</v>
      </c>
      <c r="K3996" s="468"/>
      <c r="L3996" s="464">
        <f t="shared" ca="1" si="62"/>
        <v>0</v>
      </c>
      <c r="M3996" s="462" t="s">
        <v>143</v>
      </c>
    </row>
    <row r="3997" spans="1:13" x14ac:dyDescent="0.35">
      <c r="A3997" s="465" t="s">
        <v>8483</v>
      </c>
      <c r="B3997" s="465" t="s">
        <v>5290</v>
      </c>
      <c r="C3997" s="465" t="s">
        <v>8483</v>
      </c>
      <c r="D3997" s="465" t="s">
        <v>203</v>
      </c>
      <c r="E3997" s="465" t="s">
        <v>5936</v>
      </c>
      <c r="F3997" s="466">
        <v>2013</v>
      </c>
      <c r="G3997" s="465" t="s">
        <v>5710</v>
      </c>
      <c r="H3997" s="465" t="s">
        <v>5820</v>
      </c>
      <c r="I3997" s="465" t="s">
        <v>8484</v>
      </c>
      <c r="J3997" s="466">
        <v>0</v>
      </c>
      <c r="K3997" s="469"/>
      <c r="L3997" s="404">
        <f t="shared" ca="1" si="62"/>
        <v>0</v>
      </c>
      <c r="M3997" s="465" t="s">
        <v>143</v>
      </c>
    </row>
    <row r="3998" spans="1:13" x14ac:dyDescent="0.35">
      <c r="A3998" s="462" t="s">
        <v>14927</v>
      </c>
      <c r="B3998" s="462" t="s">
        <v>14928</v>
      </c>
      <c r="C3998" s="462" t="s">
        <v>14927</v>
      </c>
      <c r="D3998" s="462" t="s">
        <v>203</v>
      </c>
      <c r="E3998" s="462" t="s">
        <v>5936</v>
      </c>
      <c r="F3998" s="463">
        <v>2016</v>
      </c>
      <c r="G3998" s="462" t="s">
        <v>5767</v>
      </c>
      <c r="H3998" s="462" t="s">
        <v>6032</v>
      </c>
      <c r="I3998" s="462" t="s">
        <v>14929</v>
      </c>
      <c r="J3998" s="463">
        <v>0</v>
      </c>
      <c r="K3998" s="468"/>
      <c r="L3998" s="464">
        <f t="shared" ca="1" si="62"/>
        <v>0</v>
      </c>
      <c r="M3998" s="462" t="s">
        <v>143</v>
      </c>
    </row>
    <row r="3999" spans="1:13" x14ac:dyDescent="0.35">
      <c r="A3999" s="465" t="s">
        <v>6390</v>
      </c>
      <c r="B3999" s="465" t="s">
        <v>5272</v>
      </c>
      <c r="C3999" s="465" t="s">
        <v>6390</v>
      </c>
      <c r="D3999" s="465" t="s">
        <v>203</v>
      </c>
      <c r="E3999" s="465" t="s">
        <v>5936</v>
      </c>
      <c r="F3999" s="466">
        <v>2006</v>
      </c>
      <c r="G3999" s="465" t="s">
        <v>5767</v>
      </c>
      <c r="H3999" s="465" t="s">
        <v>5860</v>
      </c>
      <c r="I3999" s="465" t="s">
        <v>6391</v>
      </c>
      <c r="J3999" s="466">
        <v>0</v>
      </c>
      <c r="K3999" s="469"/>
      <c r="L3999" s="404">
        <f t="shared" ca="1" si="62"/>
        <v>0</v>
      </c>
      <c r="M3999" s="465" t="s">
        <v>143</v>
      </c>
    </row>
    <row r="4000" spans="1:13" x14ac:dyDescent="0.35">
      <c r="A4000" s="462" t="s">
        <v>8625</v>
      </c>
      <c r="B4000" s="462" t="s">
        <v>5291</v>
      </c>
      <c r="C4000" s="462" t="s">
        <v>8625</v>
      </c>
      <c r="D4000" s="462" t="s">
        <v>203</v>
      </c>
      <c r="E4000" s="462" t="s">
        <v>5936</v>
      </c>
      <c r="F4000" s="463">
        <v>2013</v>
      </c>
      <c r="G4000" s="462" t="s">
        <v>5710</v>
      </c>
      <c r="H4000" s="462" t="s">
        <v>6139</v>
      </c>
      <c r="I4000" s="462" t="s">
        <v>8626</v>
      </c>
      <c r="J4000" s="463">
        <v>0</v>
      </c>
      <c r="K4000" s="468"/>
      <c r="L4000" s="464">
        <f t="shared" ca="1" si="62"/>
        <v>0</v>
      </c>
      <c r="M4000" s="462" t="s">
        <v>143</v>
      </c>
    </row>
    <row r="4001" spans="1:13" x14ac:dyDescent="0.35">
      <c r="A4001" s="465" t="s">
        <v>7928</v>
      </c>
      <c r="B4001" s="465" t="s">
        <v>5285</v>
      </c>
      <c r="C4001" s="465" t="s">
        <v>7928</v>
      </c>
      <c r="D4001" s="465" t="s">
        <v>203</v>
      </c>
      <c r="E4001" s="465" t="s">
        <v>5936</v>
      </c>
      <c r="F4001" s="466">
        <v>2011</v>
      </c>
      <c r="G4001" s="465" t="s">
        <v>5710</v>
      </c>
      <c r="H4001" s="465" t="s">
        <v>913</v>
      </c>
      <c r="I4001" s="465" t="s">
        <v>7929</v>
      </c>
      <c r="J4001" s="466">
        <v>48725</v>
      </c>
      <c r="K4001" s="469">
        <v>45042</v>
      </c>
      <c r="L4001" s="404">
        <f t="shared" ca="1" si="62"/>
        <v>3748.0769230769229</v>
      </c>
      <c r="M4001" s="465" t="s">
        <v>143</v>
      </c>
    </row>
    <row r="4002" spans="1:13" x14ac:dyDescent="0.35">
      <c r="A4002" s="462" t="s">
        <v>6973</v>
      </c>
      <c r="B4002" s="462" t="s">
        <v>5276</v>
      </c>
      <c r="C4002" s="462" t="s">
        <v>6973</v>
      </c>
      <c r="D4002" s="462" t="s">
        <v>203</v>
      </c>
      <c r="E4002" s="462" t="s">
        <v>5936</v>
      </c>
      <c r="F4002" s="463">
        <v>2008</v>
      </c>
      <c r="G4002" s="462" t="s">
        <v>5710</v>
      </c>
      <c r="H4002" s="462" t="s">
        <v>368</v>
      </c>
      <c r="I4002" s="462" t="s">
        <v>6974</v>
      </c>
      <c r="J4002" s="463">
        <v>131723</v>
      </c>
      <c r="K4002" s="468">
        <v>45042</v>
      </c>
      <c r="L4002" s="464">
        <f t="shared" ca="1" si="62"/>
        <v>8232.6875</v>
      </c>
      <c r="M4002" s="462" t="s">
        <v>143</v>
      </c>
    </row>
    <row r="4003" spans="1:13" x14ac:dyDescent="0.35">
      <c r="A4003" s="465" t="s">
        <v>9776</v>
      </c>
      <c r="B4003" s="465" t="s">
        <v>5300</v>
      </c>
      <c r="C4003" s="465" t="s">
        <v>9776</v>
      </c>
      <c r="D4003" s="465" t="s">
        <v>203</v>
      </c>
      <c r="E4003" s="465" t="s">
        <v>5936</v>
      </c>
      <c r="F4003" s="466">
        <v>2015</v>
      </c>
      <c r="G4003" s="465" t="s">
        <v>5710</v>
      </c>
      <c r="H4003" s="465" t="s">
        <v>913</v>
      </c>
      <c r="I4003" s="465" t="s">
        <v>9777</v>
      </c>
      <c r="J4003" s="466">
        <v>0</v>
      </c>
      <c r="K4003" s="469"/>
      <c r="L4003" s="404">
        <f t="shared" ca="1" si="62"/>
        <v>0</v>
      </c>
      <c r="M4003" s="465" t="s">
        <v>143</v>
      </c>
    </row>
    <row r="4004" spans="1:13" x14ac:dyDescent="0.35">
      <c r="A4004" s="462" t="s">
        <v>10675</v>
      </c>
      <c r="B4004" s="462" t="s">
        <v>5303</v>
      </c>
      <c r="C4004" s="462" t="s">
        <v>10675</v>
      </c>
      <c r="D4004" s="462" t="s">
        <v>203</v>
      </c>
      <c r="E4004" s="462" t="s">
        <v>5936</v>
      </c>
      <c r="F4004" s="463">
        <v>2016</v>
      </c>
      <c r="G4004" s="462" t="s">
        <v>5710</v>
      </c>
      <c r="H4004" s="462" t="s">
        <v>913</v>
      </c>
      <c r="I4004" s="462" t="s">
        <v>10676</v>
      </c>
      <c r="J4004" s="463">
        <v>0</v>
      </c>
      <c r="K4004" s="468"/>
      <c r="L4004" s="464">
        <f t="shared" ca="1" si="62"/>
        <v>0</v>
      </c>
      <c r="M4004" s="462" t="s">
        <v>143</v>
      </c>
    </row>
    <row r="4005" spans="1:13" x14ac:dyDescent="0.35">
      <c r="A4005" s="465" t="s">
        <v>6639</v>
      </c>
      <c r="B4005" s="465" t="s">
        <v>5274</v>
      </c>
      <c r="C4005" s="465" t="s">
        <v>6639</v>
      </c>
      <c r="D4005" s="465" t="s">
        <v>203</v>
      </c>
      <c r="E4005" s="465" t="s">
        <v>5936</v>
      </c>
      <c r="F4005" s="466">
        <v>2007</v>
      </c>
      <c r="G4005" s="465" t="s">
        <v>5710</v>
      </c>
      <c r="H4005" s="465" t="s">
        <v>5954</v>
      </c>
      <c r="I4005" s="465" t="s">
        <v>6640</v>
      </c>
      <c r="J4005" s="466">
        <v>52982</v>
      </c>
      <c r="K4005" s="469">
        <v>45042</v>
      </c>
      <c r="L4005" s="404">
        <f t="shared" ca="1" si="62"/>
        <v>3116.5882352941176</v>
      </c>
      <c r="M4005" s="465" t="s">
        <v>143</v>
      </c>
    </row>
    <row r="4006" spans="1:13" x14ac:dyDescent="0.35">
      <c r="A4006" s="462" t="s">
        <v>7934</v>
      </c>
      <c r="B4006" s="462" t="s">
        <v>16637</v>
      </c>
      <c r="C4006" s="462" t="s">
        <v>7934</v>
      </c>
      <c r="D4006" s="462" t="s">
        <v>203</v>
      </c>
      <c r="E4006" s="462" t="s">
        <v>5936</v>
      </c>
      <c r="F4006" s="463">
        <v>2011</v>
      </c>
      <c r="G4006" s="462" t="s">
        <v>5710</v>
      </c>
      <c r="H4006" s="462" t="s">
        <v>6004</v>
      </c>
      <c r="I4006" s="462" t="s">
        <v>7935</v>
      </c>
      <c r="J4006" s="463">
        <v>0</v>
      </c>
      <c r="K4006" s="468"/>
      <c r="L4006" s="464">
        <f t="shared" ca="1" si="62"/>
        <v>0</v>
      </c>
      <c r="M4006" s="462" t="s">
        <v>143</v>
      </c>
    </row>
    <row r="4007" spans="1:13" x14ac:dyDescent="0.35">
      <c r="A4007" s="465" t="s">
        <v>17900</v>
      </c>
      <c r="B4007" s="465" t="s">
        <v>17901</v>
      </c>
      <c r="C4007" s="465" t="s">
        <v>17900</v>
      </c>
      <c r="D4007" s="465" t="s">
        <v>203</v>
      </c>
      <c r="E4007" s="465" t="s">
        <v>5936</v>
      </c>
      <c r="F4007" s="466">
        <v>2023</v>
      </c>
      <c r="G4007" s="465" t="s">
        <v>5733</v>
      </c>
      <c r="H4007" s="465" t="s">
        <v>12026</v>
      </c>
      <c r="I4007" s="465" t="s">
        <v>17902</v>
      </c>
      <c r="J4007" s="466">
        <v>0</v>
      </c>
      <c r="K4007" s="469"/>
      <c r="L4007" s="404">
        <f t="shared" ca="1" si="62"/>
        <v>0</v>
      </c>
      <c r="M4007" s="465" t="s">
        <v>143</v>
      </c>
    </row>
    <row r="4008" spans="1:13" x14ac:dyDescent="0.35">
      <c r="A4008" s="462" t="s">
        <v>9442</v>
      </c>
      <c r="B4008" s="462" t="s">
        <v>5298</v>
      </c>
      <c r="C4008" s="462" t="s">
        <v>9442</v>
      </c>
      <c r="D4008" s="462" t="s">
        <v>203</v>
      </c>
      <c r="E4008" s="462" t="s">
        <v>5936</v>
      </c>
      <c r="F4008" s="463">
        <v>2014</v>
      </c>
      <c r="G4008" s="462" t="s">
        <v>5813</v>
      </c>
      <c r="H4008" s="462" t="s">
        <v>5841</v>
      </c>
      <c r="I4008" s="462" t="s">
        <v>9443</v>
      </c>
      <c r="J4008" s="463">
        <v>0</v>
      </c>
      <c r="K4008" s="468"/>
      <c r="L4008" s="464">
        <f t="shared" ca="1" si="62"/>
        <v>0</v>
      </c>
      <c r="M4008" s="462" t="s">
        <v>143</v>
      </c>
    </row>
    <row r="4009" spans="1:13" x14ac:dyDescent="0.35">
      <c r="A4009" s="465" t="s">
        <v>6214</v>
      </c>
      <c r="B4009" s="465" t="s">
        <v>5270</v>
      </c>
      <c r="C4009" s="465" t="s">
        <v>6214</v>
      </c>
      <c r="D4009" s="465" t="s">
        <v>203</v>
      </c>
      <c r="E4009" s="465" t="s">
        <v>5936</v>
      </c>
      <c r="F4009" s="466">
        <v>2004</v>
      </c>
      <c r="G4009" s="465" t="s">
        <v>5710</v>
      </c>
      <c r="H4009" s="465" t="s">
        <v>2286</v>
      </c>
      <c r="I4009" s="465" t="s">
        <v>6215</v>
      </c>
      <c r="J4009" s="466">
        <v>8109</v>
      </c>
      <c r="K4009" s="469"/>
      <c r="L4009" s="404">
        <f t="shared" ca="1" si="62"/>
        <v>405.45</v>
      </c>
      <c r="M4009" s="465" t="s">
        <v>143</v>
      </c>
    </row>
    <row r="4010" spans="1:13" x14ac:dyDescent="0.35">
      <c r="A4010" s="462" t="s">
        <v>11430</v>
      </c>
      <c r="B4010" s="462" t="s">
        <v>5311</v>
      </c>
      <c r="C4010" s="462" t="s">
        <v>11430</v>
      </c>
      <c r="D4010" s="462" t="s">
        <v>203</v>
      </c>
      <c r="E4010" s="462" t="s">
        <v>5936</v>
      </c>
      <c r="F4010" s="463">
        <v>2017</v>
      </c>
      <c r="G4010" s="462" t="s">
        <v>5710</v>
      </c>
      <c r="H4010" s="462" t="s">
        <v>6139</v>
      </c>
      <c r="I4010" s="462" t="s">
        <v>11431</v>
      </c>
      <c r="J4010" s="463">
        <v>0</v>
      </c>
      <c r="K4010" s="468"/>
      <c r="L4010" s="464">
        <f t="shared" ca="1" si="62"/>
        <v>0</v>
      </c>
      <c r="M4010" s="462" t="s">
        <v>143</v>
      </c>
    </row>
    <row r="4011" spans="1:13" x14ac:dyDescent="0.35">
      <c r="A4011" s="465" t="s">
        <v>8633</v>
      </c>
      <c r="B4011" s="465" t="s">
        <v>5296</v>
      </c>
      <c r="C4011" s="465" t="s">
        <v>8633</v>
      </c>
      <c r="D4011" s="465" t="s">
        <v>203</v>
      </c>
      <c r="E4011" s="465" t="s">
        <v>5936</v>
      </c>
      <c r="F4011" s="466">
        <v>2013</v>
      </c>
      <c r="G4011" s="465" t="s">
        <v>5710</v>
      </c>
      <c r="H4011" s="465" t="s">
        <v>6139</v>
      </c>
      <c r="I4011" s="465" t="s">
        <v>8634</v>
      </c>
      <c r="J4011" s="466">
        <v>0</v>
      </c>
      <c r="K4011" s="469"/>
      <c r="L4011" s="404">
        <f t="shared" ca="1" si="62"/>
        <v>0</v>
      </c>
      <c r="M4011" s="465" t="s">
        <v>143</v>
      </c>
    </row>
    <row r="4012" spans="1:13" x14ac:dyDescent="0.35">
      <c r="A4012" s="462" t="s">
        <v>8623</v>
      </c>
      <c r="B4012" s="462" t="s">
        <v>5292</v>
      </c>
      <c r="C4012" s="462" t="s">
        <v>8623</v>
      </c>
      <c r="D4012" s="462" t="s">
        <v>203</v>
      </c>
      <c r="E4012" s="462" t="s">
        <v>5936</v>
      </c>
      <c r="F4012" s="463">
        <v>2013</v>
      </c>
      <c r="G4012" s="462" t="s">
        <v>5710</v>
      </c>
      <c r="H4012" s="462" t="s">
        <v>6139</v>
      </c>
      <c r="I4012" s="462" t="s">
        <v>8624</v>
      </c>
      <c r="J4012" s="463">
        <v>0</v>
      </c>
      <c r="K4012" s="468"/>
      <c r="L4012" s="464">
        <f t="shared" ca="1" si="62"/>
        <v>0</v>
      </c>
      <c r="M4012" s="462" t="s">
        <v>143</v>
      </c>
    </row>
    <row r="4013" spans="1:13" x14ac:dyDescent="0.35">
      <c r="A4013" s="465" t="s">
        <v>7724</v>
      </c>
      <c r="B4013" s="465" t="s">
        <v>5281</v>
      </c>
      <c r="C4013" s="465" t="s">
        <v>7724</v>
      </c>
      <c r="D4013" s="465" t="s">
        <v>203</v>
      </c>
      <c r="E4013" s="465" t="s">
        <v>5936</v>
      </c>
      <c r="F4013" s="466">
        <v>2011</v>
      </c>
      <c r="G4013" s="465" t="s">
        <v>5710</v>
      </c>
      <c r="H4013" s="465" t="s">
        <v>5820</v>
      </c>
      <c r="I4013" s="465" t="s">
        <v>7725</v>
      </c>
      <c r="J4013" s="466">
        <v>185392</v>
      </c>
      <c r="K4013" s="469">
        <v>45049</v>
      </c>
      <c r="L4013" s="404">
        <f t="shared" ca="1" si="62"/>
        <v>14260.923076923076</v>
      </c>
      <c r="M4013" s="465" t="s">
        <v>143</v>
      </c>
    </row>
    <row r="4014" spans="1:13" x14ac:dyDescent="0.35">
      <c r="A4014" s="462" t="s">
        <v>10452</v>
      </c>
      <c r="B4014" s="462" t="s">
        <v>5302</v>
      </c>
      <c r="C4014" s="462" t="s">
        <v>10452</v>
      </c>
      <c r="D4014" s="462" t="s">
        <v>203</v>
      </c>
      <c r="E4014" s="462" t="s">
        <v>5936</v>
      </c>
      <c r="F4014" s="463">
        <v>2016</v>
      </c>
      <c r="G4014" s="462" t="s">
        <v>5710</v>
      </c>
      <c r="H4014" s="462" t="s">
        <v>6139</v>
      </c>
      <c r="I4014" s="462" t="s">
        <v>10308</v>
      </c>
      <c r="J4014" s="463">
        <v>0</v>
      </c>
      <c r="K4014" s="468"/>
      <c r="L4014" s="464">
        <f t="shared" ca="1" si="62"/>
        <v>0</v>
      </c>
      <c r="M4014" s="462" t="s">
        <v>143</v>
      </c>
    </row>
    <row r="4015" spans="1:13" x14ac:dyDescent="0.35">
      <c r="A4015" s="465" t="s">
        <v>8479</v>
      </c>
      <c r="B4015" s="465" t="s">
        <v>5289</v>
      </c>
      <c r="C4015" s="465" t="s">
        <v>8479</v>
      </c>
      <c r="D4015" s="465" t="s">
        <v>203</v>
      </c>
      <c r="E4015" s="465" t="s">
        <v>5936</v>
      </c>
      <c r="F4015" s="466">
        <v>2013</v>
      </c>
      <c r="G4015" s="465" t="s">
        <v>5710</v>
      </c>
      <c r="H4015" s="465" t="s">
        <v>5820</v>
      </c>
      <c r="I4015" s="465" t="s">
        <v>8480</v>
      </c>
      <c r="J4015" s="466">
        <v>0</v>
      </c>
      <c r="K4015" s="469"/>
      <c r="L4015" s="404">
        <f t="shared" ca="1" si="62"/>
        <v>0</v>
      </c>
      <c r="M4015" s="465" t="s">
        <v>143</v>
      </c>
    </row>
    <row r="4016" spans="1:13" x14ac:dyDescent="0.35">
      <c r="A4016" s="462" t="s">
        <v>11759</v>
      </c>
      <c r="B4016" s="462" t="s">
        <v>5316</v>
      </c>
      <c r="C4016" s="462" t="s">
        <v>11759</v>
      </c>
      <c r="D4016" s="462" t="s">
        <v>203</v>
      </c>
      <c r="E4016" s="462" t="s">
        <v>5936</v>
      </c>
      <c r="F4016" s="463">
        <v>2017</v>
      </c>
      <c r="G4016" s="462" t="s">
        <v>5710</v>
      </c>
      <c r="H4016" s="462" t="s">
        <v>9893</v>
      </c>
      <c r="I4016" s="462" t="s">
        <v>11760</v>
      </c>
      <c r="J4016" s="463">
        <v>0</v>
      </c>
      <c r="K4016" s="468"/>
      <c r="L4016" s="464">
        <f t="shared" ca="1" si="62"/>
        <v>0</v>
      </c>
      <c r="M4016" s="462" t="s">
        <v>143</v>
      </c>
    </row>
    <row r="4017" spans="1:13" x14ac:dyDescent="0.35">
      <c r="A4017" s="465" t="s">
        <v>11019</v>
      </c>
      <c r="B4017" s="465" t="s">
        <v>5308</v>
      </c>
      <c r="C4017" s="465" t="s">
        <v>11019</v>
      </c>
      <c r="D4017" s="465" t="s">
        <v>203</v>
      </c>
      <c r="E4017" s="465" t="s">
        <v>5936</v>
      </c>
      <c r="F4017" s="466">
        <v>2016</v>
      </c>
      <c r="G4017" s="465" t="s">
        <v>5710</v>
      </c>
      <c r="H4017" s="465" t="s">
        <v>9893</v>
      </c>
      <c r="I4017" s="465" t="s">
        <v>11020</v>
      </c>
      <c r="J4017" s="466">
        <v>0</v>
      </c>
      <c r="K4017" s="469"/>
      <c r="L4017" s="404">
        <f t="shared" ca="1" si="62"/>
        <v>0</v>
      </c>
      <c r="M4017" s="465" t="s">
        <v>143</v>
      </c>
    </row>
    <row r="4018" spans="1:13" x14ac:dyDescent="0.35">
      <c r="A4018" s="462" t="s">
        <v>11644</v>
      </c>
      <c r="B4018" s="462" t="s">
        <v>5314</v>
      </c>
      <c r="C4018" s="462" t="s">
        <v>11644</v>
      </c>
      <c r="D4018" s="462" t="s">
        <v>203</v>
      </c>
      <c r="E4018" s="462" t="s">
        <v>5936</v>
      </c>
      <c r="F4018" s="463">
        <v>2017</v>
      </c>
      <c r="G4018" s="462" t="s">
        <v>5710</v>
      </c>
      <c r="H4018" s="462" t="s">
        <v>9893</v>
      </c>
      <c r="I4018" s="462" t="s">
        <v>11645</v>
      </c>
      <c r="J4018" s="463">
        <v>0</v>
      </c>
      <c r="K4018" s="468"/>
      <c r="L4018" s="464">
        <f t="shared" ca="1" si="62"/>
        <v>0</v>
      </c>
      <c r="M4018" s="462" t="s">
        <v>143</v>
      </c>
    </row>
    <row r="4019" spans="1:13" x14ac:dyDescent="0.35">
      <c r="A4019" s="465" t="s">
        <v>11757</v>
      </c>
      <c r="B4019" s="465" t="s">
        <v>5315</v>
      </c>
      <c r="C4019" s="465" t="s">
        <v>11757</v>
      </c>
      <c r="D4019" s="465" t="s">
        <v>203</v>
      </c>
      <c r="E4019" s="465" t="s">
        <v>5936</v>
      </c>
      <c r="F4019" s="466">
        <v>2017</v>
      </c>
      <c r="G4019" s="465" t="s">
        <v>5710</v>
      </c>
      <c r="H4019" s="465" t="s">
        <v>9893</v>
      </c>
      <c r="I4019" s="465" t="s">
        <v>11758</v>
      </c>
      <c r="J4019" s="466">
        <v>0</v>
      </c>
      <c r="K4019" s="469"/>
      <c r="L4019" s="404">
        <f t="shared" ca="1" si="62"/>
        <v>0</v>
      </c>
      <c r="M4019" s="465" t="s">
        <v>143</v>
      </c>
    </row>
    <row r="4020" spans="1:13" x14ac:dyDescent="0.35">
      <c r="A4020" s="462" t="s">
        <v>11015</v>
      </c>
      <c r="B4020" s="462" t="s">
        <v>5306</v>
      </c>
      <c r="C4020" s="462" t="s">
        <v>11015</v>
      </c>
      <c r="D4020" s="462" t="s">
        <v>203</v>
      </c>
      <c r="E4020" s="462" t="s">
        <v>5936</v>
      </c>
      <c r="F4020" s="463">
        <v>2016</v>
      </c>
      <c r="G4020" s="462" t="s">
        <v>5710</v>
      </c>
      <c r="H4020" s="462" t="s">
        <v>9893</v>
      </c>
      <c r="I4020" s="462" t="s">
        <v>11016</v>
      </c>
      <c r="J4020" s="463">
        <v>0</v>
      </c>
      <c r="K4020" s="468"/>
      <c r="L4020" s="464">
        <f t="shared" ca="1" si="62"/>
        <v>0</v>
      </c>
      <c r="M4020" s="462" t="s">
        <v>143</v>
      </c>
    </row>
    <row r="4021" spans="1:13" x14ac:dyDescent="0.35">
      <c r="A4021" s="465" t="s">
        <v>11017</v>
      </c>
      <c r="B4021" s="465" t="s">
        <v>5307</v>
      </c>
      <c r="C4021" s="465" t="s">
        <v>11017</v>
      </c>
      <c r="D4021" s="465" t="s">
        <v>203</v>
      </c>
      <c r="E4021" s="465" t="s">
        <v>5936</v>
      </c>
      <c r="F4021" s="466">
        <v>2016</v>
      </c>
      <c r="G4021" s="465" t="s">
        <v>5710</v>
      </c>
      <c r="H4021" s="465" t="s">
        <v>9893</v>
      </c>
      <c r="I4021" s="465" t="s">
        <v>11018</v>
      </c>
      <c r="J4021" s="466">
        <v>0</v>
      </c>
      <c r="K4021" s="469"/>
      <c r="L4021" s="404">
        <f t="shared" ca="1" si="62"/>
        <v>0</v>
      </c>
      <c r="M4021" s="465" t="s">
        <v>143</v>
      </c>
    </row>
    <row r="4022" spans="1:13" x14ac:dyDescent="0.35">
      <c r="A4022" s="462" t="s">
        <v>8481</v>
      </c>
      <c r="B4022" s="462" t="s">
        <v>5288</v>
      </c>
      <c r="C4022" s="462" t="s">
        <v>8481</v>
      </c>
      <c r="D4022" s="462" t="s">
        <v>203</v>
      </c>
      <c r="E4022" s="462" t="s">
        <v>5936</v>
      </c>
      <c r="F4022" s="463">
        <v>2013</v>
      </c>
      <c r="G4022" s="462" t="s">
        <v>5710</v>
      </c>
      <c r="H4022" s="462" t="s">
        <v>5820</v>
      </c>
      <c r="I4022" s="462" t="s">
        <v>8482</v>
      </c>
      <c r="J4022" s="463">
        <v>0</v>
      </c>
      <c r="K4022" s="468"/>
      <c r="L4022" s="464">
        <f t="shared" ca="1" si="62"/>
        <v>0</v>
      </c>
      <c r="M4022" s="462" t="s">
        <v>143</v>
      </c>
    </row>
    <row r="4023" spans="1:13" x14ac:dyDescent="0.35">
      <c r="A4023" s="465" t="s">
        <v>11761</v>
      </c>
      <c r="B4023" s="465" t="s">
        <v>5317</v>
      </c>
      <c r="C4023" s="465" t="s">
        <v>11761</v>
      </c>
      <c r="D4023" s="465" t="s">
        <v>203</v>
      </c>
      <c r="E4023" s="465" t="s">
        <v>5936</v>
      </c>
      <c r="F4023" s="466">
        <v>2017</v>
      </c>
      <c r="G4023" s="465" t="s">
        <v>5710</v>
      </c>
      <c r="H4023" s="465" t="s">
        <v>9893</v>
      </c>
      <c r="I4023" s="465" t="s">
        <v>11762</v>
      </c>
      <c r="J4023" s="466">
        <v>0</v>
      </c>
      <c r="K4023" s="469"/>
      <c r="L4023" s="404">
        <f t="shared" ca="1" si="62"/>
        <v>0</v>
      </c>
      <c r="M4023" s="465" t="s">
        <v>143</v>
      </c>
    </row>
    <row r="4024" spans="1:13" x14ac:dyDescent="0.35">
      <c r="A4024" s="462" t="s">
        <v>8081</v>
      </c>
      <c r="B4024" s="462" t="s">
        <v>5286</v>
      </c>
      <c r="C4024" s="462" t="s">
        <v>8081</v>
      </c>
      <c r="D4024" s="462" t="s">
        <v>203</v>
      </c>
      <c r="E4024" s="462" t="s">
        <v>5936</v>
      </c>
      <c r="F4024" s="463">
        <v>2012</v>
      </c>
      <c r="G4024" s="462" t="s">
        <v>5710</v>
      </c>
      <c r="H4024" s="462" t="s">
        <v>5820</v>
      </c>
      <c r="I4024" s="462" t="s">
        <v>8082</v>
      </c>
      <c r="J4024" s="463">
        <v>0</v>
      </c>
      <c r="K4024" s="468"/>
      <c r="L4024" s="464">
        <f t="shared" ca="1" si="62"/>
        <v>0</v>
      </c>
      <c r="M4024" s="462" t="s">
        <v>143</v>
      </c>
    </row>
    <row r="4025" spans="1:13" x14ac:dyDescent="0.35">
      <c r="A4025" s="465" t="s">
        <v>13492</v>
      </c>
      <c r="B4025" s="465" t="s">
        <v>5320</v>
      </c>
      <c r="C4025" s="465" t="s">
        <v>13492</v>
      </c>
      <c r="D4025" s="465" t="s">
        <v>203</v>
      </c>
      <c r="E4025" s="465" t="s">
        <v>5936</v>
      </c>
      <c r="F4025" s="466">
        <v>2019</v>
      </c>
      <c r="G4025" s="465" t="s">
        <v>2071</v>
      </c>
      <c r="H4025" s="465" t="s">
        <v>5734</v>
      </c>
      <c r="I4025" s="465" t="s">
        <v>13493</v>
      </c>
      <c r="J4025" s="466">
        <v>0</v>
      </c>
      <c r="K4025" s="469"/>
      <c r="L4025" s="404">
        <f t="shared" ca="1" si="62"/>
        <v>0</v>
      </c>
      <c r="M4025" s="465" t="s">
        <v>143</v>
      </c>
    </row>
    <row r="4026" spans="1:13" x14ac:dyDescent="0.35">
      <c r="A4026" s="462" t="s">
        <v>11013</v>
      </c>
      <c r="B4026" s="462" t="s">
        <v>5309</v>
      </c>
      <c r="C4026" s="462" t="s">
        <v>11013</v>
      </c>
      <c r="D4026" s="462" t="s">
        <v>203</v>
      </c>
      <c r="E4026" s="462" t="s">
        <v>5936</v>
      </c>
      <c r="F4026" s="463">
        <v>2016</v>
      </c>
      <c r="G4026" s="462" t="s">
        <v>5710</v>
      </c>
      <c r="H4026" s="462" t="s">
        <v>9893</v>
      </c>
      <c r="I4026" s="462" t="s">
        <v>11014</v>
      </c>
      <c r="J4026" s="463">
        <v>0</v>
      </c>
      <c r="K4026" s="468"/>
      <c r="L4026" s="464">
        <f t="shared" ca="1" si="62"/>
        <v>0</v>
      </c>
      <c r="M4026" s="462" t="s">
        <v>143</v>
      </c>
    </row>
    <row r="4027" spans="1:13" x14ac:dyDescent="0.35">
      <c r="A4027" s="465" t="s">
        <v>11763</v>
      </c>
      <c r="B4027" s="465" t="s">
        <v>5318</v>
      </c>
      <c r="C4027" s="465" t="s">
        <v>11763</v>
      </c>
      <c r="D4027" s="465" t="s">
        <v>203</v>
      </c>
      <c r="E4027" s="465" t="s">
        <v>5936</v>
      </c>
      <c r="F4027" s="466">
        <v>2017</v>
      </c>
      <c r="G4027" s="465" t="s">
        <v>5710</v>
      </c>
      <c r="H4027" s="465" t="s">
        <v>9893</v>
      </c>
      <c r="I4027" s="465" t="s">
        <v>11764</v>
      </c>
      <c r="J4027" s="466">
        <v>0</v>
      </c>
      <c r="K4027" s="469"/>
      <c r="L4027" s="404">
        <f t="shared" ca="1" si="62"/>
        <v>0</v>
      </c>
      <c r="M4027" s="465" t="s">
        <v>143</v>
      </c>
    </row>
    <row r="4028" spans="1:13" x14ac:dyDescent="0.35">
      <c r="A4028" s="462" t="s">
        <v>12445</v>
      </c>
      <c r="B4028" s="462" t="s">
        <v>16772</v>
      </c>
      <c r="C4028" s="462" t="s">
        <v>12445</v>
      </c>
      <c r="D4028" s="462" t="s">
        <v>203</v>
      </c>
      <c r="E4028" s="462" t="s">
        <v>5936</v>
      </c>
      <c r="F4028" s="463">
        <v>2018</v>
      </c>
      <c r="G4028" s="462" t="s">
        <v>5710</v>
      </c>
      <c r="H4028" s="462" t="s">
        <v>9893</v>
      </c>
      <c r="I4028" s="462" t="s">
        <v>12446</v>
      </c>
      <c r="J4028" s="463">
        <v>0</v>
      </c>
      <c r="K4028" s="468"/>
      <c r="L4028" s="464">
        <f t="shared" ca="1" si="62"/>
        <v>0</v>
      </c>
      <c r="M4028" s="462" t="s">
        <v>143</v>
      </c>
    </row>
    <row r="4029" spans="1:13" x14ac:dyDescent="0.35">
      <c r="A4029" s="465" t="s">
        <v>8318</v>
      </c>
      <c r="B4029" s="465" t="s">
        <v>5287</v>
      </c>
      <c r="C4029" s="465" t="s">
        <v>8318</v>
      </c>
      <c r="D4029" s="465" t="s">
        <v>203</v>
      </c>
      <c r="E4029" s="465" t="s">
        <v>5936</v>
      </c>
      <c r="F4029" s="466">
        <v>2012</v>
      </c>
      <c r="G4029" s="465" t="s">
        <v>5710</v>
      </c>
      <c r="H4029" s="465" t="s">
        <v>913</v>
      </c>
      <c r="I4029" s="465" t="s">
        <v>8319</v>
      </c>
      <c r="J4029" s="466">
        <v>0</v>
      </c>
      <c r="K4029" s="469"/>
      <c r="L4029" s="404">
        <f t="shared" ca="1" si="62"/>
        <v>0</v>
      </c>
      <c r="M4029" s="465" t="s">
        <v>143</v>
      </c>
    </row>
    <row r="4030" spans="1:13" x14ac:dyDescent="0.35">
      <c r="A4030" s="462" t="s">
        <v>10709</v>
      </c>
      <c r="B4030" s="462" t="s">
        <v>5304</v>
      </c>
      <c r="C4030" s="462" t="s">
        <v>10709</v>
      </c>
      <c r="D4030" s="462" t="s">
        <v>203</v>
      </c>
      <c r="E4030" s="462" t="s">
        <v>5936</v>
      </c>
      <c r="F4030" s="463">
        <v>2016</v>
      </c>
      <c r="G4030" s="462" t="s">
        <v>5710</v>
      </c>
      <c r="H4030" s="462" t="s">
        <v>6004</v>
      </c>
      <c r="I4030" s="462" t="s">
        <v>10710</v>
      </c>
      <c r="J4030" s="463">
        <v>0</v>
      </c>
      <c r="K4030" s="468"/>
      <c r="L4030" s="464">
        <f t="shared" ca="1" si="62"/>
        <v>0</v>
      </c>
      <c r="M4030" s="462" t="s">
        <v>143</v>
      </c>
    </row>
    <row r="4031" spans="1:13" x14ac:dyDescent="0.35">
      <c r="A4031" s="465" t="s">
        <v>9605</v>
      </c>
      <c r="B4031" s="465" t="s">
        <v>5299</v>
      </c>
      <c r="C4031" s="465" t="s">
        <v>9605</v>
      </c>
      <c r="D4031" s="465" t="s">
        <v>203</v>
      </c>
      <c r="E4031" s="465" t="s">
        <v>5936</v>
      </c>
      <c r="F4031" s="466">
        <v>2015</v>
      </c>
      <c r="G4031" s="465" t="s">
        <v>5710</v>
      </c>
      <c r="H4031" s="465" t="s">
        <v>6139</v>
      </c>
      <c r="I4031" s="465" t="s">
        <v>9606</v>
      </c>
      <c r="J4031" s="466">
        <v>0</v>
      </c>
      <c r="K4031" s="469"/>
      <c r="L4031" s="404">
        <f t="shared" ca="1" si="62"/>
        <v>0</v>
      </c>
      <c r="M4031" s="465" t="s">
        <v>143</v>
      </c>
    </row>
    <row r="4032" spans="1:13" x14ac:dyDescent="0.35">
      <c r="A4032" s="462" t="s">
        <v>10450</v>
      </c>
      <c r="B4032" s="462" t="s">
        <v>5301</v>
      </c>
      <c r="C4032" s="462" t="s">
        <v>10450</v>
      </c>
      <c r="D4032" s="462" t="s">
        <v>203</v>
      </c>
      <c r="E4032" s="462" t="s">
        <v>5936</v>
      </c>
      <c r="F4032" s="463">
        <v>2016</v>
      </c>
      <c r="G4032" s="462" t="s">
        <v>5710</v>
      </c>
      <c r="H4032" s="462" t="s">
        <v>6139</v>
      </c>
      <c r="I4032" s="462" t="s">
        <v>10451</v>
      </c>
      <c r="J4032" s="463">
        <v>0</v>
      </c>
      <c r="K4032" s="468"/>
      <c r="L4032" s="464">
        <f t="shared" ca="1" si="62"/>
        <v>0</v>
      </c>
      <c r="M4032" s="462" t="s">
        <v>143</v>
      </c>
    </row>
    <row r="4033" spans="1:13" x14ac:dyDescent="0.35">
      <c r="A4033" s="465" t="s">
        <v>11434</v>
      </c>
      <c r="B4033" s="465" t="s">
        <v>5313</v>
      </c>
      <c r="C4033" s="465" t="s">
        <v>11434</v>
      </c>
      <c r="D4033" s="465" t="s">
        <v>203</v>
      </c>
      <c r="E4033" s="465" t="s">
        <v>5936</v>
      </c>
      <c r="F4033" s="466">
        <v>2017</v>
      </c>
      <c r="G4033" s="465" t="s">
        <v>5710</v>
      </c>
      <c r="H4033" s="465" t="s">
        <v>6139</v>
      </c>
      <c r="I4033" s="465" t="s">
        <v>11435</v>
      </c>
      <c r="J4033" s="466">
        <v>101959</v>
      </c>
      <c r="K4033" s="469">
        <v>45191</v>
      </c>
      <c r="L4033" s="404">
        <f t="shared" ca="1" si="62"/>
        <v>14565.571428571429</v>
      </c>
      <c r="M4033" s="465" t="s">
        <v>143</v>
      </c>
    </row>
    <row r="4034" spans="1:13" x14ac:dyDescent="0.35">
      <c r="A4034" s="462" t="s">
        <v>13691</v>
      </c>
      <c r="B4034" s="462" t="s">
        <v>5322</v>
      </c>
      <c r="C4034" s="462" t="s">
        <v>13691</v>
      </c>
      <c r="D4034" s="462" t="s">
        <v>203</v>
      </c>
      <c r="E4034" s="462" t="s">
        <v>5936</v>
      </c>
      <c r="F4034" s="463">
        <v>2020</v>
      </c>
      <c r="G4034" s="462" t="s">
        <v>5767</v>
      </c>
      <c r="H4034" s="462" t="s">
        <v>6036</v>
      </c>
      <c r="I4034" s="462" t="s">
        <v>13692</v>
      </c>
      <c r="J4034" s="463">
        <v>0</v>
      </c>
      <c r="K4034" s="468"/>
      <c r="L4034" s="464">
        <f t="shared" ref="L4034:L4097" ca="1" si="63">IFERROR(J4034/(YEAR(NOW())-F4034),"--")</f>
        <v>0</v>
      </c>
      <c r="M4034" s="462" t="s">
        <v>143</v>
      </c>
    </row>
    <row r="4035" spans="1:13" x14ac:dyDescent="0.35">
      <c r="A4035" s="465" t="s">
        <v>10839</v>
      </c>
      <c r="B4035" s="465" t="s">
        <v>5305</v>
      </c>
      <c r="C4035" s="465" t="s">
        <v>10839</v>
      </c>
      <c r="D4035" s="465" t="s">
        <v>203</v>
      </c>
      <c r="E4035" s="465" t="s">
        <v>5936</v>
      </c>
      <c r="F4035" s="466">
        <v>2016</v>
      </c>
      <c r="G4035" s="465" t="s">
        <v>5710</v>
      </c>
      <c r="H4035" s="465" t="s">
        <v>6006</v>
      </c>
      <c r="I4035" s="465" t="s">
        <v>10840</v>
      </c>
      <c r="J4035" s="466">
        <v>0</v>
      </c>
      <c r="K4035" s="469"/>
      <c r="L4035" s="404">
        <f t="shared" ca="1" si="63"/>
        <v>0</v>
      </c>
      <c r="M4035" s="465" t="s">
        <v>143</v>
      </c>
    </row>
    <row r="4036" spans="1:13" x14ac:dyDescent="0.35">
      <c r="A4036" s="462" t="s">
        <v>13695</v>
      </c>
      <c r="B4036" s="462" t="s">
        <v>5324</v>
      </c>
      <c r="C4036" s="462" t="s">
        <v>13695</v>
      </c>
      <c r="D4036" s="462" t="s">
        <v>203</v>
      </c>
      <c r="E4036" s="462" t="s">
        <v>5936</v>
      </c>
      <c r="F4036" s="463">
        <v>2020</v>
      </c>
      <c r="G4036" s="462" t="s">
        <v>5767</v>
      </c>
      <c r="H4036" s="462" t="s">
        <v>6036</v>
      </c>
      <c r="I4036" s="462" t="s">
        <v>13696</v>
      </c>
      <c r="J4036" s="463">
        <v>0</v>
      </c>
      <c r="K4036" s="468"/>
      <c r="L4036" s="464">
        <f t="shared" ca="1" si="63"/>
        <v>0</v>
      </c>
      <c r="M4036" s="462" t="s">
        <v>143</v>
      </c>
    </row>
    <row r="4037" spans="1:13" x14ac:dyDescent="0.35">
      <c r="A4037" s="465" t="s">
        <v>7666</v>
      </c>
      <c r="B4037" s="465" t="s">
        <v>5280</v>
      </c>
      <c r="C4037" s="465" t="s">
        <v>7666</v>
      </c>
      <c r="D4037" s="465" t="s">
        <v>203</v>
      </c>
      <c r="E4037" s="465" t="s">
        <v>5936</v>
      </c>
      <c r="F4037" s="466">
        <v>2011</v>
      </c>
      <c r="G4037" s="465" t="s">
        <v>5710</v>
      </c>
      <c r="H4037" s="465" t="s">
        <v>6125</v>
      </c>
      <c r="I4037" s="465" t="s">
        <v>7667</v>
      </c>
      <c r="J4037" s="466">
        <v>125220</v>
      </c>
      <c r="K4037" s="469">
        <v>45049</v>
      </c>
      <c r="L4037" s="404">
        <f t="shared" ca="1" si="63"/>
        <v>9632.3076923076915</v>
      </c>
      <c r="M4037" s="465" t="s">
        <v>143</v>
      </c>
    </row>
    <row r="4038" spans="1:13" x14ac:dyDescent="0.35">
      <c r="A4038" s="462" t="s">
        <v>13697</v>
      </c>
      <c r="B4038" s="462" t="s">
        <v>5325</v>
      </c>
      <c r="C4038" s="462" t="s">
        <v>13697</v>
      </c>
      <c r="D4038" s="462" t="s">
        <v>203</v>
      </c>
      <c r="E4038" s="462" t="s">
        <v>5936</v>
      </c>
      <c r="F4038" s="463">
        <v>2020</v>
      </c>
      <c r="G4038" s="462" t="s">
        <v>5767</v>
      </c>
      <c r="H4038" s="462" t="s">
        <v>6036</v>
      </c>
      <c r="I4038" s="462" t="s">
        <v>13698</v>
      </c>
      <c r="J4038" s="463">
        <v>0</v>
      </c>
      <c r="K4038" s="468"/>
      <c r="L4038" s="464">
        <f t="shared" ca="1" si="63"/>
        <v>0</v>
      </c>
      <c r="M4038" s="462" t="s">
        <v>143</v>
      </c>
    </row>
    <row r="4039" spans="1:13" x14ac:dyDescent="0.35">
      <c r="A4039" s="465" t="s">
        <v>13689</v>
      </c>
      <c r="B4039" s="465" t="s">
        <v>5321</v>
      </c>
      <c r="C4039" s="465" t="s">
        <v>13689</v>
      </c>
      <c r="D4039" s="465" t="s">
        <v>203</v>
      </c>
      <c r="E4039" s="465" t="s">
        <v>5936</v>
      </c>
      <c r="F4039" s="466">
        <v>2020</v>
      </c>
      <c r="G4039" s="465" t="s">
        <v>5767</v>
      </c>
      <c r="H4039" s="465" t="s">
        <v>6036</v>
      </c>
      <c r="I4039" s="465" t="s">
        <v>13690</v>
      </c>
      <c r="J4039" s="466">
        <v>0</v>
      </c>
      <c r="K4039" s="469"/>
      <c r="L4039" s="404">
        <f t="shared" ca="1" si="63"/>
        <v>0</v>
      </c>
      <c r="M4039" s="465" t="s">
        <v>143</v>
      </c>
    </row>
    <row r="4040" spans="1:13" x14ac:dyDescent="0.35">
      <c r="A4040" s="462" t="s">
        <v>13693</v>
      </c>
      <c r="B4040" s="462" t="s">
        <v>5323</v>
      </c>
      <c r="C4040" s="462" t="s">
        <v>13693</v>
      </c>
      <c r="D4040" s="462" t="s">
        <v>203</v>
      </c>
      <c r="E4040" s="462" t="s">
        <v>5936</v>
      </c>
      <c r="F4040" s="463">
        <v>2020</v>
      </c>
      <c r="G4040" s="462" t="s">
        <v>5767</v>
      </c>
      <c r="H4040" s="462" t="s">
        <v>6036</v>
      </c>
      <c r="I4040" s="462" t="s">
        <v>13694</v>
      </c>
      <c r="J4040" s="463">
        <v>0</v>
      </c>
      <c r="K4040" s="468"/>
      <c r="L4040" s="464">
        <f t="shared" ca="1" si="63"/>
        <v>0</v>
      </c>
      <c r="M4040" s="462" t="s">
        <v>143</v>
      </c>
    </row>
    <row r="4041" spans="1:13" x14ac:dyDescent="0.35">
      <c r="A4041" s="465" t="s">
        <v>7851</v>
      </c>
      <c r="B4041" s="465" t="s">
        <v>5284</v>
      </c>
      <c r="C4041" s="465" t="s">
        <v>7851</v>
      </c>
      <c r="D4041" s="465" t="s">
        <v>203</v>
      </c>
      <c r="E4041" s="465" t="s">
        <v>5936</v>
      </c>
      <c r="F4041" s="466">
        <v>2011</v>
      </c>
      <c r="G4041" s="465" t="s">
        <v>5710</v>
      </c>
      <c r="H4041" s="465" t="s">
        <v>6139</v>
      </c>
      <c r="I4041" s="465" t="s">
        <v>7852</v>
      </c>
      <c r="J4041" s="466">
        <v>184064</v>
      </c>
      <c r="K4041" s="469">
        <v>45049</v>
      </c>
      <c r="L4041" s="404">
        <f t="shared" ca="1" si="63"/>
        <v>14158.76923076923</v>
      </c>
      <c r="M4041" s="465" t="s">
        <v>143</v>
      </c>
    </row>
    <row r="4042" spans="1:13" x14ac:dyDescent="0.35">
      <c r="A4042" s="462" t="s">
        <v>7853</v>
      </c>
      <c r="B4042" s="462" t="s">
        <v>5283</v>
      </c>
      <c r="C4042" s="462" t="s">
        <v>7853</v>
      </c>
      <c r="D4042" s="462" t="s">
        <v>203</v>
      </c>
      <c r="E4042" s="462" t="s">
        <v>5936</v>
      </c>
      <c r="F4042" s="463">
        <v>2011</v>
      </c>
      <c r="G4042" s="462" t="s">
        <v>5710</v>
      </c>
      <c r="H4042" s="462" t="s">
        <v>6139</v>
      </c>
      <c r="I4042" s="462" t="s">
        <v>7854</v>
      </c>
      <c r="J4042" s="463">
        <v>149150</v>
      </c>
      <c r="K4042" s="468">
        <v>45042</v>
      </c>
      <c r="L4042" s="464">
        <f t="shared" ca="1" si="63"/>
        <v>11473.076923076924</v>
      </c>
      <c r="M4042" s="462" t="s">
        <v>143</v>
      </c>
    </row>
    <row r="4043" spans="1:13" x14ac:dyDescent="0.35">
      <c r="A4043" s="465" t="s">
        <v>11432</v>
      </c>
      <c r="B4043" s="465" t="s">
        <v>5312</v>
      </c>
      <c r="C4043" s="465" t="s">
        <v>11432</v>
      </c>
      <c r="D4043" s="465" t="s">
        <v>203</v>
      </c>
      <c r="E4043" s="465" t="s">
        <v>5936</v>
      </c>
      <c r="F4043" s="466">
        <v>2017</v>
      </c>
      <c r="G4043" s="465" t="s">
        <v>5710</v>
      </c>
      <c r="H4043" s="465" t="s">
        <v>6139</v>
      </c>
      <c r="I4043" s="465" t="s">
        <v>11433</v>
      </c>
      <c r="J4043" s="466">
        <v>0</v>
      </c>
      <c r="K4043" s="469"/>
      <c r="L4043" s="404">
        <f t="shared" ca="1" si="63"/>
        <v>0</v>
      </c>
      <c r="M4043" s="465" t="s">
        <v>143</v>
      </c>
    </row>
    <row r="4044" spans="1:13" x14ac:dyDescent="0.35">
      <c r="A4044" s="462" t="s">
        <v>8627</v>
      </c>
      <c r="B4044" s="462" t="s">
        <v>5293</v>
      </c>
      <c r="C4044" s="462" t="s">
        <v>8627</v>
      </c>
      <c r="D4044" s="462" t="s">
        <v>203</v>
      </c>
      <c r="E4044" s="462" t="s">
        <v>5936</v>
      </c>
      <c r="F4044" s="463">
        <v>2013</v>
      </c>
      <c r="G4044" s="462" t="s">
        <v>5710</v>
      </c>
      <c r="H4044" s="462" t="s">
        <v>6139</v>
      </c>
      <c r="I4044" s="462" t="s">
        <v>8628</v>
      </c>
      <c r="J4044" s="463">
        <v>0</v>
      </c>
      <c r="K4044" s="468"/>
      <c r="L4044" s="464">
        <f t="shared" ca="1" si="63"/>
        <v>0</v>
      </c>
      <c r="M4044" s="462" t="s">
        <v>143</v>
      </c>
    </row>
    <row r="4045" spans="1:13" x14ac:dyDescent="0.35">
      <c r="A4045" s="465" t="s">
        <v>8629</v>
      </c>
      <c r="B4045" s="465" t="s">
        <v>5294</v>
      </c>
      <c r="C4045" s="465" t="s">
        <v>8629</v>
      </c>
      <c r="D4045" s="465" t="s">
        <v>203</v>
      </c>
      <c r="E4045" s="465" t="s">
        <v>5936</v>
      </c>
      <c r="F4045" s="466">
        <v>2013</v>
      </c>
      <c r="G4045" s="465" t="s">
        <v>5710</v>
      </c>
      <c r="H4045" s="465" t="s">
        <v>6139</v>
      </c>
      <c r="I4045" s="465" t="s">
        <v>8630</v>
      </c>
      <c r="J4045" s="466">
        <v>0</v>
      </c>
      <c r="K4045" s="469"/>
      <c r="L4045" s="404">
        <f t="shared" ca="1" si="63"/>
        <v>0</v>
      </c>
      <c r="M4045" s="465" t="s">
        <v>143</v>
      </c>
    </row>
    <row r="4046" spans="1:13" x14ac:dyDescent="0.35">
      <c r="A4046" s="462" t="s">
        <v>12254</v>
      </c>
      <c r="B4046" s="462" t="s">
        <v>5319</v>
      </c>
      <c r="C4046" s="462" t="s">
        <v>12254</v>
      </c>
      <c r="D4046" s="462" t="s">
        <v>203</v>
      </c>
      <c r="E4046" s="462" t="s">
        <v>5936</v>
      </c>
      <c r="F4046" s="463">
        <v>2018</v>
      </c>
      <c r="G4046" s="462" t="s">
        <v>5710</v>
      </c>
      <c r="H4046" s="462" t="s">
        <v>368</v>
      </c>
      <c r="I4046" s="462" t="s">
        <v>12255</v>
      </c>
      <c r="J4046" s="463">
        <v>0</v>
      </c>
      <c r="K4046" s="468"/>
      <c r="L4046" s="464">
        <f t="shared" ca="1" si="63"/>
        <v>0</v>
      </c>
      <c r="M4046" s="462" t="s">
        <v>143</v>
      </c>
    </row>
    <row r="4047" spans="1:13" x14ac:dyDescent="0.35">
      <c r="A4047" s="465" t="s">
        <v>7849</v>
      </c>
      <c r="B4047" s="465" t="s">
        <v>5282</v>
      </c>
      <c r="C4047" s="465" t="s">
        <v>7849</v>
      </c>
      <c r="D4047" s="465" t="s">
        <v>203</v>
      </c>
      <c r="E4047" s="465" t="s">
        <v>5936</v>
      </c>
      <c r="F4047" s="466">
        <v>2011</v>
      </c>
      <c r="G4047" s="465" t="s">
        <v>5710</v>
      </c>
      <c r="H4047" s="465" t="s">
        <v>6498</v>
      </c>
      <c r="I4047" s="465" t="s">
        <v>7850</v>
      </c>
      <c r="J4047" s="466">
        <v>130664</v>
      </c>
      <c r="K4047" s="469">
        <v>45191</v>
      </c>
      <c r="L4047" s="404">
        <f t="shared" ca="1" si="63"/>
        <v>10051.076923076924</v>
      </c>
      <c r="M4047" s="465" t="s">
        <v>143</v>
      </c>
    </row>
    <row r="4048" spans="1:13" x14ac:dyDescent="0.35">
      <c r="A4048" s="462" t="s">
        <v>9186</v>
      </c>
      <c r="B4048" s="462" t="s">
        <v>5297</v>
      </c>
      <c r="C4048" s="462" t="s">
        <v>9186</v>
      </c>
      <c r="D4048" s="462" t="s">
        <v>203</v>
      </c>
      <c r="E4048" s="462" t="s">
        <v>5936</v>
      </c>
      <c r="F4048" s="463">
        <v>2014</v>
      </c>
      <c r="G4048" s="462" t="s">
        <v>5710</v>
      </c>
      <c r="H4048" s="462" t="s">
        <v>6139</v>
      </c>
      <c r="I4048" s="462" t="s">
        <v>9187</v>
      </c>
      <c r="J4048" s="463">
        <v>0</v>
      </c>
      <c r="K4048" s="468"/>
      <c r="L4048" s="464">
        <f t="shared" ca="1" si="63"/>
        <v>0</v>
      </c>
      <c r="M4048" s="462" t="s">
        <v>143</v>
      </c>
    </row>
    <row r="4049" spans="1:13" x14ac:dyDescent="0.35">
      <c r="A4049" s="465" t="s">
        <v>6424</v>
      </c>
      <c r="B4049" s="465" t="s">
        <v>5273</v>
      </c>
      <c r="C4049" s="465" t="s">
        <v>6424</v>
      </c>
      <c r="D4049" s="465" t="s">
        <v>203</v>
      </c>
      <c r="E4049" s="465" t="s">
        <v>5936</v>
      </c>
      <c r="F4049" s="466">
        <v>2006</v>
      </c>
      <c r="G4049" s="465" t="s">
        <v>5767</v>
      </c>
      <c r="H4049" s="465" t="s">
        <v>5927</v>
      </c>
      <c r="I4049" s="465" t="s">
        <v>6425</v>
      </c>
      <c r="J4049" s="466">
        <v>127217</v>
      </c>
      <c r="K4049" s="469">
        <v>44433</v>
      </c>
      <c r="L4049" s="404">
        <f t="shared" ca="1" si="63"/>
        <v>7067.6111111111113</v>
      </c>
      <c r="M4049" s="465" t="s">
        <v>143</v>
      </c>
    </row>
    <row r="4050" spans="1:13" x14ac:dyDescent="0.35">
      <c r="A4050" s="462" t="s">
        <v>8631</v>
      </c>
      <c r="B4050" s="462" t="s">
        <v>5295</v>
      </c>
      <c r="C4050" s="462" t="s">
        <v>8631</v>
      </c>
      <c r="D4050" s="462" t="s">
        <v>203</v>
      </c>
      <c r="E4050" s="462" t="s">
        <v>5936</v>
      </c>
      <c r="F4050" s="463">
        <v>2013</v>
      </c>
      <c r="G4050" s="462" t="s">
        <v>5710</v>
      </c>
      <c r="H4050" s="462" t="s">
        <v>6139</v>
      </c>
      <c r="I4050" s="462" t="s">
        <v>8632</v>
      </c>
      <c r="J4050" s="463">
        <v>0</v>
      </c>
      <c r="K4050" s="468"/>
      <c r="L4050" s="464">
        <f t="shared" ca="1" si="63"/>
        <v>0</v>
      </c>
      <c r="M4050" s="462" t="s">
        <v>143</v>
      </c>
    </row>
    <row r="4051" spans="1:13" x14ac:dyDescent="0.35">
      <c r="A4051" s="465" t="s">
        <v>17896</v>
      </c>
      <c r="B4051" s="465" t="s">
        <v>17897</v>
      </c>
      <c r="C4051" s="465" t="s">
        <v>17896</v>
      </c>
      <c r="D4051" s="465" t="s">
        <v>203</v>
      </c>
      <c r="E4051" s="465" t="s">
        <v>5936</v>
      </c>
      <c r="F4051" s="466">
        <v>2023</v>
      </c>
      <c r="G4051" s="465" t="s">
        <v>1283</v>
      </c>
      <c r="H4051" s="465" t="s">
        <v>17898</v>
      </c>
      <c r="I4051" s="465" t="s">
        <v>17899</v>
      </c>
      <c r="J4051" s="466">
        <v>0</v>
      </c>
      <c r="K4051" s="469"/>
      <c r="L4051" s="404">
        <f t="shared" ca="1" si="63"/>
        <v>0</v>
      </c>
      <c r="M4051" s="465" t="s">
        <v>143</v>
      </c>
    </row>
    <row r="4052" spans="1:13" x14ac:dyDescent="0.35">
      <c r="A4052" s="462" t="s">
        <v>6888</v>
      </c>
      <c r="B4052" s="462" t="s">
        <v>5275</v>
      </c>
      <c r="C4052" s="462" t="s">
        <v>6888</v>
      </c>
      <c r="D4052" s="462" t="s">
        <v>203</v>
      </c>
      <c r="E4052" s="462" t="s">
        <v>5936</v>
      </c>
      <c r="F4052" s="463">
        <v>2008</v>
      </c>
      <c r="G4052" s="462" t="s">
        <v>5710</v>
      </c>
      <c r="H4052" s="462" t="s">
        <v>6125</v>
      </c>
      <c r="I4052" s="462" t="s">
        <v>6889</v>
      </c>
      <c r="J4052" s="463">
        <v>170878</v>
      </c>
      <c r="K4052" s="468">
        <v>44840</v>
      </c>
      <c r="L4052" s="464">
        <f t="shared" ca="1" si="63"/>
        <v>10679.875</v>
      </c>
      <c r="M4052" s="462" t="s">
        <v>143</v>
      </c>
    </row>
    <row r="4053" spans="1:13" x14ac:dyDescent="0.35">
      <c r="A4053" s="465" t="s">
        <v>7357</v>
      </c>
      <c r="B4053" s="465" t="s">
        <v>5277</v>
      </c>
      <c r="C4053" s="465" t="s">
        <v>7357</v>
      </c>
      <c r="D4053" s="465" t="s">
        <v>203</v>
      </c>
      <c r="E4053" s="465" t="s">
        <v>5936</v>
      </c>
      <c r="F4053" s="466">
        <v>2009</v>
      </c>
      <c r="G4053" s="465" t="s">
        <v>5710</v>
      </c>
      <c r="H4053" s="465" t="s">
        <v>6125</v>
      </c>
      <c r="I4053" s="465" t="s">
        <v>7358</v>
      </c>
      <c r="J4053" s="466">
        <v>130773</v>
      </c>
      <c r="K4053" s="469">
        <v>44840</v>
      </c>
      <c r="L4053" s="404">
        <f t="shared" ca="1" si="63"/>
        <v>8718.2000000000007</v>
      </c>
      <c r="M4053" s="465" t="s">
        <v>143</v>
      </c>
    </row>
    <row r="4054" spans="1:13" x14ac:dyDescent="0.35">
      <c r="A4054" s="462" t="s">
        <v>7456</v>
      </c>
      <c r="B4054" s="462" t="s">
        <v>5279</v>
      </c>
      <c r="C4054" s="462" t="s">
        <v>7456</v>
      </c>
      <c r="D4054" s="462" t="s">
        <v>203</v>
      </c>
      <c r="E4054" s="462" t="s">
        <v>5936</v>
      </c>
      <c r="F4054" s="463">
        <v>2009</v>
      </c>
      <c r="G4054" s="462" t="s">
        <v>6013</v>
      </c>
      <c r="H4054" s="462" t="s">
        <v>6820</v>
      </c>
      <c r="I4054" s="462" t="s">
        <v>7457</v>
      </c>
      <c r="J4054" s="463">
        <v>0</v>
      </c>
      <c r="K4054" s="468"/>
      <c r="L4054" s="464">
        <f t="shared" ca="1" si="63"/>
        <v>0</v>
      </c>
      <c r="M4054" s="462" t="s">
        <v>143</v>
      </c>
    </row>
    <row r="4055" spans="1:13" x14ac:dyDescent="0.35">
      <c r="A4055" s="465" t="s">
        <v>8365</v>
      </c>
      <c r="B4055" s="465" t="s">
        <v>5363</v>
      </c>
      <c r="C4055" s="465" t="s">
        <v>8365</v>
      </c>
      <c r="D4055" s="465" t="s">
        <v>204</v>
      </c>
      <c r="E4055" s="465" t="s">
        <v>6085</v>
      </c>
      <c r="F4055" s="466">
        <v>2012</v>
      </c>
      <c r="G4055" s="465" t="s">
        <v>5710</v>
      </c>
      <c r="H4055" s="465" t="s">
        <v>6735</v>
      </c>
      <c r="I4055" s="465" t="s">
        <v>8366</v>
      </c>
      <c r="J4055" s="466">
        <v>0</v>
      </c>
      <c r="K4055" s="469"/>
      <c r="L4055" s="404">
        <f t="shared" ca="1" si="63"/>
        <v>0</v>
      </c>
      <c r="M4055" s="465" t="s">
        <v>143</v>
      </c>
    </row>
    <row r="4056" spans="1:13" x14ac:dyDescent="0.35">
      <c r="A4056" s="462" t="s">
        <v>10453</v>
      </c>
      <c r="B4056" s="462" t="s">
        <v>14930</v>
      </c>
      <c r="C4056" s="462" t="s">
        <v>10453</v>
      </c>
      <c r="D4056" s="462" t="s">
        <v>204</v>
      </c>
      <c r="E4056" s="462" t="s">
        <v>6085</v>
      </c>
      <c r="F4056" s="463">
        <v>2016</v>
      </c>
      <c r="G4056" s="462" t="s">
        <v>5710</v>
      </c>
      <c r="H4056" s="462" t="s">
        <v>6139</v>
      </c>
      <c r="I4056" s="462" t="s">
        <v>10454</v>
      </c>
      <c r="J4056" s="463">
        <v>0</v>
      </c>
      <c r="K4056" s="468"/>
      <c r="L4056" s="464">
        <f t="shared" ca="1" si="63"/>
        <v>0</v>
      </c>
      <c r="M4056" s="462" t="s">
        <v>143</v>
      </c>
    </row>
    <row r="4057" spans="1:13" x14ac:dyDescent="0.35">
      <c r="A4057" s="465" t="s">
        <v>7236</v>
      </c>
      <c r="B4057" s="465" t="s">
        <v>5333</v>
      </c>
      <c r="C4057" s="465" t="s">
        <v>7236</v>
      </c>
      <c r="D4057" s="465" t="s">
        <v>204</v>
      </c>
      <c r="E4057" s="465" t="s">
        <v>6085</v>
      </c>
      <c r="F4057" s="466">
        <v>2008</v>
      </c>
      <c r="G4057" s="465" t="s">
        <v>5710</v>
      </c>
      <c r="H4057" s="465" t="s">
        <v>6735</v>
      </c>
      <c r="I4057" s="465" t="s">
        <v>7237</v>
      </c>
      <c r="J4057" s="466">
        <v>1500</v>
      </c>
      <c r="K4057" s="469"/>
      <c r="L4057" s="404">
        <f t="shared" ca="1" si="63"/>
        <v>93.75</v>
      </c>
      <c r="M4057" s="465" t="s">
        <v>143</v>
      </c>
    </row>
    <row r="4058" spans="1:13" x14ac:dyDescent="0.35">
      <c r="A4058" s="462" t="s">
        <v>17033</v>
      </c>
      <c r="B4058" s="462" t="s">
        <v>17034</v>
      </c>
      <c r="C4058" s="462" t="s">
        <v>17033</v>
      </c>
      <c r="D4058" s="462" t="s">
        <v>204</v>
      </c>
      <c r="E4058" s="462" t="s">
        <v>6085</v>
      </c>
      <c r="F4058" s="463">
        <v>2007</v>
      </c>
      <c r="G4058" s="462" t="s">
        <v>17035</v>
      </c>
      <c r="H4058" s="462" t="s">
        <v>17036</v>
      </c>
      <c r="I4058" s="462" t="s">
        <v>17037</v>
      </c>
      <c r="J4058" s="463">
        <v>152523</v>
      </c>
      <c r="K4058" s="468"/>
      <c r="L4058" s="464">
        <f t="shared" ca="1" si="63"/>
        <v>8971.9411764705874</v>
      </c>
      <c r="M4058" s="462" t="s">
        <v>143</v>
      </c>
    </row>
    <row r="4059" spans="1:13" x14ac:dyDescent="0.35">
      <c r="A4059" s="465" t="s">
        <v>9607</v>
      </c>
      <c r="B4059" s="465" t="s">
        <v>16728</v>
      </c>
      <c r="C4059" s="465" t="s">
        <v>9607</v>
      </c>
      <c r="D4059" s="465" t="s">
        <v>204</v>
      </c>
      <c r="E4059" s="465" t="s">
        <v>6085</v>
      </c>
      <c r="F4059" s="466">
        <v>2015</v>
      </c>
      <c r="G4059" s="465" t="s">
        <v>5710</v>
      </c>
      <c r="H4059" s="465" t="s">
        <v>6139</v>
      </c>
      <c r="I4059" s="465" t="s">
        <v>9608</v>
      </c>
      <c r="J4059" s="466">
        <v>0</v>
      </c>
      <c r="K4059" s="469"/>
      <c r="L4059" s="404">
        <f t="shared" ca="1" si="63"/>
        <v>0</v>
      </c>
      <c r="M4059" s="465" t="s">
        <v>143</v>
      </c>
    </row>
    <row r="4060" spans="1:13" x14ac:dyDescent="0.35">
      <c r="A4060" s="462" t="s">
        <v>8369</v>
      </c>
      <c r="B4060" s="462" t="s">
        <v>5364</v>
      </c>
      <c r="C4060" s="462" t="s">
        <v>8369</v>
      </c>
      <c r="D4060" s="462" t="s">
        <v>204</v>
      </c>
      <c r="E4060" s="462" t="s">
        <v>6085</v>
      </c>
      <c r="F4060" s="463">
        <v>2012</v>
      </c>
      <c r="G4060" s="462" t="s">
        <v>5710</v>
      </c>
      <c r="H4060" s="462" t="s">
        <v>6735</v>
      </c>
      <c r="I4060" s="462" t="s">
        <v>8370</v>
      </c>
      <c r="J4060" s="463">
        <v>0</v>
      </c>
      <c r="K4060" s="468"/>
      <c r="L4060" s="464">
        <f t="shared" ca="1" si="63"/>
        <v>0</v>
      </c>
      <c r="M4060" s="462" t="s">
        <v>143</v>
      </c>
    </row>
    <row r="4061" spans="1:13" x14ac:dyDescent="0.35">
      <c r="A4061" s="465" t="s">
        <v>7232</v>
      </c>
      <c r="B4061" s="465" t="s">
        <v>5331</v>
      </c>
      <c r="C4061" s="465" t="s">
        <v>7232</v>
      </c>
      <c r="D4061" s="465" t="s">
        <v>204</v>
      </c>
      <c r="E4061" s="465" t="s">
        <v>6085</v>
      </c>
      <c r="F4061" s="466">
        <v>2008</v>
      </c>
      <c r="G4061" s="465" t="s">
        <v>5710</v>
      </c>
      <c r="H4061" s="465" t="s">
        <v>5711</v>
      </c>
      <c r="I4061" s="465" t="s">
        <v>7233</v>
      </c>
      <c r="J4061" s="466">
        <v>6000</v>
      </c>
      <c r="K4061" s="469"/>
      <c r="L4061" s="404">
        <f t="shared" ca="1" si="63"/>
        <v>375</v>
      </c>
      <c r="M4061" s="465" t="s">
        <v>143</v>
      </c>
    </row>
    <row r="4062" spans="1:13" x14ac:dyDescent="0.35">
      <c r="A4062" s="462" t="s">
        <v>6442</v>
      </c>
      <c r="B4062" s="462" t="s">
        <v>5327</v>
      </c>
      <c r="C4062" s="462" t="s">
        <v>6442</v>
      </c>
      <c r="D4062" s="462" t="s">
        <v>204</v>
      </c>
      <c r="E4062" s="462" t="s">
        <v>6085</v>
      </c>
      <c r="F4062" s="463">
        <v>2006</v>
      </c>
      <c r="G4062" s="462" t="s">
        <v>5710</v>
      </c>
      <c r="H4062" s="462" t="s">
        <v>6125</v>
      </c>
      <c r="I4062" s="462" t="s">
        <v>6443</v>
      </c>
      <c r="J4062" s="463">
        <v>22000</v>
      </c>
      <c r="K4062" s="468"/>
      <c r="L4062" s="464">
        <f t="shared" ca="1" si="63"/>
        <v>1222.2222222222222</v>
      </c>
      <c r="M4062" s="462" t="s">
        <v>143</v>
      </c>
    </row>
    <row r="4063" spans="1:13" x14ac:dyDescent="0.35">
      <c r="A4063" s="465" t="s">
        <v>8367</v>
      </c>
      <c r="B4063" s="465" t="s">
        <v>5365</v>
      </c>
      <c r="C4063" s="465" t="s">
        <v>8367</v>
      </c>
      <c r="D4063" s="465" t="s">
        <v>204</v>
      </c>
      <c r="E4063" s="465" t="s">
        <v>6085</v>
      </c>
      <c r="F4063" s="466">
        <v>2012</v>
      </c>
      <c r="G4063" s="465" t="s">
        <v>5710</v>
      </c>
      <c r="H4063" s="465" t="s">
        <v>6735</v>
      </c>
      <c r="I4063" s="465" t="s">
        <v>8368</v>
      </c>
      <c r="J4063" s="466">
        <v>0</v>
      </c>
      <c r="K4063" s="469"/>
      <c r="L4063" s="404">
        <f t="shared" ca="1" si="63"/>
        <v>0</v>
      </c>
      <c r="M4063" s="465" t="s">
        <v>143</v>
      </c>
    </row>
    <row r="4064" spans="1:13" x14ac:dyDescent="0.35">
      <c r="A4064" s="462" t="s">
        <v>7506</v>
      </c>
      <c r="B4064" s="462" t="s">
        <v>5342</v>
      </c>
      <c r="C4064" s="462" t="s">
        <v>7506</v>
      </c>
      <c r="D4064" s="462" t="s">
        <v>204</v>
      </c>
      <c r="E4064" s="462" t="s">
        <v>6085</v>
      </c>
      <c r="F4064" s="463">
        <v>2010</v>
      </c>
      <c r="G4064" s="462" t="s">
        <v>5710</v>
      </c>
      <c r="H4064" s="462" t="s">
        <v>6125</v>
      </c>
      <c r="I4064" s="462" t="s">
        <v>7507</v>
      </c>
      <c r="J4064" s="463">
        <v>0</v>
      </c>
      <c r="K4064" s="468"/>
      <c r="L4064" s="464">
        <f t="shared" ca="1" si="63"/>
        <v>0</v>
      </c>
      <c r="M4064" s="462" t="s">
        <v>143</v>
      </c>
    </row>
    <row r="4065" spans="1:13" x14ac:dyDescent="0.35">
      <c r="A4065" s="465" t="s">
        <v>7686</v>
      </c>
      <c r="B4065" s="465" t="s">
        <v>7687</v>
      </c>
      <c r="C4065" s="465" t="s">
        <v>7686</v>
      </c>
      <c r="D4065" s="465" t="s">
        <v>204</v>
      </c>
      <c r="E4065" s="465" t="s">
        <v>6085</v>
      </c>
      <c r="F4065" s="466">
        <v>2011</v>
      </c>
      <c r="G4065" s="465" t="s">
        <v>5710</v>
      </c>
      <c r="H4065" s="465" t="s">
        <v>6125</v>
      </c>
      <c r="I4065" s="465" t="s">
        <v>7688</v>
      </c>
      <c r="J4065" s="466">
        <v>0</v>
      </c>
      <c r="K4065" s="469"/>
      <c r="L4065" s="404">
        <f t="shared" ca="1" si="63"/>
        <v>0</v>
      </c>
      <c r="M4065" s="465" t="s">
        <v>143</v>
      </c>
    </row>
    <row r="4066" spans="1:13" x14ac:dyDescent="0.35">
      <c r="A4066" s="462" t="s">
        <v>7510</v>
      </c>
      <c r="B4066" s="462" t="s">
        <v>16647</v>
      </c>
      <c r="C4066" s="462" t="s">
        <v>7510</v>
      </c>
      <c r="D4066" s="462" t="s">
        <v>204</v>
      </c>
      <c r="E4066" s="462" t="s">
        <v>6085</v>
      </c>
      <c r="F4066" s="463">
        <v>2010</v>
      </c>
      <c r="G4066" s="462" t="s">
        <v>5710</v>
      </c>
      <c r="H4066" s="462" t="s">
        <v>6125</v>
      </c>
      <c r="I4066" s="462" t="s">
        <v>7511</v>
      </c>
      <c r="J4066" s="463">
        <v>0</v>
      </c>
      <c r="K4066" s="468"/>
      <c r="L4066" s="464">
        <f t="shared" ca="1" si="63"/>
        <v>0</v>
      </c>
      <c r="M4066" s="462" t="s">
        <v>143</v>
      </c>
    </row>
    <row r="4067" spans="1:13" x14ac:dyDescent="0.35">
      <c r="A4067" s="465" t="s">
        <v>7508</v>
      </c>
      <c r="B4067" s="465" t="s">
        <v>5343</v>
      </c>
      <c r="C4067" s="465" t="s">
        <v>7508</v>
      </c>
      <c r="D4067" s="465" t="s">
        <v>204</v>
      </c>
      <c r="E4067" s="465" t="s">
        <v>6085</v>
      </c>
      <c r="F4067" s="466">
        <v>2010</v>
      </c>
      <c r="G4067" s="465" t="s">
        <v>5710</v>
      </c>
      <c r="H4067" s="465" t="s">
        <v>6125</v>
      </c>
      <c r="I4067" s="465" t="s">
        <v>7509</v>
      </c>
      <c r="J4067" s="466">
        <v>0</v>
      </c>
      <c r="K4067" s="469"/>
      <c r="L4067" s="404">
        <f t="shared" ca="1" si="63"/>
        <v>0</v>
      </c>
      <c r="M4067" s="465" t="s">
        <v>143</v>
      </c>
    </row>
    <row r="4068" spans="1:13" x14ac:dyDescent="0.35">
      <c r="A4068" s="462" t="s">
        <v>8742</v>
      </c>
      <c r="B4068" s="462" t="s">
        <v>5369</v>
      </c>
      <c r="C4068" s="462" t="s">
        <v>8742</v>
      </c>
      <c r="D4068" s="462" t="s">
        <v>204</v>
      </c>
      <c r="E4068" s="462" t="s">
        <v>6085</v>
      </c>
      <c r="F4068" s="463">
        <v>2013</v>
      </c>
      <c r="G4068" s="462" t="s">
        <v>5710</v>
      </c>
      <c r="H4068" s="462" t="s">
        <v>6735</v>
      </c>
      <c r="I4068" s="462" t="s">
        <v>8743</v>
      </c>
      <c r="J4068" s="463">
        <v>0</v>
      </c>
      <c r="K4068" s="468"/>
      <c r="L4068" s="464">
        <f t="shared" ca="1" si="63"/>
        <v>0</v>
      </c>
      <c r="M4068" s="462" t="s">
        <v>143</v>
      </c>
    </row>
    <row r="4069" spans="1:13" x14ac:dyDescent="0.35">
      <c r="A4069" s="465" t="s">
        <v>17670</v>
      </c>
      <c r="B4069" s="465" t="s">
        <v>17671</v>
      </c>
      <c r="C4069" s="465" t="s">
        <v>17670</v>
      </c>
      <c r="D4069" s="465" t="s">
        <v>204</v>
      </c>
      <c r="E4069" s="465" t="s">
        <v>6085</v>
      </c>
      <c r="F4069" s="466">
        <v>2022</v>
      </c>
      <c r="G4069" s="465" t="s">
        <v>5710</v>
      </c>
      <c r="H4069" s="465" t="s">
        <v>6139</v>
      </c>
      <c r="I4069" s="465" t="s">
        <v>17672</v>
      </c>
      <c r="J4069" s="466">
        <v>0</v>
      </c>
      <c r="K4069" s="469"/>
      <c r="L4069" s="404">
        <f t="shared" ca="1" si="63"/>
        <v>0</v>
      </c>
      <c r="M4069" s="465" t="s">
        <v>143</v>
      </c>
    </row>
    <row r="4070" spans="1:13" x14ac:dyDescent="0.35">
      <c r="A4070" s="462" t="s">
        <v>7502</v>
      </c>
      <c r="B4070" s="462" t="s">
        <v>5340</v>
      </c>
      <c r="C4070" s="462" t="s">
        <v>7502</v>
      </c>
      <c r="D4070" s="462" t="s">
        <v>204</v>
      </c>
      <c r="E4070" s="462" t="s">
        <v>6085</v>
      </c>
      <c r="F4070" s="463">
        <v>2010</v>
      </c>
      <c r="G4070" s="462" t="s">
        <v>5710</v>
      </c>
      <c r="H4070" s="462" t="s">
        <v>6125</v>
      </c>
      <c r="I4070" s="462" t="s">
        <v>7503</v>
      </c>
      <c r="J4070" s="463">
        <v>0</v>
      </c>
      <c r="K4070" s="468"/>
      <c r="L4070" s="464">
        <f t="shared" ca="1" si="63"/>
        <v>0</v>
      </c>
      <c r="M4070" s="462" t="s">
        <v>143</v>
      </c>
    </row>
    <row r="4071" spans="1:13" x14ac:dyDescent="0.35">
      <c r="A4071" s="465" t="s">
        <v>7504</v>
      </c>
      <c r="B4071" s="465" t="s">
        <v>5341</v>
      </c>
      <c r="C4071" s="465" t="s">
        <v>7504</v>
      </c>
      <c r="D4071" s="465" t="s">
        <v>204</v>
      </c>
      <c r="E4071" s="465" t="s">
        <v>6085</v>
      </c>
      <c r="F4071" s="466">
        <v>2010</v>
      </c>
      <c r="G4071" s="465" t="s">
        <v>5710</v>
      </c>
      <c r="H4071" s="465" t="s">
        <v>6125</v>
      </c>
      <c r="I4071" s="465" t="s">
        <v>7505</v>
      </c>
      <c r="J4071" s="466">
        <v>0</v>
      </c>
      <c r="K4071" s="469"/>
      <c r="L4071" s="404">
        <f t="shared" ca="1" si="63"/>
        <v>0</v>
      </c>
      <c r="M4071" s="465" t="s">
        <v>143</v>
      </c>
    </row>
    <row r="4072" spans="1:13" x14ac:dyDescent="0.35">
      <c r="A4072" s="462" t="s">
        <v>7359</v>
      </c>
      <c r="B4072" s="462" t="s">
        <v>5337</v>
      </c>
      <c r="C4072" s="462" t="s">
        <v>7359</v>
      </c>
      <c r="D4072" s="462" t="s">
        <v>204</v>
      </c>
      <c r="E4072" s="462" t="s">
        <v>6085</v>
      </c>
      <c r="F4072" s="463">
        <v>2009</v>
      </c>
      <c r="G4072" s="462" t="s">
        <v>5710</v>
      </c>
      <c r="H4072" s="462" t="s">
        <v>6125</v>
      </c>
      <c r="I4072" s="462" t="s">
        <v>7360</v>
      </c>
      <c r="J4072" s="463">
        <v>85625</v>
      </c>
      <c r="K4072" s="468">
        <v>45048</v>
      </c>
      <c r="L4072" s="464">
        <f t="shared" ca="1" si="63"/>
        <v>5708.333333333333</v>
      </c>
      <c r="M4072" s="462" t="s">
        <v>143</v>
      </c>
    </row>
    <row r="4073" spans="1:13" x14ac:dyDescent="0.35">
      <c r="A4073" s="465" t="s">
        <v>9431</v>
      </c>
      <c r="B4073" s="465" t="s">
        <v>5373</v>
      </c>
      <c r="C4073" s="465" t="s">
        <v>9431</v>
      </c>
      <c r="D4073" s="465" t="s">
        <v>204</v>
      </c>
      <c r="E4073" s="465" t="s">
        <v>6085</v>
      </c>
      <c r="F4073" s="466">
        <v>2014</v>
      </c>
      <c r="G4073" s="465" t="s">
        <v>5710</v>
      </c>
      <c r="H4073" s="465" t="s">
        <v>6006</v>
      </c>
      <c r="I4073" s="465" t="s">
        <v>9432</v>
      </c>
      <c r="J4073" s="466">
        <v>0</v>
      </c>
      <c r="K4073" s="469"/>
      <c r="L4073" s="404">
        <f t="shared" ca="1" si="63"/>
        <v>0</v>
      </c>
      <c r="M4073" s="465" t="s">
        <v>143</v>
      </c>
    </row>
    <row r="4074" spans="1:13" x14ac:dyDescent="0.35">
      <c r="A4074" s="462" t="s">
        <v>8363</v>
      </c>
      <c r="B4074" s="462" t="s">
        <v>5362</v>
      </c>
      <c r="C4074" s="462" t="s">
        <v>8363</v>
      </c>
      <c r="D4074" s="462" t="s">
        <v>204</v>
      </c>
      <c r="E4074" s="462" t="s">
        <v>6085</v>
      </c>
      <c r="F4074" s="463">
        <v>2012</v>
      </c>
      <c r="G4074" s="462" t="s">
        <v>5710</v>
      </c>
      <c r="H4074" s="462" t="s">
        <v>6735</v>
      </c>
      <c r="I4074" s="462" t="s">
        <v>8364</v>
      </c>
      <c r="J4074" s="463">
        <v>0</v>
      </c>
      <c r="K4074" s="468"/>
      <c r="L4074" s="464">
        <f t="shared" ca="1" si="63"/>
        <v>0</v>
      </c>
      <c r="M4074" s="462" t="s">
        <v>143</v>
      </c>
    </row>
    <row r="4075" spans="1:13" x14ac:dyDescent="0.35">
      <c r="A4075" s="465" t="s">
        <v>7267</v>
      </c>
      <c r="B4075" s="465" t="s">
        <v>5334</v>
      </c>
      <c r="C4075" s="465" t="s">
        <v>7267</v>
      </c>
      <c r="D4075" s="465" t="s">
        <v>204</v>
      </c>
      <c r="E4075" s="465" t="s">
        <v>6085</v>
      </c>
      <c r="F4075" s="466">
        <v>2008</v>
      </c>
      <c r="G4075" s="465" t="s">
        <v>5710</v>
      </c>
      <c r="H4075" s="465" t="s">
        <v>6006</v>
      </c>
      <c r="I4075" s="465" t="s">
        <v>7268</v>
      </c>
      <c r="J4075" s="466">
        <v>140266</v>
      </c>
      <c r="K4075" s="469"/>
      <c r="L4075" s="404">
        <f t="shared" ca="1" si="63"/>
        <v>8766.625</v>
      </c>
      <c r="M4075" s="465" t="s">
        <v>143</v>
      </c>
    </row>
    <row r="4076" spans="1:13" x14ac:dyDescent="0.35">
      <c r="A4076" s="462" t="s">
        <v>12631</v>
      </c>
      <c r="B4076" s="462" t="s">
        <v>5380</v>
      </c>
      <c r="C4076" s="462" t="s">
        <v>12631</v>
      </c>
      <c r="D4076" s="462" t="s">
        <v>204</v>
      </c>
      <c r="E4076" s="462" t="s">
        <v>6085</v>
      </c>
      <c r="F4076" s="463">
        <v>2019</v>
      </c>
      <c r="G4076" s="462" t="s">
        <v>5767</v>
      </c>
      <c r="H4076" s="462" t="s">
        <v>6036</v>
      </c>
      <c r="I4076" s="462" t="s">
        <v>12632</v>
      </c>
      <c r="J4076" s="463">
        <v>0</v>
      </c>
      <c r="K4076" s="468"/>
      <c r="L4076" s="464">
        <f t="shared" ca="1" si="63"/>
        <v>0</v>
      </c>
      <c r="M4076" s="462" t="s">
        <v>143</v>
      </c>
    </row>
    <row r="4077" spans="1:13" x14ac:dyDescent="0.35">
      <c r="A4077" s="465" t="s">
        <v>8781</v>
      </c>
      <c r="B4077" s="465" t="s">
        <v>5372</v>
      </c>
      <c r="C4077" s="465" t="s">
        <v>8781</v>
      </c>
      <c r="D4077" s="465" t="s">
        <v>204</v>
      </c>
      <c r="E4077" s="465" t="s">
        <v>6085</v>
      </c>
      <c r="F4077" s="466">
        <v>2013</v>
      </c>
      <c r="G4077" s="465" t="s">
        <v>5710</v>
      </c>
      <c r="H4077" s="465" t="s">
        <v>6006</v>
      </c>
      <c r="I4077" s="465" t="s">
        <v>8782</v>
      </c>
      <c r="J4077" s="466">
        <v>0</v>
      </c>
      <c r="K4077" s="469"/>
      <c r="L4077" s="404">
        <f t="shared" ca="1" si="63"/>
        <v>0</v>
      </c>
      <c r="M4077" s="465" t="s">
        <v>143</v>
      </c>
    </row>
    <row r="4078" spans="1:13" x14ac:dyDescent="0.35">
      <c r="A4078" s="462" t="s">
        <v>13862</v>
      </c>
      <c r="B4078" s="462" t="s">
        <v>5396</v>
      </c>
      <c r="C4078" s="462" t="s">
        <v>13862</v>
      </c>
      <c r="D4078" s="462" t="s">
        <v>204</v>
      </c>
      <c r="E4078" s="462" t="s">
        <v>6085</v>
      </c>
      <c r="F4078" s="463">
        <v>2020</v>
      </c>
      <c r="G4078" s="462" t="s">
        <v>5710</v>
      </c>
      <c r="H4078" s="462" t="s">
        <v>6139</v>
      </c>
      <c r="I4078" s="462" t="s">
        <v>13863</v>
      </c>
      <c r="J4078" s="463">
        <v>0</v>
      </c>
      <c r="K4078" s="468"/>
      <c r="L4078" s="464">
        <f t="shared" ca="1" si="63"/>
        <v>0</v>
      </c>
      <c r="M4078" s="462" t="s">
        <v>143</v>
      </c>
    </row>
    <row r="4079" spans="1:13" x14ac:dyDescent="0.35">
      <c r="A4079" s="465" t="s">
        <v>14931</v>
      </c>
      <c r="B4079" s="465" t="s">
        <v>14932</v>
      </c>
      <c r="C4079" s="465" t="s">
        <v>14931</v>
      </c>
      <c r="D4079" s="465" t="s">
        <v>204</v>
      </c>
      <c r="E4079" s="465" t="s">
        <v>6085</v>
      </c>
      <c r="F4079" s="466">
        <v>2020</v>
      </c>
      <c r="G4079" s="465" t="s">
        <v>5710</v>
      </c>
      <c r="H4079" s="465" t="s">
        <v>6139</v>
      </c>
      <c r="I4079" s="465" t="s">
        <v>14933</v>
      </c>
      <c r="J4079" s="466">
        <v>0</v>
      </c>
      <c r="K4079" s="469"/>
      <c r="L4079" s="404">
        <f t="shared" ca="1" si="63"/>
        <v>0</v>
      </c>
      <c r="M4079" s="465" t="s">
        <v>143</v>
      </c>
    </row>
    <row r="4080" spans="1:13" x14ac:dyDescent="0.35">
      <c r="A4080" s="462" t="s">
        <v>13876</v>
      </c>
      <c r="B4080" s="462" t="s">
        <v>5403</v>
      </c>
      <c r="C4080" s="462" t="s">
        <v>13876</v>
      </c>
      <c r="D4080" s="462" t="s">
        <v>204</v>
      </c>
      <c r="E4080" s="462" t="s">
        <v>6085</v>
      </c>
      <c r="F4080" s="463">
        <v>2020</v>
      </c>
      <c r="G4080" s="462" t="s">
        <v>5710</v>
      </c>
      <c r="H4080" s="462" t="s">
        <v>6139</v>
      </c>
      <c r="I4080" s="462" t="s">
        <v>13877</v>
      </c>
      <c r="J4080" s="463">
        <v>0</v>
      </c>
      <c r="K4080" s="468"/>
      <c r="L4080" s="464">
        <f t="shared" ca="1" si="63"/>
        <v>0</v>
      </c>
      <c r="M4080" s="462" t="s">
        <v>143</v>
      </c>
    </row>
    <row r="4081" spans="1:13" x14ac:dyDescent="0.35">
      <c r="A4081" s="465" t="s">
        <v>13795</v>
      </c>
      <c r="B4081" s="465" t="s">
        <v>5395</v>
      </c>
      <c r="C4081" s="465" t="s">
        <v>13795</v>
      </c>
      <c r="D4081" s="465" t="s">
        <v>204</v>
      </c>
      <c r="E4081" s="465" t="s">
        <v>6085</v>
      </c>
      <c r="F4081" s="466">
        <v>2020</v>
      </c>
      <c r="G4081" s="465" t="s">
        <v>5710</v>
      </c>
      <c r="H4081" s="465" t="s">
        <v>6496</v>
      </c>
      <c r="I4081" s="465" t="s">
        <v>13796</v>
      </c>
      <c r="J4081" s="466">
        <v>0</v>
      </c>
      <c r="K4081" s="469"/>
      <c r="L4081" s="404">
        <f t="shared" ca="1" si="63"/>
        <v>0</v>
      </c>
      <c r="M4081" s="465" t="s">
        <v>143</v>
      </c>
    </row>
    <row r="4082" spans="1:13" x14ac:dyDescent="0.35">
      <c r="A4082" s="462" t="s">
        <v>13793</v>
      </c>
      <c r="B4082" s="462" t="s">
        <v>5394</v>
      </c>
      <c r="C4082" s="462" t="s">
        <v>13793</v>
      </c>
      <c r="D4082" s="462" t="s">
        <v>204</v>
      </c>
      <c r="E4082" s="462" t="s">
        <v>6085</v>
      </c>
      <c r="F4082" s="463">
        <v>2020</v>
      </c>
      <c r="G4082" s="462" t="s">
        <v>5710</v>
      </c>
      <c r="H4082" s="462" t="s">
        <v>6496</v>
      </c>
      <c r="I4082" s="462" t="s">
        <v>13794</v>
      </c>
      <c r="J4082" s="463">
        <v>0</v>
      </c>
      <c r="K4082" s="468"/>
      <c r="L4082" s="464">
        <f t="shared" ca="1" si="63"/>
        <v>0</v>
      </c>
      <c r="M4082" s="462" t="s">
        <v>143</v>
      </c>
    </row>
    <row r="4083" spans="1:13" x14ac:dyDescent="0.35">
      <c r="A4083" s="465" t="s">
        <v>13864</v>
      </c>
      <c r="B4083" s="465" t="s">
        <v>5397</v>
      </c>
      <c r="C4083" s="465" t="s">
        <v>13864</v>
      </c>
      <c r="D4083" s="465" t="s">
        <v>204</v>
      </c>
      <c r="E4083" s="465" t="s">
        <v>6085</v>
      </c>
      <c r="F4083" s="466">
        <v>2020</v>
      </c>
      <c r="G4083" s="465" t="s">
        <v>5710</v>
      </c>
      <c r="H4083" s="465" t="s">
        <v>6139</v>
      </c>
      <c r="I4083" s="465" t="s">
        <v>13865</v>
      </c>
      <c r="J4083" s="466">
        <v>0</v>
      </c>
      <c r="K4083" s="469"/>
      <c r="L4083" s="404">
        <f t="shared" ca="1" si="63"/>
        <v>0</v>
      </c>
      <c r="M4083" s="465" t="s">
        <v>143</v>
      </c>
    </row>
    <row r="4084" spans="1:13" x14ac:dyDescent="0.35">
      <c r="A4084" s="462" t="s">
        <v>12753</v>
      </c>
      <c r="B4084" s="462" t="s">
        <v>5383</v>
      </c>
      <c r="C4084" s="462" t="s">
        <v>12753</v>
      </c>
      <c r="D4084" s="462" t="s">
        <v>204</v>
      </c>
      <c r="E4084" s="462" t="s">
        <v>6085</v>
      </c>
      <c r="F4084" s="463">
        <v>2019</v>
      </c>
      <c r="G4084" s="462" t="s">
        <v>5710</v>
      </c>
      <c r="H4084" s="462" t="s">
        <v>6139</v>
      </c>
      <c r="I4084" s="462" t="s">
        <v>12754</v>
      </c>
      <c r="J4084" s="463">
        <v>0</v>
      </c>
      <c r="K4084" s="468"/>
      <c r="L4084" s="464">
        <f t="shared" ca="1" si="63"/>
        <v>0</v>
      </c>
      <c r="M4084" s="462" t="s">
        <v>143</v>
      </c>
    </row>
    <row r="4085" spans="1:13" x14ac:dyDescent="0.35">
      <c r="A4085" s="465" t="s">
        <v>12751</v>
      </c>
      <c r="B4085" s="465" t="s">
        <v>5382</v>
      </c>
      <c r="C4085" s="465" t="s">
        <v>12751</v>
      </c>
      <c r="D4085" s="465" t="s">
        <v>204</v>
      </c>
      <c r="E4085" s="465" t="s">
        <v>6085</v>
      </c>
      <c r="F4085" s="466">
        <v>2019</v>
      </c>
      <c r="G4085" s="465" t="s">
        <v>5710</v>
      </c>
      <c r="H4085" s="465" t="s">
        <v>6139</v>
      </c>
      <c r="I4085" s="465" t="s">
        <v>12752</v>
      </c>
      <c r="J4085" s="466">
        <v>0</v>
      </c>
      <c r="K4085" s="469"/>
      <c r="L4085" s="404">
        <f t="shared" ca="1" si="63"/>
        <v>0</v>
      </c>
      <c r="M4085" s="465" t="s">
        <v>143</v>
      </c>
    </row>
    <row r="4086" spans="1:13" x14ac:dyDescent="0.35">
      <c r="A4086" s="462" t="s">
        <v>12749</v>
      </c>
      <c r="B4086" s="462" t="s">
        <v>5381</v>
      </c>
      <c r="C4086" s="462" t="s">
        <v>12749</v>
      </c>
      <c r="D4086" s="462" t="s">
        <v>204</v>
      </c>
      <c r="E4086" s="462" t="s">
        <v>6085</v>
      </c>
      <c r="F4086" s="463">
        <v>2019</v>
      </c>
      <c r="G4086" s="462" t="s">
        <v>5710</v>
      </c>
      <c r="H4086" s="462" t="s">
        <v>6139</v>
      </c>
      <c r="I4086" s="462" t="s">
        <v>12750</v>
      </c>
      <c r="J4086" s="463">
        <v>0</v>
      </c>
      <c r="K4086" s="468"/>
      <c r="L4086" s="464">
        <f t="shared" ca="1" si="63"/>
        <v>0</v>
      </c>
      <c r="M4086" s="462" t="s">
        <v>143</v>
      </c>
    </row>
    <row r="4087" spans="1:13" x14ac:dyDescent="0.35">
      <c r="A4087" s="465" t="s">
        <v>9433</v>
      </c>
      <c r="B4087" s="465" t="s">
        <v>5374</v>
      </c>
      <c r="C4087" s="465" t="s">
        <v>9433</v>
      </c>
      <c r="D4087" s="465" t="s">
        <v>204</v>
      </c>
      <c r="E4087" s="465" t="s">
        <v>6085</v>
      </c>
      <c r="F4087" s="466">
        <v>2014</v>
      </c>
      <c r="G4087" s="465" t="s">
        <v>5710</v>
      </c>
      <c r="H4087" s="465" t="s">
        <v>6006</v>
      </c>
      <c r="I4087" s="465" t="s">
        <v>9434</v>
      </c>
      <c r="J4087" s="466">
        <v>0</v>
      </c>
      <c r="K4087" s="469"/>
      <c r="L4087" s="404">
        <f t="shared" ca="1" si="63"/>
        <v>0</v>
      </c>
      <c r="M4087" s="465" t="s">
        <v>143</v>
      </c>
    </row>
    <row r="4088" spans="1:13" x14ac:dyDescent="0.35">
      <c r="A4088" s="462" t="s">
        <v>7475</v>
      </c>
      <c r="B4088" s="462" t="s">
        <v>5338</v>
      </c>
      <c r="C4088" s="462" t="s">
        <v>7475</v>
      </c>
      <c r="D4088" s="462" t="s">
        <v>204</v>
      </c>
      <c r="E4088" s="462" t="s">
        <v>6085</v>
      </c>
      <c r="F4088" s="463">
        <v>2010</v>
      </c>
      <c r="G4088" s="462" t="s">
        <v>5767</v>
      </c>
      <c r="H4088" s="462" t="s">
        <v>6032</v>
      </c>
      <c r="I4088" s="462" t="s">
        <v>7476</v>
      </c>
      <c r="J4088" s="463">
        <v>0</v>
      </c>
      <c r="K4088" s="468"/>
      <c r="L4088" s="464">
        <f t="shared" ca="1" si="63"/>
        <v>0</v>
      </c>
      <c r="M4088" s="462" t="s">
        <v>143</v>
      </c>
    </row>
    <row r="4089" spans="1:13" x14ac:dyDescent="0.35">
      <c r="A4089" s="465" t="s">
        <v>7477</v>
      </c>
      <c r="B4089" s="465" t="s">
        <v>5339</v>
      </c>
      <c r="C4089" s="465" t="s">
        <v>7477</v>
      </c>
      <c r="D4089" s="465" t="s">
        <v>204</v>
      </c>
      <c r="E4089" s="465" t="s">
        <v>6085</v>
      </c>
      <c r="F4089" s="466">
        <v>2010</v>
      </c>
      <c r="G4089" s="465" t="s">
        <v>5767</v>
      </c>
      <c r="H4089" s="465" t="s">
        <v>6032</v>
      </c>
      <c r="I4089" s="465" t="s">
        <v>7478</v>
      </c>
      <c r="J4089" s="466">
        <v>0</v>
      </c>
      <c r="K4089" s="469"/>
      <c r="L4089" s="404">
        <f t="shared" ca="1" si="63"/>
        <v>0</v>
      </c>
      <c r="M4089" s="465" t="s">
        <v>143</v>
      </c>
    </row>
    <row r="4090" spans="1:13" x14ac:dyDescent="0.35">
      <c r="A4090" s="462" t="s">
        <v>16634</v>
      </c>
      <c r="B4090" s="462" t="s">
        <v>16635</v>
      </c>
      <c r="C4090" s="462" t="s">
        <v>16634</v>
      </c>
      <c r="D4090" s="462" t="s">
        <v>204</v>
      </c>
      <c r="E4090" s="462" t="s">
        <v>6085</v>
      </c>
      <c r="F4090" s="463">
        <v>2007</v>
      </c>
      <c r="G4090" s="462" t="s">
        <v>5710</v>
      </c>
      <c r="H4090" s="462" t="s">
        <v>5820</v>
      </c>
      <c r="I4090" s="462" t="s">
        <v>16636</v>
      </c>
      <c r="J4090" s="463">
        <v>19866</v>
      </c>
      <c r="K4090" s="468">
        <v>44258</v>
      </c>
      <c r="L4090" s="464">
        <f t="shared" ca="1" si="63"/>
        <v>1168.5882352941176</v>
      </c>
      <c r="M4090" s="462" t="s">
        <v>143</v>
      </c>
    </row>
    <row r="4091" spans="1:13" x14ac:dyDescent="0.35">
      <c r="A4091" s="465" t="s">
        <v>6684</v>
      </c>
      <c r="B4091" s="465" t="s">
        <v>5330</v>
      </c>
      <c r="C4091" s="465" t="s">
        <v>6684</v>
      </c>
      <c r="D4091" s="465" t="s">
        <v>204</v>
      </c>
      <c r="E4091" s="465" t="s">
        <v>6085</v>
      </c>
      <c r="F4091" s="466">
        <v>2007</v>
      </c>
      <c r="G4091" s="465" t="s">
        <v>5710</v>
      </c>
      <c r="H4091" s="465" t="s">
        <v>5820</v>
      </c>
      <c r="I4091" s="465" t="s">
        <v>6685</v>
      </c>
      <c r="J4091" s="466">
        <v>2000</v>
      </c>
      <c r="K4091" s="469"/>
      <c r="L4091" s="404">
        <f t="shared" ca="1" si="63"/>
        <v>117.64705882352941</v>
      </c>
      <c r="M4091" s="465" t="s">
        <v>143</v>
      </c>
    </row>
    <row r="4092" spans="1:13" x14ac:dyDescent="0.35">
      <c r="A4092" s="462" t="s">
        <v>9778</v>
      </c>
      <c r="B4092" s="462" t="s">
        <v>5375</v>
      </c>
      <c r="C4092" s="462" t="s">
        <v>9778</v>
      </c>
      <c r="D4092" s="462" t="s">
        <v>204</v>
      </c>
      <c r="E4092" s="462" t="s">
        <v>6085</v>
      </c>
      <c r="F4092" s="463">
        <v>2015</v>
      </c>
      <c r="G4092" s="462" t="s">
        <v>5710</v>
      </c>
      <c r="H4092" s="462" t="s">
        <v>913</v>
      </c>
      <c r="I4092" s="462" t="s">
        <v>9779</v>
      </c>
      <c r="J4092" s="463">
        <v>0</v>
      </c>
      <c r="K4092" s="468"/>
      <c r="L4092" s="464">
        <f t="shared" ca="1" si="63"/>
        <v>0</v>
      </c>
      <c r="M4092" s="462" t="s">
        <v>143</v>
      </c>
    </row>
    <row r="4093" spans="1:13" x14ac:dyDescent="0.35">
      <c r="A4093" s="465" t="s">
        <v>9780</v>
      </c>
      <c r="B4093" s="465" t="s">
        <v>5376</v>
      </c>
      <c r="C4093" s="465" t="s">
        <v>9780</v>
      </c>
      <c r="D4093" s="465" t="s">
        <v>204</v>
      </c>
      <c r="E4093" s="465" t="s">
        <v>6085</v>
      </c>
      <c r="F4093" s="466">
        <v>2015</v>
      </c>
      <c r="G4093" s="465" t="s">
        <v>5710</v>
      </c>
      <c r="H4093" s="465" t="s">
        <v>913</v>
      </c>
      <c r="I4093" s="465" t="s">
        <v>9781</v>
      </c>
      <c r="J4093" s="466">
        <v>0</v>
      </c>
      <c r="K4093" s="469"/>
      <c r="L4093" s="404">
        <f t="shared" ca="1" si="63"/>
        <v>0</v>
      </c>
      <c r="M4093" s="465" t="s">
        <v>143</v>
      </c>
    </row>
    <row r="4094" spans="1:13" x14ac:dyDescent="0.35">
      <c r="A4094" s="462" t="s">
        <v>9782</v>
      </c>
      <c r="B4094" s="462" t="s">
        <v>5377</v>
      </c>
      <c r="C4094" s="462" t="s">
        <v>9782</v>
      </c>
      <c r="D4094" s="462" t="s">
        <v>204</v>
      </c>
      <c r="E4094" s="462" t="s">
        <v>6085</v>
      </c>
      <c r="F4094" s="463">
        <v>2015</v>
      </c>
      <c r="G4094" s="462" t="s">
        <v>5710</v>
      </c>
      <c r="H4094" s="462" t="s">
        <v>913</v>
      </c>
      <c r="I4094" s="462" t="s">
        <v>9783</v>
      </c>
      <c r="J4094" s="463">
        <v>0</v>
      </c>
      <c r="K4094" s="468"/>
      <c r="L4094" s="464">
        <f t="shared" ca="1" si="63"/>
        <v>0</v>
      </c>
      <c r="M4094" s="462" t="s">
        <v>143</v>
      </c>
    </row>
    <row r="4095" spans="1:13" x14ac:dyDescent="0.35">
      <c r="A4095" s="465" t="s">
        <v>9784</v>
      </c>
      <c r="B4095" s="465" t="s">
        <v>5378</v>
      </c>
      <c r="C4095" s="465" t="s">
        <v>9784</v>
      </c>
      <c r="D4095" s="465" t="s">
        <v>204</v>
      </c>
      <c r="E4095" s="465" t="s">
        <v>6085</v>
      </c>
      <c r="F4095" s="466">
        <v>2015</v>
      </c>
      <c r="G4095" s="465" t="s">
        <v>5710</v>
      </c>
      <c r="H4095" s="465" t="s">
        <v>913</v>
      </c>
      <c r="I4095" s="465" t="s">
        <v>9785</v>
      </c>
      <c r="J4095" s="466">
        <v>0</v>
      </c>
      <c r="K4095" s="469"/>
      <c r="L4095" s="404">
        <f t="shared" ca="1" si="63"/>
        <v>0</v>
      </c>
      <c r="M4095" s="465" t="s">
        <v>143</v>
      </c>
    </row>
    <row r="4096" spans="1:13" x14ac:dyDescent="0.35">
      <c r="A4096" s="462" t="s">
        <v>8284</v>
      </c>
      <c r="B4096" s="462" t="s">
        <v>5361</v>
      </c>
      <c r="C4096" s="462" t="s">
        <v>8284</v>
      </c>
      <c r="D4096" s="462" t="s">
        <v>204</v>
      </c>
      <c r="E4096" s="462" t="s">
        <v>6085</v>
      </c>
      <c r="F4096" s="463">
        <v>2012</v>
      </c>
      <c r="G4096" s="462" t="s">
        <v>5710</v>
      </c>
      <c r="H4096" s="462" t="s">
        <v>898</v>
      </c>
      <c r="I4096" s="462" t="s">
        <v>8285</v>
      </c>
      <c r="J4096" s="463">
        <v>0</v>
      </c>
      <c r="K4096" s="468"/>
      <c r="L4096" s="464">
        <f t="shared" ca="1" si="63"/>
        <v>0</v>
      </c>
      <c r="M4096" s="462" t="s">
        <v>143</v>
      </c>
    </row>
    <row r="4097" spans="1:13" x14ac:dyDescent="0.35">
      <c r="A4097" s="465" t="s">
        <v>8485</v>
      </c>
      <c r="B4097" s="465" t="s">
        <v>5368</v>
      </c>
      <c r="C4097" s="465" t="s">
        <v>8485</v>
      </c>
      <c r="D4097" s="465" t="s">
        <v>204</v>
      </c>
      <c r="E4097" s="465" t="s">
        <v>6085</v>
      </c>
      <c r="F4097" s="466">
        <v>2013</v>
      </c>
      <c r="G4097" s="465" t="s">
        <v>5710</v>
      </c>
      <c r="H4097" s="465" t="s">
        <v>5820</v>
      </c>
      <c r="I4097" s="465" t="s">
        <v>8486</v>
      </c>
      <c r="J4097" s="466">
        <v>0</v>
      </c>
      <c r="K4097" s="469"/>
      <c r="L4097" s="404">
        <f t="shared" ca="1" si="63"/>
        <v>0</v>
      </c>
      <c r="M4097" s="465" t="s">
        <v>143</v>
      </c>
    </row>
    <row r="4098" spans="1:13" x14ac:dyDescent="0.35">
      <c r="A4098" s="462" t="s">
        <v>8083</v>
      </c>
      <c r="B4098" s="462" t="s">
        <v>5357</v>
      </c>
      <c r="C4098" s="462" t="s">
        <v>8083</v>
      </c>
      <c r="D4098" s="462" t="s">
        <v>204</v>
      </c>
      <c r="E4098" s="462" t="s">
        <v>6085</v>
      </c>
      <c r="F4098" s="463">
        <v>2012</v>
      </c>
      <c r="G4098" s="462" t="s">
        <v>5710</v>
      </c>
      <c r="H4098" s="462" t="s">
        <v>5820</v>
      </c>
      <c r="I4098" s="462" t="s">
        <v>8084</v>
      </c>
      <c r="J4098" s="463">
        <v>0</v>
      </c>
      <c r="K4098" s="468"/>
      <c r="L4098" s="464">
        <f t="shared" ref="L4098:L4161" ca="1" si="64">IFERROR(J4098/(YEAR(NOW())-F4098),"--")</f>
        <v>0</v>
      </c>
      <c r="M4098" s="462" t="s">
        <v>143</v>
      </c>
    </row>
    <row r="4099" spans="1:13" x14ac:dyDescent="0.35">
      <c r="A4099" s="465" t="s">
        <v>8085</v>
      </c>
      <c r="B4099" s="465" t="s">
        <v>5358</v>
      </c>
      <c r="C4099" s="465" t="s">
        <v>8085</v>
      </c>
      <c r="D4099" s="465" t="s">
        <v>204</v>
      </c>
      <c r="E4099" s="465" t="s">
        <v>6085</v>
      </c>
      <c r="F4099" s="466">
        <v>2012</v>
      </c>
      <c r="G4099" s="465" t="s">
        <v>5710</v>
      </c>
      <c r="H4099" s="465" t="s">
        <v>5820</v>
      </c>
      <c r="I4099" s="465" t="s">
        <v>8086</v>
      </c>
      <c r="J4099" s="466">
        <v>0</v>
      </c>
      <c r="K4099" s="469"/>
      <c r="L4099" s="404">
        <f t="shared" ca="1" si="64"/>
        <v>0</v>
      </c>
      <c r="M4099" s="465" t="s">
        <v>143</v>
      </c>
    </row>
    <row r="4100" spans="1:13" x14ac:dyDescent="0.35">
      <c r="A4100" s="462" t="s">
        <v>8087</v>
      </c>
      <c r="B4100" s="462" t="s">
        <v>5359</v>
      </c>
      <c r="C4100" s="462" t="s">
        <v>8087</v>
      </c>
      <c r="D4100" s="462" t="s">
        <v>204</v>
      </c>
      <c r="E4100" s="462" t="s">
        <v>6085</v>
      </c>
      <c r="F4100" s="463">
        <v>2012</v>
      </c>
      <c r="G4100" s="462" t="s">
        <v>5710</v>
      </c>
      <c r="H4100" s="462" t="s">
        <v>5820</v>
      </c>
      <c r="I4100" s="462" t="s">
        <v>8088</v>
      </c>
      <c r="J4100" s="463">
        <v>0</v>
      </c>
      <c r="K4100" s="468"/>
      <c r="L4100" s="464">
        <f t="shared" ca="1" si="64"/>
        <v>0</v>
      </c>
      <c r="M4100" s="462" t="s">
        <v>143</v>
      </c>
    </row>
    <row r="4101" spans="1:13" x14ac:dyDescent="0.35">
      <c r="A4101" s="465" t="s">
        <v>14022</v>
      </c>
      <c r="B4101" s="465" t="s">
        <v>5406</v>
      </c>
      <c r="C4101" s="465" t="s">
        <v>14022</v>
      </c>
      <c r="D4101" s="465" t="s">
        <v>204</v>
      </c>
      <c r="E4101" s="465" t="s">
        <v>6085</v>
      </c>
      <c r="F4101" s="466">
        <v>2020</v>
      </c>
      <c r="G4101" s="465" t="s">
        <v>5710</v>
      </c>
      <c r="H4101" s="465" t="s">
        <v>9893</v>
      </c>
      <c r="I4101" s="465" t="s">
        <v>14023</v>
      </c>
      <c r="J4101" s="466">
        <v>0</v>
      </c>
      <c r="K4101" s="469"/>
      <c r="L4101" s="404">
        <f t="shared" ca="1" si="64"/>
        <v>0</v>
      </c>
      <c r="M4101" s="465" t="s">
        <v>143</v>
      </c>
    </row>
    <row r="4102" spans="1:13" x14ac:dyDescent="0.35">
      <c r="A4102" s="462" t="s">
        <v>14024</v>
      </c>
      <c r="B4102" s="462" t="s">
        <v>5407</v>
      </c>
      <c r="C4102" s="462" t="s">
        <v>14024</v>
      </c>
      <c r="D4102" s="462" t="s">
        <v>204</v>
      </c>
      <c r="E4102" s="462" t="s">
        <v>6085</v>
      </c>
      <c r="F4102" s="463">
        <v>2020</v>
      </c>
      <c r="G4102" s="462" t="s">
        <v>5710</v>
      </c>
      <c r="H4102" s="462" t="s">
        <v>9893</v>
      </c>
      <c r="I4102" s="462" t="s">
        <v>14025</v>
      </c>
      <c r="J4102" s="463">
        <v>0</v>
      </c>
      <c r="K4102" s="468"/>
      <c r="L4102" s="464">
        <f t="shared" ca="1" si="64"/>
        <v>0</v>
      </c>
      <c r="M4102" s="462" t="s">
        <v>143</v>
      </c>
    </row>
    <row r="4103" spans="1:13" x14ac:dyDescent="0.35">
      <c r="A4103" s="465" t="s">
        <v>13933</v>
      </c>
      <c r="B4103" s="465" t="s">
        <v>5404</v>
      </c>
      <c r="C4103" s="465" t="s">
        <v>13933</v>
      </c>
      <c r="D4103" s="465" t="s">
        <v>204</v>
      </c>
      <c r="E4103" s="465" t="s">
        <v>6085</v>
      </c>
      <c r="F4103" s="466">
        <v>2020</v>
      </c>
      <c r="G4103" s="465" t="s">
        <v>5710</v>
      </c>
      <c r="H4103" s="465" t="s">
        <v>913</v>
      </c>
      <c r="I4103" s="465" t="s">
        <v>13934</v>
      </c>
      <c r="J4103" s="466">
        <v>0</v>
      </c>
      <c r="K4103" s="469"/>
      <c r="L4103" s="404">
        <f t="shared" ca="1" si="64"/>
        <v>0</v>
      </c>
      <c r="M4103" s="465" t="s">
        <v>143</v>
      </c>
    </row>
    <row r="4104" spans="1:13" x14ac:dyDescent="0.35">
      <c r="A4104" s="462" t="s">
        <v>14026</v>
      </c>
      <c r="B4104" s="462" t="s">
        <v>5405</v>
      </c>
      <c r="C4104" s="462" t="s">
        <v>14026</v>
      </c>
      <c r="D4104" s="462" t="s">
        <v>204</v>
      </c>
      <c r="E4104" s="462" t="s">
        <v>6085</v>
      </c>
      <c r="F4104" s="463">
        <v>2020</v>
      </c>
      <c r="G4104" s="462" t="s">
        <v>5710</v>
      </c>
      <c r="H4104" s="462" t="s">
        <v>9893</v>
      </c>
      <c r="I4104" s="462" t="s">
        <v>14027</v>
      </c>
      <c r="J4104" s="463">
        <v>0</v>
      </c>
      <c r="K4104" s="468"/>
      <c r="L4104" s="464">
        <f t="shared" ca="1" si="64"/>
        <v>0</v>
      </c>
      <c r="M4104" s="462" t="s">
        <v>143</v>
      </c>
    </row>
    <row r="4105" spans="1:13" x14ac:dyDescent="0.35">
      <c r="A4105" s="465" t="s">
        <v>7293</v>
      </c>
      <c r="B4105" s="465" t="s">
        <v>5336</v>
      </c>
      <c r="C4105" s="465" t="s">
        <v>7293</v>
      </c>
      <c r="D4105" s="465" t="s">
        <v>204</v>
      </c>
      <c r="E4105" s="465" t="s">
        <v>6085</v>
      </c>
      <c r="F4105" s="466">
        <v>2008</v>
      </c>
      <c r="G4105" s="465" t="s">
        <v>6155</v>
      </c>
      <c r="H4105" s="465" t="s">
        <v>5940</v>
      </c>
      <c r="I4105" s="465" t="s">
        <v>7294</v>
      </c>
      <c r="J4105" s="466">
        <v>400</v>
      </c>
      <c r="K4105" s="469"/>
      <c r="L4105" s="404">
        <f t="shared" ca="1" si="64"/>
        <v>25</v>
      </c>
      <c r="M4105" s="465" t="s">
        <v>143</v>
      </c>
    </row>
    <row r="4106" spans="1:13" x14ac:dyDescent="0.35">
      <c r="A4106" s="462" t="s">
        <v>8406</v>
      </c>
      <c r="B4106" s="462" t="s">
        <v>5366</v>
      </c>
      <c r="C4106" s="462" t="s">
        <v>8406</v>
      </c>
      <c r="D4106" s="462" t="s">
        <v>204</v>
      </c>
      <c r="E4106" s="462" t="s">
        <v>6085</v>
      </c>
      <c r="F4106" s="463">
        <v>2012</v>
      </c>
      <c r="G4106" s="462" t="s">
        <v>6155</v>
      </c>
      <c r="H4106" s="462" t="s">
        <v>5940</v>
      </c>
      <c r="I4106" s="462" t="s">
        <v>8407</v>
      </c>
      <c r="J4106" s="463">
        <v>0</v>
      </c>
      <c r="K4106" s="468"/>
      <c r="L4106" s="464">
        <f t="shared" ca="1" si="64"/>
        <v>0</v>
      </c>
      <c r="M4106" s="462" t="s">
        <v>143</v>
      </c>
    </row>
    <row r="4107" spans="1:13" x14ac:dyDescent="0.35">
      <c r="A4107" s="465" t="s">
        <v>8408</v>
      </c>
      <c r="B4107" s="465" t="s">
        <v>5367</v>
      </c>
      <c r="C4107" s="465" t="s">
        <v>8408</v>
      </c>
      <c r="D4107" s="465" t="s">
        <v>204</v>
      </c>
      <c r="E4107" s="465" t="s">
        <v>6085</v>
      </c>
      <c r="F4107" s="466">
        <v>2012</v>
      </c>
      <c r="G4107" s="465" t="s">
        <v>6155</v>
      </c>
      <c r="H4107" s="465" t="s">
        <v>5940</v>
      </c>
      <c r="I4107" s="465" t="s">
        <v>8409</v>
      </c>
      <c r="J4107" s="466">
        <v>0</v>
      </c>
      <c r="K4107" s="469"/>
      <c r="L4107" s="404">
        <f t="shared" ca="1" si="64"/>
        <v>0</v>
      </c>
      <c r="M4107" s="465" t="s">
        <v>143</v>
      </c>
    </row>
    <row r="4108" spans="1:13" x14ac:dyDescent="0.35">
      <c r="A4108" s="462" t="s">
        <v>7728</v>
      </c>
      <c r="B4108" s="462" t="s">
        <v>5355</v>
      </c>
      <c r="C4108" s="462" t="s">
        <v>7728</v>
      </c>
      <c r="D4108" s="462" t="s">
        <v>204</v>
      </c>
      <c r="E4108" s="462" t="s">
        <v>6085</v>
      </c>
      <c r="F4108" s="463">
        <v>2011</v>
      </c>
      <c r="G4108" s="462" t="s">
        <v>5710</v>
      </c>
      <c r="H4108" s="462" t="s">
        <v>5820</v>
      </c>
      <c r="I4108" s="462" t="s">
        <v>7729</v>
      </c>
      <c r="J4108" s="463">
        <v>0</v>
      </c>
      <c r="K4108" s="468"/>
      <c r="L4108" s="464">
        <f t="shared" ca="1" si="64"/>
        <v>0</v>
      </c>
      <c r="M4108" s="462" t="s">
        <v>143</v>
      </c>
    </row>
    <row r="4109" spans="1:13" x14ac:dyDescent="0.35">
      <c r="A4109" s="465" t="s">
        <v>7726</v>
      </c>
      <c r="B4109" s="465" t="s">
        <v>5356</v>
      </c>
      <c r="C4109" s="465" t="s">
        <v>7726</v>
      </c>
      <c r="D4109" s="465" t="s">
        <v>204</v>
      </c>
      <c r="E4109" s="465" t="s">
        <v>6085</v>
      </c>
      <c r="F4109" s="466">
        <v>2011</v>
      </c>
      <c r="G4109" s="465" t="s">
        <v>5710</v>
      </c>
      <c r="H4109" s="465" t="s">
        <v>5820</v>
      </c>
      <c r="I4109" s="465" t="s">
        <v>7727</v>
      </c>
      <c r="J4109" s="466">
        <v>150238</v>
      </c>
      <c r="K4109" s="469">
        <v>45092</v>
      </c>
      <c r="L4109" s="404">
        <f t="shared" ca="1" si="64"/>
        <v>11556.76923076923</v>
      </c>
      <c r="M4109" s="465" t="s">
        <v>143</v>
      </c>
    </row>
    <row r="4110" spans="1:13" x14ac:dyDescent="0.35">
      <c r="A4110" s="462" t="s">
        <v>6629</v>
      </c>
      <c r="B4110" s="462" t="s">
        <v>5329</v>
      </c>
      <c r="C4110" s="462" t="s">
        <v>6629</v>
      </c>
      <c r="D4110" s="462" t="s">
        <v>204</v>
      </c>
      <c r="E4110" s="462" t="s">
        <v>6085</v>
      </c>
      <c r="F4110" s="463">
        <v>2007</v>
      </c>
      <c r="G4110" s="462" t="s">
        <v>5710</v>
      </c>
      <c r="H4110" s="462" t="s">
        <v>6125</v>
      </c>
      <c r="I4110" s="462" t="s">
        <v>6630</v>
      </c>
      <c r="J4110" s="463">
        <v>9000</v>
      </c>
      <c r="K4110" s="468"/>
      <c r="L4110" s="464">
        <f t="shared" ca="1" si="64"/>
        <v>529.41176470588232</v>
      </c>
      <c r="M4110" s="462" t="s">
        <v>143</v>
      </c>
    </row>
    <row r="4111" spans="1:13" x14ac:dyDescent="0.35">
      <c r="A4111" s="465" t="s">
        <v>6627</v>
      </c>
      <c r="B4111" s="465" t="s">
        <v>5328</v>
      </c>
      <c r="C4111" s="465" t="s">
        <v>6627</v>
      </c>
      <c r="D4111" s="465" t="s">
        <v>204</v>
      </c>
      <c r="E4111" s="465" t="s">
        <v>6085</v>
      </c>
      <c r="F4111" s="466">
        <v>2007</v>
      </c>
      <c r="G4111" s="465" t="s">
        <v>5710</v>
      </c>
      <c r="H4111" s="465" t="s">
        <v>6125</v>
      </c>
      <c r="I4111" s="465" t="s">
        <v>6628</v>
      </c>
      <c r="J4111" s="466">
        <v>4000</v>
      </c>
      <c r="K4111" s="469"/>
      <c r="L4111" s="404">
        <f t="shared" ca="1" si="64"/>
        <v>235.29411764705881</v>
      </c>
      <c r="M4111" s="465" t="s">
        <v>143</v>
      </c>
    </row>
    <row r="4112" spans="1:13" x14ac:dyDescent="0.35">
      <c r="A4112" s="462" t="s">
        <v>7512</v>
      </c>
      <c r="B4112" s="462" t="s">
        <v>5344</v>
      </c>
      <c r="C4112" s="462" t="s">
        <v>7512</v>
      </c>
      <c r="D4112" s="462" t="s">
        <v>204</v>
      </c>
      <c r="E4112" s="462" t="s">
        <v>6085</v>
      </c>
      <c r="F4112" s="463">
        <v>2010</v>
      </c>
      <c r="G4112" s="462" t="s">
        <v>5710</v>
      </c>
      <c r="H4112" s="462" t="s">
        <v>6125</v>
      </c>
      <c r="I4112" s="462" t="s">
        <v>7513</v>
      </c>
      <c r="J4112" s="463">
        <v>0</v>
      </c>
      <c r="K4112" s="468"/>
      <c r="L4112" s="464">
        <f t="shared" ca="1" si="64"/>
        <v>0</v>
      </c>
      <c r="M4112" s="462" t="s">
        <v>143</v>
      </c>
    </row>
    <row r="4113" spans="1:13" x14ac:dyDescent="0.35">
      <c r="A4113" s="465" t="s">
        <v>7514</v>
      </c>
      <c r="B4113" s="465" t="s">
        <v>5345</v>
      </c>
      <c r="C4113" s="465" t="s">
        <v>7514</v>
      </c>
      <c r="D4113" s="465" t="s">
        <v>204</v>
      </c>
      <c r="E4113" s="465" t="s">
        <v>6085</v>
      </c>
      <c r="F4113" s="466">
        <v>2010</v>
      </c>
      <c r="G4113" s="465" t="s">
        <v>5710</v>
      </c>
      <c r="H4113" s="465" t="s">
        <v>6125</v>
      </c>
      <c r="I4113" s="465" t="s">
        <v>7515</v>
      </c>
      <c r="J4113" s="466">
        <v>0</v>
      </c>
      <c r="K4113" s="469"/>
      <c r="L4113" s="404">
        <f t="shared" ca="1" si="64"/>
        <v>0</v>
      </c>
      <c r="M4113" s="465" t="s">
        <v>143</v>
      </c>
    </row>
    <row r="4114" spans="1:13" x14ac:dyDescent="0.35">
      <c r="A4114" s="462" t="s">
        <v>7670</v>
      </c>
      <c r="B4114" s="462" t="s">
        <v>5347</v>
      </c>
      <c r="C4114" s="462" t="s">
        <v>7670</v>
      </c>
      <c r="D4114" s="462" t="s">
        <v>204</v>
      </c>
      <c r="E4114" s="462" t="s">
        <v>6085</v>
      </c>
      <c r="F4114" s="463">
        <v>2011</v>
      </c>
      <c r="G4114" s="462" t="s">
        <v>5710</v>
      </c>
      <c r="H4114" s="462" t="s">
        <v>6125</v>
      </c>
      <c r="I4114" s="462" t="s">
        <v>7671</v>
      </c>
      <c r="J4114" s="463">
        <v>0</v>
      </c>
      <c r="K4114" s="468"/>
      <c r="L4114" s="464">
        <f t="shared" ca="1" si="64"/>
        <v>0</v>
      </c>
      <c r="M4114" s="462" t="s">
        <v>143</v>
      </c>
    </row>
    <row r="4115" spans="1:13" x14ac:dyDescent="0.35">
      <c r="A4115" s="465" t="s">
        <v>7668</v>
      </c>
      <c r="B4115" s="465" t="s">
        <v>5346</v>
      </c>
      <c r="C4115" s="465" t="s">
        <v>7668</v>
      </c>
      <c r="D4115" s="465" t="s">
        <v>204</v>
      </c>
      <c r="E4115" s="465" t="s">
        <v>6085</v>
      </c>
      <c r="F4115" s="466">
        <v>2011</v>
      </c>
      <c r="G4115" s="465" t="s">
        <v>5710</v>
      </c>
      <c r="H4115" s="465" t="s">
        <v>6125</v>
      </c>
      <c r="I4115" s="465" t="s">
        <v>7669</v>
      </c>
      <c r="J4115" s="466">
        <v>0</v>
      </c>
      <c r="K4115" s="469"/>
      <c r="L4115" s="404">
        <f t="shared" ca="1" si="64"/>
        <v>0</v>
      </c>
      <c r="M4115" s="465" t="s">
        <v>143</v>
      </c>
    </row>
    <row r="4116" spans="1:13" x14ac:dyDescent="0.35">
      <c r="A4116" s="462" t="s">
        <v>6440</v>
      </c>
      <c r="B4116" s="462" t="s">
        <v>5326</v>
      </c>
      <c r="C4116" s="462" t="s">
        <v>6440</v>
      </c>
      <c r="D4116" s="462" t="s">
        <v>204</v>
      </c>
      <c r="E4116" s="462" t="s">
        <v>6085</v>
      </c>
      <c r="F4116" s="463">
        <v>2006</v>
      </c>
      <c r="G4116" s="462" t="s">
        <v>5710</v>
      </c>
      <c r="H4116" s="462" t="s">
        <v>6125</v>
      </c>
      <c r="I4116" s="462" t="s">
        <v>6441</v>
      </c>
      <c r="J4116" s="463">
        <v>84771</v>
      </c>
      <c r="K4116" s="468"/>
      <c r="L4116" s="464">
        <f t="shared" ca="1" si="64"/>
        <v>4709.5</v>
      </c>
      <c r="M4116" s="462" t="s">
        <v>143</v>
      </c>
    </row>
    <row r="4117" spans="1:13" x14ac:dyDescent="0.35">
      <c r="A4117" s="465" t="s">
        <v>7684</v>
      </c>
      <c r="B4117" s="465" t="s">
        <v>5348</v>
      </c>
      <c r="C4117" s="465" t="s">
        <v>7684</v>
      </c>
      <c r="D4117" s="465" t="s">
        <v>204</v>
      </c>
      <c r="E4117" s="465" t="s">
        <v>6085</v>
      </c>
      <c r="F4117" s="466">
        <v>2011</v>
      </c>
      <c r="G4117" s="465" t="s">
        <v>5710</v>
      </c>
      <c r="H4117" s="465" t="s">
        <v>6125</v>
      </c>
      <c r="I4117" s="465" t="s">
        <v>7685</v>
      </c>
      <c r="J4117" s="466">
        <v>0</v>
      </c>
      <c r="K4117" s="469"/>
      <c r="L4117" s="404">
        <f t="shared" ca="1" si="64"/>
        <v>0</v>
      </c>
      <c r="M4117" s="465" t="s">
        <v>143</v>
      </c>
    </row>
    <row r="4118" spans="1:13" x14ac:dyDescent="0.35">
      <c r="A4118" s="462" t="s">
        <v>8089</v>
      </c>
      <c r="B4118" s="462" t="s">
        <v>5360</v>
      </c>
      <c r="C4118" s="462" t="s">
        <v>8089</v>
      </c>
      <c r="D4118" s="462" t="s">
        <v>204</v>
      </c>
      <c r="E4118" s="462" t="s">
        <v>6085</v>
      </c>
      <c r="F4118" s="463">
        <v>2012</v>
      </c>
      <c r="G4118" s="462" t="s">
        <v>5710</v>
      </c>
      <c r="H4118" s="462" t="s">
        <v>5820</v>
      </c>
      <c r="I4118" s="462" t="s">
        <v>8090</v>
      </c>
      <c r="J4118" s="463">
        <v>125692</v>
      </c>
      <c r="K4118" s="468"/>
      <c r="L4118" s="464">
        <f t="shared" ca="1" si="64"/>
        <v>10474.333333333334</v>
      </c>
      <c r="M4118" s="462" t="s">
        <v>143</v>
      </c>
    </row>
    <row r="4119" spans="1:13" x14ac:dyDescent="0.35">
      <c r="A4119" s="465" t="s">
        <v>7672</v>
      </c>
      <c r="B4119" s="465" t="s">
        <v>5349</v>
      </c>
      <c r="C4119" s="465" t="s">
        <v>7672</v>
      </c>
      <c r="D4119" s="465" t="s">
        <v>204</v>
      </c>
      <c r="E4119" s="465" t="s">
        <v>6085</v>
      </c>
      <c r="F4119" s="466">
        <v>2011</v>
      </c>
      <c r="G4119" s="465" t="s">
        <v>5710</v>
      </c>
      <c r="H4119" s="465" t="s">
        <v>6125</v>
      </c>
      <c r="I4119" s="465" t="s">
        <v>7673</v>
      </c>
      <c r="J4119" s="466">
        <v>0</v>
      </c>
      <c r="K4119" s="469"/>
      <c r="L4119" s="404">
        <f t="shared" ca="1" si="64"/>
        <v>0</v>
      </c>
      <c r="M4119" s="465" t="s">
        <v>143</v>
      </c>
    </row>
    <row r="4120" spans="1:13" x14ac:dyDescent="0.35">
      <c r="A4120" s="462" t="s">
        <v>7674</v>
      </c>
      <c r="B4120" s="462" t="s">
        <v>5350</v>
      </c>
      <c r="C4120" s="462" t="s">
        <v>7674</v>
      </c>
      <c r="D4120" s="462" t="s">
        <v>204</v>
      </c>
      <c r="E4120" s="462" t="s">
        <v>6085</v>
      </c>
      <c r="F4120" s="463">
        <v>2011</v>
      </c>
      <c r="G4120" s="462" t="s">
        <v>5710</v>
      </c>
      <c r="H4120" s="462" t="s">
        <v>6125</v>
      </c>
      <c r="I4120" s="462" t="s">
        <v>7675</v>
      </c>
      <c r="J4120" s="463">
        <v>0</v>
      </c>
      <c r="K4120" s="468"/>
      <c r="L4120" s="464">
        <f t="shared" ca="1" si="64"/>
        <v>0</v>
      </c>
      <c r="M4120" s="462" t="s">
        <v>143</v>
      </c>
    </row>
    <row r="4121" spans="1:13" x14ac:dyDescent="0.35">
      <c r="A4121" s="465" t="s">
        <v>7676</v>
      </c>
      <c r="B4121" s="465" t="s">
        <v>5351</v>
      </c>
      <c r="C4121" s="465" t="s">
        <v>7676</v>
      </c>
      <c r="D4121" s="465" t="s">
        <v>204</v>
      </c>
      <c r="E4121" s="465" t="s">
        <v>6085</v>
      </c>
      <c r="F4121" s="466">
        <v>2011</v>
      </c>
      <c r="G4121" s="465" t="s">
        <v>5710</v>
      </c>
      <c r="H4121" s="465" t="s">
        <v>6125</v>
      </c>
      <c r="I4121" s="465" t="s">
        <v>7677</v>
      </c>
      <c r="J4121" s="466">
        <v>73365</v>
      </c>
      <c r="K4121" s="469">
        <v>45048</v>
      </c>
      <c r="L4121" s="404">
        <f t="shared" ca="1" si="64"/>
        <v>5643.4615384615381</v>
      </c>
      <c r="M4121" s="465" t="s">
        <v>143</v>
      </c>
    </row>
    <row r="4122" spans="1:13" x14ac:dyDescent="0.35">
      <c r="A4122" s="462" t="s">
        <v>7678</v>
      </c>
      <c r="B4122" s="462" t="s">
        <v>5352</v>
      </c>
      <c r="C4122" s="462" t="s">
        <v>7678</v>
      </c>
      <c r="D4122" s="462" t="s">
        <v>204</v>
      </c>
      <c r="E4122" s="462" t="s">
        <v>6085</v>
      </c>
      <c r="F4122" s="463">
        <v>2011</v>
      </c>
      <c r="G4122" s="462" t="s">
        <v>5710</v>
      </c>
      <c r="H4122" s="462" t="s">
        <v>6125</v>
      </c>
      <c r="I4122" s="462" t="s">
        <v>7679</v>
      </c>
      <c r="J4122" s="463">
        <v>0</v>
      </c>
      <c r="K4122" s="468"/>
      <c r="L4122" s="464">
        <f t="shared" ca="1" si="64"/>
        <v>0</v>
      </c>
      <c r="M4122" s="462" t="s">
        <v>143</v>
      </c>
    </row>
    <row r="4123" spans="1:13" x14ac:dyDescent="0.35">
      <c r="A4123" s="465" t="s">
        <v>7680</v>
      </c>
      <c r="B4123" s="465" t="s">
        <v>5353</v>
      </c>
      <c r="C4123" s="465" t="s">
        <v>7680</v>
      </c>
      <c r="D4123" s="465" t="s">
        <v>204</v>
      </c>
      <c r="E4123" s="465" t="s">
        <v>6085</v>
      </c>
      <c r="F4123" s="466">
        <v>2011</v>
      </c>
      <c r="G4123" s="465" t="s">
        <v>5710</v>
      </c>
      <c r="H4123" s="465" t="s">
        <v>6125</v>
      </c>
      <c r="I4123" s="465" t="s">
        <v>7681</v>
      </c>
      <c r="J4123" s="466">
        <v>0</v>
      </c>
      <c r="K4123" s="469"/>
      <c r="L4123" s="404">
        <f t="shared" ca="1" si="64"/>
        <v>0</v>
      </c>
      <c r="M4123" s="465" t="s">
        <v>143</v>
      </c>
    </row>
    <row r="4124" spans="1:13" x14ac:dyDescent="0.35">
      <c r="A4124" s="462" t="s">
        <v>7682</v>
      </c>
      <c r="B4124" s="462" t="s">
        <v>5354</v>
      </c>
      <c r="C4124" s="462" t="s">
        <v>7682</v>
      </c>
      <c r="D4124" s="462" t="s">
        <v>204</v>
      </c>
      <c r="E4124" s="462" t="s">
        <v>6085</v>
      </c>
      <c r="F4124" s="463">
        <v>2011</v>
      </c>
      <c r="G4124" s="462" t="s">
        <v>5710</v>
      </c>
      <c r="H4124" s="462" t="s">
        <v>6125</v>
      </c>
      <c r="I4124" s="462" t="s">
        <v>7683</v>
      </c>
      <c r="J4124" s="463">
        <v>0</v>
      </c>
      <c r="K4124" s="468"/>
      <c r="L4124" s="464">
        <f t="shared" ca="1" si="64"/>
        <v>0</v>
      </c>
      <c r="M4124" s="462" t="s">
        <v>143</v>
      </c>
    </row>
    <row r="4125" spans="1:13" x14ac:dyDescent="0.35">
      <c r="A4125" s="465" t="s">
        <v>8777</v>
      </c>
      <c r="B4125" s="465" t="s">
        <v>5370</v>
      </c>
      <c r="C4125" s="465" t="s">
        <v>8777</v>
      </c>
      <c r="D4125" s="465" t="s">
        <v>204</v>
      </c>
      <c r="E4125" s="465" t="s">
        <v>6085</v>
      </c>
      <c r="F4125" s="466">
        <v>2013</v>
      </c>
      <c r="G4125" s="465" t="s">
        <v>5710</v>
      </c>
      <c r="H4125" s="465" t="s">
        <v>6006</v>
      </c>
      <c r="I4125" s="465" t="s">
        <v>8778</v>
      </c>
      <c r="J4125" s="466">
        <v>0</v>
      </c>
      <c r="K4125" s="469"/>
      <c r="L4125" s="404">
        <f t="shared" ca="1" si="64"/>
        <v>0</v>
      </c>
      <c r="M4125" s="465" t="s">
        <v>143</v>
      </c>
    </row>
    <row r="4126" spans="1:13" x14ac:dyDescent="0.35">
      <c r="A4126" s="462" t="s">
        <v>8779</v>
      </c>
      <c r="B4126" s="462" t="s">
        <v>5371</v>
      </c>
      <c r="C4126" s="462" t="s">
        <v>8779</v>
      </c>
      <c r="D4126" s="462" t="s">
        <v>204</v>
      </c>
      <c r="E4126" s="462" t="s">
        <v>6085</v>
      </c>
      <c r="F4126" s="463">
        <v>2013</v>
      </c>
      <c r="G4126" s="462" t="s">
        <v>5710</v>
      </c>
      <c r="H4126" s="462" t="s">
        <v>6006</v>
      </c>
      <c r="I4126" s="462" t="s">
        <v>8780</v>
      </c>
      <c r="J4126" s="463">
        <v>0</v>
      </c>
      <c r="K4126" s="468"/>
      <c r="L4126" s="464">
        <f t="shared" ca="1" si="64"/>
        <v>0</v>
      </c>
      <c r="M4126" s="462" t="s">
        <v>143</v>
      </c>
    </row>
    <row r="4127" spans="1:13" x14ac:dyDescent="0.35">
      <c r="A4127" s="465" t="s">
        <v>13382</v>
      </c>
      <c r="B4127" s="465" t="s">
        <v>5391</v>
      </c>
      <c r="C4127" s="465" t="s">
        <v>13382</v>
      </c>
      <c r="D4127" s="465" t="s">
        <v>204</v>
      </c>
      <c r="E4127" s="465" t="s">
        <v>6085</v>
      </c>
      <c r="F4127" s="466">
        <v>2019</v>
      </c>
      <c r="G4127" s="465" t="s">
        <v>5710</v>
      </c>
      <c r="H4127" s="465" t="s">
        <v>9893</v>
      </c>
      <c r="I4127" s="465" t="s">
        <v>13383</v>
      </c>
      <c r="J4127" s="466">
        <v>0</v>
      </c>
      <c r="K4127" s="469"/>
      <c r="L4127" s="404">
        <f t="shared" ca="1" si="64"/>
        <v>0</v>
      </c>
      <c r="M4127" s="465" t="s">
        <v>143</v>
      </c>
    </row>
    <row r="4128" spans="1:13" x14ac:dyDescent="0.35">
      <c r="A4128" s="462" t="s">
        <v>9910</v>
      </c>
      <c r="B4128" s="462" t="s">
        <v>5379</v>
      </c>
      <c r="C4128" s="462" t="s">
        <v>9910</v>
      </c>
      <c r="D4128" s="462" t="s">
        <v>204</v>
      </c>
      <c r="E4128" s="462" t="s">
        <v>6085</v>
      </c>
      <c r="F4128" s="463">
        <v>2015</v>
      </c>
      <c r="G4128" s="462" t="s">
        <v>5710</v>
      </c>
      <c r="H4128" s="462" t="s">
        <v>9893</v>
      </c>
      <c r="I4128" s="462" t="s">
        <v>9911</v>
      </c>
      <c r="J4128" s="463">
        <v>0</v>
      </c>
      <c r="K4128" s="468"/>
      <c r="L4128" s="464">
        <f t="shared" ca="1" si="64"/>
        <v>0</v>
      </c>
      <c r="M4128" s="462" t="s">
        <v>143</v>
      </c>
    </row>
    <row r="4129" spans="1:13" x14ac:dyDescent="0.35">
      <c r="A4129" s="465" t="s">
        <v>13384</v>
      </c>
      <c r="B4129" s="465" t="s">
        <v>5392</v>
      </c>
      <c r="C4129" s="465" t="s">
        <v>13384</v>
      </c>
      <c r="D4129" s="465" t="s">
        <v>204</v>
      </c>
      <c r="E4129" s="465" t="s">
        <v>6085</v>
      </c>
      <c r="F4129" s="466">
        <v>2019</v>
      </c>
      <c r="G4129" s="465" t="s">
        <v>5710</v>
      </c>
      <c r="H4129" s="465" t="s">
        <v>9893</v>
      </c>
      <c r="I4129" s="465" t="s">
        <v>13385</v>
      </c>
      <c r="J4129" s="466">
        <v>0</v>
      </c>
      <c r="K4129" s="469"/>
      <c r="L4129" s="404">
        <f t="shared" ca="1" si="64"/>
        <v>0</v>
      </c>
      <c r="M4129" s="465" t="s">
        <v>143</v>
      </c>
    </row>
    <row r="4130" spans="1:13" x14ac:dyDescent="0.35">
      <c r="A4130" s="462" t="s">
        <v>13372</v>
      </c>
      <c r="B4130" s="462" t="s">
        <v>5386</v>
      </c>
      <c r="C4130" s="462" t="s">
        <v>13372</v>
      </c>
      <c r="D4130" s="462" t="s">
        <v>204</v>
      </c>
      <c r="E4130" s="462" t="s">
        <v>6085</v>
      </c>
      <c r="F4130" s="463">
        <v>2019</v>
      </c>
      <c r="G4130" s="462" t="s">
        <v>5710</v>
      </c>
      <c r="H4130" s="462" t="s">
        <v>9893</v>
      </c>
      <c r="I4130" s="462" t="s">
        <v>13373</v>
      </c>
      <c r="J4130" s="463">
        <v>0</v>
      </c>
      <c r="K4130" s="468"/>
      <c r="L4130" s="464">
        <f t="shared" ca="1" si="64"/>
        <v>0</v>
      </c>
      <c r="M4130" s="462" t="s">
        <v>143</v>
      </c>
    </row>
    <row r="4131" spans="1:13" x14ac:dyDescent="0.35">
      <c r="A4131" s="465" t="s">
        <v>13374</v>
      </c>
      <c r="B4131" s="465" t="s">
        <v>5387</v>
      </c>
      <c r="C4131" s="465" t="s">
        <v>13374</v>
      </c>
      <c r="D4131" s="465" t="s">
        <v>204</v>
      </c>
      <c r="E4131" s="465" t="s">
        <v>6085</v>
      </c>
      <c r="F4131" s="466">
        <v>2019</v>
      </c>
      <c r="G4131" s="465" t="s">
        <v>5710</v>
      </c>
      <c r="H4131" s="465" t="s">
        <v>9893</v>
      </c>
      <c r="I4131" s="465" t="s">
        <v>13375</v>
      </c>
      <c r="J4131" s="466">
        <v>0</v>
      </c>
      <c r="K4131" s="469"/>
      <c r="L4131" s="404">
        <f t="shared" ca="1" si="64"/>
        <v>0</v>
      </c>
      <c r="M4131" s="465" t="s">
        <v>143</v>
      </c>
    </row>
    <row r="4132" spans="1:13" x14ac:dyDescent="0.35">
      <c r="A4132" s="462" t="s">
        <v>13376</v>
      </c>
      <c r="B4132" s="462" t="s">
        <v>5388</v>
      </c>
      <c r="C4132" s="462" t="s">
        <v>13376</v>
      </c>
      <c r="D4132" s="462" t="s">
        <v>204</v>
      </c>
      <c r="E4132" s="462" t="s">
        <v>6085</v>
      </c>
      <c r="F4132" s="463">
        <v>2019</v>
      </c>
      <c r="G4132" s="462" t="s">
        <v>5710</v>
      </c>
      <c r="H4132" s="462" t="s">
        <v>9893</v>
      </c>
      <c r="I4132" s="462" t="s">
        <v>13377</v>
      </c>
      <c r="J4132" s="463">
        <v>0</v>
      </c>
      <c r="K4132" s="468"/>
      <c r="L4132" s="464">
        <f t="shared" ca="1" si="64"/>
        <v>0</v>
      </c>
      <c r="M4132" s="462" t="s">
        <v>143</v>
      </c>
    </row>
    <row r="4133" spans="1:13" x14ac:dyDescent="0.35">
      <c r="A4133" s="465" t="s">
        <v>13378</v>
      </c>
      <c r="B4133" s="465" t="s">
        <v>5389</v>
      </c>
      <c r="C4133" s="465" t="s">
        <v>13378</v>
      </c>
      <c r="D4133" s="465" t="s">
        <v>204</v>
      </c>
      <c r="E4133" s="465" t="s">
        <v>6085</v>
      </c>
      <c r="F4133" s="466">
        <v>2019</v>
      </c>
      <c r="G4133" s="465" t="s">
        <v>5710</v>
      </c>
      <c r="H4133" s="465" t="s">
        <v>9893</v>
      </c>
      <c r="I4133" s="465" t="s">
        <v>13379</v>
      </c>
      <c r="J4133" s="466">
        <v>0</v>
      </c>
      <c r="K4133" s="469"/>
      <c r="L4133" s="404">
        <f t="shared" ca="1" si="64"/>
        <v>0</v>
      </c>
      <c r="M4133" s="465" t="s">
        <v>143</v>
      </c>
    </row>
    <row r="4134" spans="1:13" x14ac:dyDescent="0.35">
      <c r="A4134" s="462" t="s">
        <v>13380</v>
      </c>
      <c r="B4134" s="462" t="s">
        <v>5390</v>
      </c>
      <c r="C4134" s="462" t="s">
        <v>13380</v>
      </c>
      <c r="D4134" s="462" t="s">
        <v>204</v>
      </c>
      <c r="E4134" s="462" t="s">
        <v>6085</v>
      </c>
      <c r="F4134" s="463">
        <v>2019</v>
      </c>
      <c r="G4134" s="462" t="s">
        <v>5710</v>
      </c>
      <c r="H4134" s="462" t="s">
        <v>9893</v>
      </c>
      <c r="I4134" s="462" t="s">
        <v>13381</v>
      </c>
      <c r="J4134" s="463">
        <v>0</v>
      </c>
      <c r="K4134" s="468"/>
      <c r="L4134" s="464">
        <f t="shared" ca="1" si="64"/>
        <v>0</v>
      </c>
      <c r="M4134" s="462" t="s">
        <v>143</v>
      </c>
    </row>
    <row r="4135" spans="1:13" x14ac:dyDescent="0.35">
      <c r="A4135" s="465" t="s">
        <v>12757</v>
      </c>
      <c r="B4135" s="465" t="s">
        <v>5385</v>
      </c>
      <c r="C4135" s="465" t="s">
        <v>12757</v>
      </c>
      <c r="D4135" s="465" t="s">
        <v>204</v>
      </c>
      <c r="E4135" s="465" t="s">
        <v>6085</v>
      </c>
      <c r="F4135" s="466">
        <v>2019</v>
      </c>
      <c r="G4135" s="465" t="s">
        <v>5710</v>
      </c>
      <c r="H4135" s="465" t="s">
        <v>6139</v>
      </c>
      <c r="I4135" s="465" t="s">
        <v>12758</v>
      </c>
      <c r="J4135" s="466">
        <v>0</v>
      </c>
      <c r="K4135" s="469"/>
      <c r="L4135" s="404">
        <f t="shared" ca="1" si="64"/>
        <v>0</v>
      </c>
      <c r="M4135" s="465" t="s">
        <v>143</v>
      </c>
    </row>
    <row r="4136" spans="1:13" x14ac:dyDescent="0.35">
      <c r="A4136" s="462" t="s">
        <v>12755</v>
      </c>
      <c r="B4136" s="462" t="s">
        <v>5384</v>
      </c>
      <c r="C4136" s="462" t="s">
        <v>12755</v>
      </c>
      <c r="D4136" s="462" t="s">
        <v>204</v>
      </c>
      <c r="E4136" s="462" t="s">
        <v>6085</v>
      </c>
      <c r="F4136" s="463">
        <v>2019</v>
      </c>
      <c r="G4136" s="462" t="s">
        <v>5710</v>
      </c>
      <c r="H4136" s="462" t="s">
        <v>6139</v>
      </c>
      <c r="I4136" s="462" t="s">
        <v>12756</v>
      </c>
      <c r="J4136" s="463">
        <v>0</v>
      </c>
      <c r="K4136" s="468"/>
      <c r="L4136" s="464">
        <f t="shared" ca="1" si="64"/>
        <v>0</v>
      </c>
      <c r="M4136" s="462" t="s">
        <v>143</v>
      </c>
    </row>
    <row r="4137" spans="1:13" x14ac:dyDescent="0.35">
      <c r="A4137" s="465" t="s">
        <v>13874</v>
      </c>
      <c r="B4137" s="465" t="s">
        <v>5402</v>
      </c>
      <c r="C4137" s="465" t="s">
        <v>13874</v>
      </c>
      <c r="D4137" s="465" t="s">
        <v>204</v>
      </c>
      <c r="E4137" s="465" t="s">
        <v>6085</v>
      </c>
      <c r="F4137" s="466">
        <v>2020</v>
      </c>
      <c r="G4137" s="465" t="s">
        <v>5710</v>
      </c>
      <c r="H4137" s="465" t="s">
        <v>6139</v>
      </c>
      <c r="I4137" s="465" t="s">
        <v>13875</v>
      </c>
      <c r="J4137" s="466">
        <v>0</v>
      </c>
      <c r="K4137" s="469"/>
      <c r="L4137" s="404">
        <f t="shared" ca="1" si="64"/>
        <v>0</v>
      </c>
      <c r="M4137" s="465" t="s">
        <v>143</v>
      </c>
    </row>
    <row r="4138" spans="1:13" x14ac:dyDescent="0.35">
      <c r="A4138" s="462" t="s">
        <v>13872</v>
      </c>
      <c r="B4138" s="462" t="s">
        <v>5401</v>
      </c>
      <c r="C4138" s="462" t="s">
        <v>13872</v>
      </c>
      <c r="D4138" s="462" t="s">
        <v>204</v>
      </c>
      <c r="E4138" s="462" t="s">
        <v>6085</v>
      </c>
      <c r="F4138" s="463">
        <v>2020</v>
      </c>
      <c r="G4138" s="462" t="s">
        <v>5710</v>
      </c>
      <c r="H4138" s="462" t="s">
        <v>6139</v>
      </c>
      <c r="I4138" s="462" t="s">
        <v>13873</v>
      </c>
      <c r="J4138" s="463">
        <v>0</v>
      </c>
      <c r="K4138" s="468"/>
      <c r="L4138" s="464">
        <f t="shared" ca="1" si="64"/>
        <v>0</v>
      </c>
      <c r="M4138" s="462" t="s">
        <v>143</v>
      </c>
    </row>
    <row r="4139" spans="1:13" x14ac:dyDescent="0.35">
      <c r="A4139" s="465" t="s">
        <v>13870</v>
      </c>
      <c r="B4139" s="465" t="s">
        <v>5400</v>
      </c>
      <c r="C4139" s="465" t="s">
        <v>13870</v>
      </c>
      <c r="D4139" s="465" t="s">
        <v>204</v>
      </c>
      <c r="E4139" s="465" t="s">
        <v>6085</v>
      </c>
      <c r="F4139" s="466">
        <v>2020</v>
      </c>
      <c r="G4139" s="465" t="s">
        <v>5710</v>
      </c>
      <c r="H4139" s="465" t="s">
        <v>6139</v>
      </c>
      <c r="I4139" s="465" t="s">
        <v>13871</v>
      </c>
      <c r="J4139" s="466">
        <v>0</v>
      </c>
      <c r="K4139" s="469"/>
      <c r="L4139" s="404">
        <f t="shared" ca="1" si="64"/>
        <v>0</v>
      </c>
      <c r="M4139" s="465" t="s">
        <v>143</v>
      </c>
    </row>
    <row r="4140" spans="1:13" x14ac:dyDescent="0.35">
      <c r="A4140" s="462" t="s">
        <v>13868</v>
      </c>
      <c r="B4140" s="462" t="s">
        <v>5399</v>
      </c>
      <c r="C4140" s="462" t="s">
        <v>13868</v>
      </c>
      <c r="D4140" s="462" t="s">
        <v>204</v>
      </c>
      <c r="E4140" s="462" t="s">
        <v>6085</v>
      </c>
      <c r="F4140" s="463">
        <v>2020</v>
      </c>
      <c r="G4140" s="462" t="s">
        <v>5710</v>
      </c>
      <c r="H4140" s="462" t="s">
        <v>6139</v>
      </c>
      <c r="I4140" s="462" t="s">
        <v>13869</v>
      </c>
      <c r="J4140" s="463">
        <v>0</v>
      </c>
      <c r="K4140" s="468"/>
      <c r="L4140" s="464">
        <f t="shared" ca="1" si="64"/>
        <v>0</v>
      </c>
      <c r="M4140" s="462" t="s">
        <v>143</v>
      </c>
    </row>
    <row r="4141" spans="1:13" x14ac:dyDescent="0.35">
      <c r="A4141" s="465" t="s">
        <v>13866</v>
      </c>
      <c r="B4141" s="465" t="s">
        <v>5398</v>
      </c>
      <c r="C4141" s="465" t="s">
        <v>13866</v>
      </c>
      <c r="D4141" s="465" t="s">
        <v>204</v>
      </c>
      <c r="E4141" s="465" t="s">
        <v>6085</v>
      </c>
      <c r="F4141" s="466">
        <v>2020</v>
      </c>
      <c r="G4141" s="465" t="s">
        <v>5710</v>
      </c>
      <c r="H4141" s="465" t="s">
        <v>6139</v>
      </c>
      <c r="I4141" s="465" t="s">
        <v>13867</v>
      </c>
      <c r="J4141" s="466">
        <v>0</v>
      </c>
      <c r="K4141" s="469"/>
      <c r="L4141" s="404">
        <f t="shared" ca="1" si="64"/>
        <v>0</v>
      </c>
      <c r="M4141" s="465" t="s">
        <v>143</v>
      </c>
    </row>
    <row r="4142" spans="1:13" x14ac:dyDescent="0.35">
      <c r="A4142" s="462" t="s">
        <v>13386</v>
      </c>
      <c r="B4142" s="462" t="s">
        <v>5393</v>
      </c>
      <c r="C4142" s="462" t="s">
        <v>13386</v>
      </c>
      <c r="D4142" s="462" t="s">
        <v>204</v>
      </c>
      <c r="E4142" s="462" t="s">
        <v>6085</v>
      </c>
      <c r="F4142" s="463">
        <v>2019</v>
      </c>
      <c r="G4142" s="462" t="s">
        <v>5710</v>
      </c>
      <c r="H4142" s="462" t="s">
        <v>9893</v>
      </c>
      <c r="I4142" s="462" t="s">
        <v>13387</v>
      </c>
      <c r="J4142" s="463">
        <v>0</v>
      </c>
      <c r="K4142" s="468"/>
      <c r="L4142" s="464">
        <f t="shared" ca="1" si="64"/>
        <v>0</v>
      </c>
      <c r="M4142" s="462" t="s">
        <v>143</v>
      </c>
    </row>
    <row r="4143" spans="1:13" x14ac:dyDescent="0.35">
      <c r="A4143" s="465" t="s">
        <v>17676</v>
      </c>
      <c r="B4143" s="465" t="s">
        <v>17677</v>
      </c>
      <c r="C4143" s="465" t="s">
        <v>17676</v>
      </c>
      <c r="D4143" s="465" t="s">
        <v>204</v>
      </c>
      <c r="E4143" s="465" t="s">
        <v>6085</v>
      </c>
      <c r="F4143" s="466">
        <v>2023</v>
      </c>
      <c r="G4143" s="465" t="s">
        <v>5767</v>
      </c>
      <c r="H4143" s="465" t="s">
        <v>6036</v>
      </c>
      <c r="I4143" s="465" t="s">
        <v>17678</v>
      </c>
      <c r="J4143" s="466">
        <v>0</v>
      </c>
      <c r="K4143" s="469"/>
      <c r="L4143" s="404">
        <f t="shared" ca="1" si="64"/>
        <v>0</v>
      </c>
      <c r="M4143" s="465" t="s">
        <v>143</v>
      </c>
    </row>
    <row r="4144" spans="1:13" x14ac:dyDescent="0.35">
      <c r="A4144" s="462" t="s">
        <v>17673</v>
      </c>
      <c r="B4144" s="462" t="s">
        <v>17674</v>
      </c>
      <c r="C4144" s="462" t="s">
        <v>17673</v>
      </c>
      <c r="D4144" s="462" t="s">
        <v>204</v>
      </c>
      <c r="E4144" s="462" t="s">
        <v>6085</v>
      </c>
      <c r="F4144" s="463">
        <v>2023</v>
      </c>
      <c r="G4144" s="462" t="s">
        <v>5767</v>
      </c>
      <c r="H4144" s="462" t="s">
        <v>6036</v>
      </c>
      <c r="I4144" s="462" t="s">
        <v>17675</v>
      </c>
      <c r="J4144" s="463">
        <v>0</v>
      </c>
      <c r="K4144" s="468"/>
      <c r="L4144" s="464">
        <f t="shared" ca="1" si="64"/>
        <v>0</v>
      </c>
      <c r="M4144" s="462" t="s">
        <v>143</v>
      </c>
    </row>
    <row r="4145" spans="1:13" x14ac:dyDescent="0.35">
      <c r="A4145" s="465" t="s">
        <v>7234</v>
      </c>
      <c r="B4145" s="465" t="s">
        <v>5332</v>
      </c>
      <c r="C4145" s="465" t="s">
        <v>7234</v>
      </c>
      <c r="D4145" s="465" t="s">
        <v>204</v>
      </c>
      <c r="E4145" s="465" t="s">
        <v>6085</v>
      </c>
      <c r="F4145" s="466">
        <v>2008</v>
      </c>
      <c r="G4145" s="465" t="s">
        <v>5710</v>
      </c>
      <c r="H4145" s="465" t="s">
        <v>6735</v>
      </c>
      <c r="I4145" s="465" t="s">
        <v>7235</v>
      </c>
      <c r="J4145" s="466">
        <v>1500</v>
      </c>
      <c r="K4145" s="469"/>
      <c r="L4145" s="404">
        <f t="shared" ca="1" si="64"/>
        <v>93.75</v>
      </c>
      <c r="M4145" s="465" t="s">
        <v>143</v>
      </c>
    </row>
    <row r="4146" spans="1:13" x14ac:dyDescent="0.35">
      <c r="A4146" s="462" t="s">
        <v>7269</v>
      </c>
      <c r="B4146" s="462" t="s">
        <v>5335</v>
      </c>
      <c r="C4146" s="462" t="s">
        <v>7269</v>
      </c>
      <c r="D4146" s="462" t="s">
        <v>204</v>
      </c>
      <c r="E4146" s="462" t="s">
        <v>6085</v>
      </c>
      <c r="F4146" s="463">
        <v>2008</v>
      </c>
      <c r="G4146" s="462" t="s">
        <v>5710</v>
      </c>
      <c r="H4146" s="462" t="s">
        <v>6006</v>
      </c>
      <c r="I4146" s="462" t="s">
        <v>7270</v>
      </c>
      <c r="J4146" s="463">
        <v>4000</v>
      </c>
      <c r="K4146" s="468"/>
      <c r="L4146" s="464">
        <f t="shared" ca="1" si="64"/>
        <v>250</v>
      </c>
      <c r="M4146" s="462" t="s">
        <v>143</v>
      </c>
    </row>
    <row r="4147" spans="1:13" x14ac:dyDescent="0.35">
      <c r="A4147" s="465" t="s">
        <v>9857</v>
      </c>
      <c r="B4147" s="465" t="s">
        <v>5455</v>
      </c>
      <c r="C4147" s="465" t="s">
        <v>9857</v>
      </c>
      <c r="D4147" s="465" t="s">
        <v>205</v>
      </c>
      <c r="E4147" s="465" t="s">
        <v>5737</v>
      </c>
      <c r="F4147" s="466">
        <v>2015</v>
      </c>
      <c r="G4147" s="465" t="s">
        <v>5710</v>
      </c>
      <c r="H4147" s="465" t="s">
        <v>6006</v>
      </c>
      <c r="I4147" s="465" t="s">
        <v>9858</v>
      </c>
      <c r="J4147" s="466">
        <v>0</v>
      </c>
      <c r="K4147" s="469"/>
      <c r="L4147" s="404">
        <f t="shared" ca="1" si="64"/>
        <v>0</v>
      </c>
      <c r="M4147" s="465" t="s">
        <v>143</v>
      </c>
    </row>
    <row r="4148" spans="1:13" x14ac:dyDescent="0.35">
      <c r="A4148" s="462" t="s">
        <v>9190</v>
      </c>
      <c r="B4148" s="462" t="s">
        <v>5442</v>
      </c>
      <c r="C4148" s="462" t="s">
        <v>9190</v>
      </c>
      <c r="D4148" s="462" t="s">
        <v>205</v>
      </c>
      <c r="E4148" s="462" t="s">
        <v>5737</v>
      </c>
      <c r="F4148" s="463">
        <v>2014</v>
      </c>
      <c r="G4148" s="462" t="s">
        <v>5710</v>
      </c>
      <c r="H4148" s="462" t="s">
        <v>6139</v>
      </c>
      <c r="I4148" s="462" t="s">
        <v>9191</v>
      </c>
      <c r="J4148" s="463">
        <v>0</v>
      </c>
      <c r="K4148" s="468"/>
      <c r="L4148" s="464">
        <f t="shared" ca="1" si="64"/>
        <v>0</v>
      </c>
      <c r="M4148" s="462" t="s">
        <v>143</v>
      </c>
    </row>
    <row r="4149" spans="1:13" x14ac:dyDescent="0.35">
      <c r="A4149" s="465" t="s">
        <v>9192</v>
      </c>
      <c r="B4149" s="465" t="s">
        <v>5443</v>
      </c>
      <c r="C4149" s="465" t="s">
        <v>9192</v>
      </c>
      <c r="D4149" s="465" t="s">
        <v>205</v>
      </c>
      <c r="E4149" s="465" t="s">
        <v>5737</v>
      </c>
      <c r="F4149" s="466">
        <v>2014</v>
      </c>
      <c r="G4149" s="465" t="s">
        <v>5710</v>
      </c>
      <c r="H4149" s="465" t="s">
        <v>6139</v>
      </c>
      <c r="I4149" s="465" t="s">
        <v>9193</v>
      </c>
      <c r="J4149" s="466">
        <v>0</v>
      </c>
      <c r="K4149" s="469"/>
      <c r="L4149" s="404">
        <f t="shared" ca="1" si="64"/>
        <v>0</v>
      </c>
      <c r="M4149" s="465" t="s">
        <v>143</v>
      </c>
    </row>
    <row r="4150" spans="1:13" x14ac:dyDescent="0.35">
      <c r="A4150" s="462" t="s">
        <v>9859</v>
      </c>
      <c r="B4150" s="462" t="s">
        <v>5456</v>
      </c>
      <c r="C4150" s="462" t="s">
        <v>9859</v>
      </c>
      <c r="D4150" s="462" t="s">
        <v>205</v>
      </c>
      <c r="E4150" s="462" t="s">
        <v>5737</v>
      </c>
      <c r="F4150" s="463">
        <v>2015</v>
      </c>
      <c r="G4150" s="462" t="s">
        <v>5710</v>
      </c>
      <c r="H4150" s="462" t="s">
        <v>6006</v>
      </c>
      <c r="I4150" s="462" t="s">
        <v>9860</v>
      </c>
      <c r="J4150" s="463">
        <v>0</v>
      </c>
      <c r="K4150" s="468"/>
      <c r="L4150" s="464">
        <f t="shared" ca="1" si="64"/>
        <v>0</v>
      </c>
      <c r="M4150" s="462" t="s">
        <v>143</v>
      </c>
    </row>
    <row r="4151" spans="1:13" x14ac:dyDescent="0.35">
      <c r="A4151" s="465" t="s">
        <v>9861</v>
      </c>
      <c r="B4151" s="465" t="s">
        <v>5454</v>
      </c>
      <c r="C4151" s="465" t="s">
        <v>9861</v>
      </c>
      <c r="D4151" s="465" t="s">
        <v>205</v>
      </c>
      <c r="E4151" s="465" t="s">
        <v>5737</v>
      </c>
      <c r="F4151" s="466">
        <v>2015</v>
      </c>
      <c r="G4151" s="465" t="s">
        <v>5710</v>
      </c>
      <c r="H4151" s="465" t="s">
        <v>6006</v>
      </c>
      <c r="I4151" s="465" t="s">
        <v>9862</v>
      </c>
      <c r="J4151" s="466">
        <v>0</v>
      </c>
      <c r="K4151" s="469"/>
      <c r="L4151" s="404">
        <f t="shared" ca="1" si="64"/>
        <v>0</v>
      </c>
      <c r="M4151" s="465" t="s">
        <v>143</v>
      </c>
    </row>
    <row r="4152" spans="1:13" x14ac:dyDescent="0.35">
      <c r="A4152" s="462" t="s">
        <v>14934</v>
      </c>
      <c r="B4152" s="462" t="s">
        <v>14935</v>
      </c>
      <c r="C4152" s="462" t="s">
        <v>14934</v>
      </c>
      <c r="D4152" s="462" t="s">
        <v>205</v>
      </c>
      <c r="E4152" s="462" t="s">
        <v>5737</v>
      </c>
      <c r="F4152" s="463">
        <v>2020</v>
      </c>
      <c r="G4152" s="462" t="s">
        <v>5710</v>
      </c>
      <c r="H4152" s="462" t="s">
        <v>6496</v>
      </c>
      <c r="I4152" s="462" t="s">
        <v>14936</v>
      </c>
      <c r="J4152" s="463">
        <v>17260</v>
      </c>
      <c r="K4152" s="468"/>
      <c r="L4152" s="464">
        <f t="shared" ca="1" si="64"/>
        <v>4315</v>
      </c>
      <c r="M4152" s="462" t="s">
        <v>143</v>
      </c>
    </row>
    <row r="4153" spans="1:13" x14ac:dyDescent="0.35">
      <c r="A4153" s="465" t="s">
        <v>14937</v>
      </c>
      <c r="B4153" s="465" t="s">
        <v>14938</v>
      </c>
      <c r="C4153" s="465" t="s">
        <v>14937</v>
      </c>
      <c r="D4153" s="465" t="s">
        <v>205</v>
      </c>
      <c r="E4153" s="465" t="s">
        <v>5737</v>
      </c>
      <c r="F4153" s="466">
        <v>2021</v>
      </c>
      <c r="G4153" s="465" t="s">
        <v>5710</v>
      </c>
      <c r="H4153" s="465" t="s">
        <v>6139</v>
      </c>
      <c r="I4153" s="465" t="s">
        <v>14939</v>
      </c>
      <c r="J4153" s="466">
        <v>0</v>
      </c>
      <c r="K4153" s="469"/>
      <c r="L4153" s="404">
        <f t="shared" ca="1" si="64"/>
        <v>0</v>
      </c>
      <c r="M4153" s="465" t="s">
        <v>143</v>
      </c>
    </row>
    <row r="4154" spans="1:13" x14ac:dyDescent="0.35">
      <c r="A4154" s="462" t="s">
        <v>17304</v>
      </c>
      <c r="B4154" s="462" t="s">
        <v>17305</v>
      </c>
      <c r="C4154" s="462" t="s">
        <v>17304</v>
      </c>
      <c r="D4154" s="462" t="s">
        <v>205</v>
      </c>
      <c r="E4154" s="462" t="s">
        <v>5737</v>
      </c>
      <c r="F4154" s="463">
        <v>2022</v>
      </c>
      <c r="G4154" s="462" t="s">
        <v>5710</v>
      </c>
      <c r="H4154" s="462" t="s">
        <v>6496</v>
      </c>
      <c r="I4154" s="462" t="s">
        <v>17306</v>
      </c>
      <c r="J4154" s="463">
        <v>0</v>
      </c>
      <c r="K4154" s="468"/>
      <c r="L4154" s="464">
        <f t="shared" ca="1" si="64"/>
        <v>0</v>
      </c>
      <c r="M4154" s="462" t="s">
        <v>143</v>
      </c>
    </row>
    <row r="4155" spans="1:13" x14ac:dyDescent="0.35">
      <c r="A4155" s="465" t="s">
        <v>14940</v>
      </c>
      <c r="B4155" s="465" t="s">
        <v>14941</v>
      </c>
      <c r="C4155" s="465" t="s">
        <v>14940</v>
      </c>
      <c r="D4155" s="465" t="s">
        <v>205</v>
      </c>
      <c r="E4155" s="465" t="s">
        <v>5737</v>
      </c>
      <c r="F4155" s="466">
        <v>2022</v>
      </c>
      <c r="G4155" s="465" t="s">
        <v>5710</v>
      </c>
      <c r="H4155" s="465" t="s">
        <v>6139</v>
      </c>
      <c r="I4155" s="465" t="s">
        <v>14942</v>
      </c>
      <c r="J4155" s="466">
        <v>0</v>
      </c>
      <c r="K4155" s="469"/>
      <c r="L4155" s="404">
        <f t="shared" ca="1" si="64"/>
        <v>0</v>
      </c>
      <c r="M4155" s="465" t="s">
        <v>143</v>
      </c>
    </row>
    <row r="4156" spans="1:13" x14ac:dyDescent="0.35">
      <c r="A4156" s="462" t="s">
        <v>9863</v>
      </c>
      <c r="B4156" s="462" t="s">
        <v>5457</v>
      </c>
      <c r="C4156" s="462" t="s">
        <v>9863</v>
      </c>
      <c r="D4156" s="462" t="s">
        <v>205</v>
      </c>
      <c r="E4156" s="462" t="s">
        <v>5737</v>
      </c>
      <c r="F4156" s="463">
        <v>2015</v>
      </c>
      <c r="G4156" s="462" t="s">
        <v>5710</v>
      </c>
      <c r="H4156" s="462" t="s">
        <v>6006</v>
      </c>
      <c r="I4156" s="462" t="s">
        <v>9864</v>
      </c>
      <c r="J4156" s="463">
        <v>0</v>
      </c>
      <c r="K4156" s="468"/>
      <c r="L4156" s="464">
        <f t="shared" ca="1" si="64"/>
        <v>0</v>
      </c>
      <c r="M4156" s="462" t="s">
        <v>143</v>
      </c>
    </row>
    <row r="4157" spans="1:13" x14ac:dyDescent="0.35">
      <c r="A4157" s="465" t="s">
        <v>7447</v>
      </c>
      <c r="B4157" s="465" t="s">
        <v>5426</v>
      </c>
      <c r="C4157" s="465" t="s">
        <v>7447</v>
      </c>
      <c r="D4157" s="465" t="s">
        <v>205</v>
      </c>
      <c r="E4157" s="465" t="s">
        <v>5737</v>
      </c>
      <c r="F4157" s="466">
        <v>2009</v>
      </c>
      <c r="G4157" s="465" t="s">
        <v>5710</v>
      </c>
      <c r="H4157" s="465" t="s">
        <v>5711</v>
      </c>
      <c r="I4157" s="465" t="s">
        <v>7448</v>
      </c>
      <c r="J4157" s="466">
        <v>10</v>
      </c>
      <c r="K4157" s="469"/>
      <c r="L4157" s="404">
        <f t="shared" ca="1" si="64"/>
        <v>0.66666666666666663</v>
      </c>
      <c r="M4157" s="465" t="s">
        <v>143</v>
      </c>
    </row>
    <row r="4158" spans="1:13" x14ac:dyDescent="0.35">
      <c r="A4158" s="462" t="s">
        <v>11438</v>
      </c>
      <c r="B4158" s="462" t="s">
        <v>5459</v>
      </c>
      <c r="C4158" s="462" t="s">
        <v>11438</v>
      </c>
      <c r="D4158" s="462" t="s">
        <v>205</v>
      </c>
      <c r="E4158" s="462" t="s">
        <v>5737</v>
      </c>
      <c r="F4158" s="463">
        <v>2017</v>
      </c>
      <c r="G4158" s="462" t="s">
        <v>5710</v>
      </c>
      <c r="H4158" s="462" t="s">
        <v>6139</v>
      </c>
      <c r="I4158" s="462" t="s">
        <v>11439</v>
      </c>
      <c r="J4158" s="463">
        <v>0</v>
      </c>
      <c r="K4158" s="468"/>
      <c r="L4158" s="464">
        <f t="shared" ca="1" si="64"/>
        <v>0</v>
      </c>
      <c r="M4158" s="462" t="s">
        <v>143</v>
      </c>
    </row>
    <row r="4159" spans="1:13" x14ac:dyDescent="0.35">
      <c r="A4159" s="465" t="s">
        <v>12759</v>
      </c>
      <c r="B4159" s="465" t="s">
        <v>5467</v>
      </c>
      <c r="C4159" s="465" t="s">
        <v>12759</v>
      </c>
      <c r="D4159" s="465" t="s">
        <v>205</v>
      </c>
      <c r="E4159" s="465" t="s">
        <v>5737</v>
      </c>
      <c r="F4159" s="466">
        <v>2019</v>
      </c>
      <c r="G4159" s="465" t="s">
        <v>5710</v>
      </c>
      <c r="H4159" s="465" t="s">
        <v>6139</v>
      </c>
      <c r="I4159" s="465" t="s">
        <v>12760</v>
      </c>
      <c r="J4159" s="466">
        <v>0</v>
      </c>
      <c r="K4159" s="469"/>
      <c r="L4159" s="404">
        <f t="shared" ca="1" si="64"/>
        <v>0</v>
      </c>
      <c r="M4159" s="465" t="s">
        <v>143</v>
      </c>
    </row>
    <row r="4160" spans="1:13" x14ac:dyDescent="0.35">
      <c r="A4160" s="462" t="s">
        <v>12761</v>
      </c>
      <c r="B4160" s="462" t="s">
        <v>5468</v>
      </c>
      <c r="C4160" s="462" t="s">
        <v>12761</v>
      </c>
      <c r="D4160" s="462" t="s">
        <v>205</v>
      </c>
      <c r="E4160" s="462" t="s">
        <v>5737</v>
      </c>
      <c r="F4160" s="463">
        <v>2019</v>
      </c>
      <c r="G4160" s="462" t="s">
        <v>5710</v>
      </c>
      <c r="H4160" s="462" t="s">
        <v>6139</v>
      </c>
      <c r="I4160" s="462" t="s">
        <v>12762</v>
      </c>
      <c r="J4160" s="463">
        <v>0</v>
      </c>
      <c r="K4160" s="468"/>
      <c r="L4160" s="464">
        <f t="shared" ca="1" si="64"/>
        <v>0</v>
      </c>
      <c r="M4160" s="462" t="s">
        <v>143</v>
      </c>
    </row>
    <row r="4161" spans="1:13" x14ac:dyDescent="0.35">
      <c r="A4161" s="465" t="s">
        <v>7396</v>
      </c>
      <c r="B4161" s="465" t="s">
        <v>5424</v>
      </c>
      <c r="C4161" s="465" t="s">
        <v>7396</v>
      </c>
      <c r="D4161" s="465" t="s">
        <v>205</v>
      </c>
      <c r="E4161" s="465" t="s">
        <v>5737</v>
      </c>
      <c r="F4161" s="466">
        <v>2009</v>
      </c>
      <c r="G4161" s="465" t="s">
        <v>5710</v>
      </c>
      <c r="H4161" s="465" t="s">
        <v>6139</v>
      </c>
      <c r="I4161" s="465" t="s">
        <v>7397</v>
      </c>
      <c r="J4161" s="466">
        <v>10</v>
      </c>
      <c r="K4161" s="469"/>
      <c r="L4161" s="404">
        <f t="shared" ca="1" si="64"/>
        <v>0.66666666666666663</v>
      </c>
      <c r="M4161" s="465" t="s">
        <v>143</v>
      </c>
    </row>
    <row r="4162" spans="1:13" x14ac:dyDescent="0.35">
      <c r="A4162" s="462" t="s">
        <v>11436</v>
      </c>
      <c r="B4162" s="462" t="s">
        <v>5458</v>
      </c>
      <c r="C4162" s="462" t="s">
        <v>11436</v>
      </c>
      <c r="D4162" s="462" t="s">
        <v>205</v>
      </c>
      <c r="E4162" s="462" t="s">
        <v>5737</v>
      </c>
      <c r="F4162" s="463">
        <v>2017</v>
      </c>
      <c r="G4162" s="462" t="s">
        <v>5710</v>
      </c>
      <c r="H4162" s="462" t="s">
        <v>6139</v>
      </c>
      <c r="I4162" s="462" t="s">
        <v>11437</v>
      </c>
      <c r="J4162" s="463">
        <v>0</v>
      </c>
      <c r="K4162" s="468"/>
      <c r="L4162" s="464">
        <f t="shared" ref="L4162:L4225" ca="1" si="65">IFERROR(J4162/(YEAR(NOW())-F4162),"--")</f>
        <v>0</v>
      </c>
      <c r="M4162" s="462" t="s">
        <v>143</v>
      </c>
    </row>
    <row r="4163" spans="1:13" x14ac:dyDescent="0.35">
      <c r="A4163" s="465" t="s">
        <v>8175</v>
      </c>
      <c r="B4163" s="465" t="s">
        <v>8176</v>
      </c>
      <c r="C4163" s="465" t="s">
        <v>8175</v>
      </c>
      <c r="D4163" s="465" t="s">
        <v>205</v>
      </c>
      <c r="E4163" s="465" t="s">
        <v>5737</v>
      </c>
      <c r="F4163" s="466">
        <v>2012</v>
      </c>
      <c r="G4163" s="465" t="s">
        <v>5710</v>
      </c>
      <c r="H4163" s="465" t="s">
        <v>6139</v>
      </c>
      <c r="I4163" s="465" t="s">
        <v>8177</v>
      </c>
      <c r="J4163" s="466">
        <v>0</v>
      </c>
      <c r="K4163" s="469"/>
      <c r="L4163" s="404">
        <f t="shared" ca="1" si="65"/>
        <v>0</v>
      </c>
      <c r="M4163" s="465" t="s">
        <v>143</v>
      </c>
    </row>
    <row r="4164" spans="1:13" x14ac:dyDescent="0.35">
      <c r="A4164" s="462" t="s">
        <v>12449</v>
      </c>
      <c r="B4164" s="462" t="s">
        <v>5465</v>
      </c>
      <c r="C4164" s="462" t="s">
        <v>12449</v>
      </c>
      <c r="D4164" s="462" t="s">
        <v>205</v>
      </c>
      <c r="E4164" s="462" t="s">
        <v>5737</v>
      </c>
      <c r="F4164" s="463">
        <v>2018</v>
      </c>
      <c r="G4164" s="462" t="s">
        <v>5710</v>
      </c>
      <c r="H4164" s="462" t="s">
        <v>9893</v>
      </c>
      <c r="I4164" s="462" t="s">
        <v>12450</v>
      </c>
      <c r="J4164" s="463">
        <v>15</v>
      </c>
      <c r="K4164" s="468"/>
      <c r="L4164" s="464">
        <f t="shared" ca="1" si="65"/>
        <v>2.5</v>
      </c>
      <c r="M4164" s="462" t="s">
        <v>143</v>
      </c>
    </row>
    <row r="4165" spans="1:13" x14ac:dyDescent="0.35">
      <c r="A4165" s="465" t="s">
        <v>7884</v>
      </c>
      <c r="B4165" s="465" t="s">
        <v>5433</v>
      </c>
      <c r="C4165" s="465" t="s">
        <v>7884</v>
      </c>
      <c r="D4165" s="465" t="s">
        <v>205</v>
      </c>
      <c r="E4165" s="465" t="s">
        <v>5737</v>
      </c>
      <c r="F4165" s="466">
        <v>2011</v>
      </c>
      <c r="G4165" s="465" t="s">
        <v>5710</v>
      </c>
      <c r="H4165" s="465" t="s">
        <v>368</v>
      </c>
      <c r="I4165" s="465" t="s">
        <v>7885</v>
      </c>
      <c r="J4165" s="466">
        <v>0</v>
      </c>
      <c r="K4165" s="469"/>
      <c r="L4165" s="404">
        <f t="shared" ca="1" si="65"/>
        <v>0</v>
      </c>
      <c r="M4165" s="465" t="s">
        <v>143</v>
      </c>
    </row>
    <row r="4166" spans="1:13" x14ac:dyDescent="0.35">
      <c r="A4166" s="462" t="s">
        <v>13937</v>
      </c>
      <c r="B4166" s="462" t="s">
        <v>5480</v>
      </c>
      <c r="C4166" s="462" t="s">
        <v>13937</v>
      </c>
      <c r="D4166" s="462" t="s">
        <v>205</v>
      </c>
      <c r="E4166" s="462" t="s">
        <v>5737</v>
      </c>
      <c r="F4166" s="463">
        <v>2020</v>
      </c>
      <c r="G4166" s="462" t="s">
        <v>5710</v>
      </c>
      <c r="H4166" s="462" t="s">
        <v>913</v>
      </c>
      <c r="I4166" s="462" t="s">
        <v>13938</v>
      </c>
      <c r="J4166" s="463">
        <v>0</v>
      </c>
      <c r="K4166" s="468"/>
      <c r="L4166" s="464">
        <f t="shared" ca="1" si="65"/>
        <v>0</v>
      </c>
      <c r="M4166" s="462" t="s">
        <v>143</v>
      </c>
    </row>
    <row r="4167" spans="1:13" x14ac:dyDescent="0.35">
      <c r="A4167" s="465" t="s">
        <v>13390</v>
      </c>
      <c r="B4167" s="465" t="s">
        <v>5474</v>
      </c>
      <c r="C4167" s="465" t="s">
        <v>13390</v>
      </c>
      <c r="D4167" s="465" t="s">
        <v>205</v>
      </c>
      <c r="E4167" s="465" t="s">
        <v>5737</v>
      </c>
      <c r="F4167" s="466">
        <v>2019</v>
      </c>
      <c r="G4167" s="465" t="s">
        <v>5710</v>
      </c>
      <c r="H4167" s="465" t="s">
        <v>9893</v>
      </c>
      <c r="I4167" s="465" t="s">
        <v>13391</v>
      </c>
      <c r="J4167" s="466">
        <v>0</v>
      </c>
      <c r="K4167" s="469"/>
      <c r="L4167" s="404">
        <f t="shared" ca="1" si="65"/>
        <v>0</v>
      </c>
      <c r="M4167" s="465" t="s">
        <v>143</v>
      </c>
    </row>
    <row r="4168" spans="1:13" x14ac:dyDescent="0.35">
      <c r="A4168" s="462" t="s">
        <v>6288</v>
      </c>
      <c r="B4168" s="462" t="s">
        <v>5416</v>
      </c>
      <c r="C4168" s="462" t="s">
        <v>6288</v>
      </c>
      <c r="D4168" s="462" t="s">
        <v>205</v>
      </c>
      <c r="E4168" s="462" t="s">
        <v>5737</v>
      </c>
      <c r="F4168" s="463">
        <v>2005</v>
      </c>
      <c r="G4168" s="462" t="s">
        <v>5710</v>
      </c>
      <c r="H4168" s="462" t="s">
        <v>6289</v>
      </c>
      <c r="I4168" s="462" t="s">
        <v>6290</v>
      </c>
      <c r="J4168" s="463">
        <v>0</v>
      </c>
      <c r="K4168" s="468">
        <v>44291</v>
      </c>
      <c r="L4168" s="464">
        <f t="shared" ca="1" si="65"/>
        <v>0</v>
      </c>
      <c r="M4168" s="462" t="s">
        <v>143</v>
      </c>
    </row>
    <row r="4169" spans="1:13" x14ac:dyDescent="0.35">
      <c r="A4169" s="465" t="s">
        <v>5794</v>
      </c>
      <c r="B4169" s="465" t="s">
        <v>5411</v>
      </c>
      <c r="C4169" s="465" t="s">
        <v>5794</v>
      </c>
      <c r="D4169" s="465" t="s">
        <v>205</v>
      </c>
      <c r="E4169" s="465" t="s">
        <v>5737</v>
      </c>
      <c r="F4169" s="466">
        <v>1984</v>
      </c>
      <c r="G4169" s="465" t="s">
        <v>5740</v>
      </c>
      <c r="H4169" s="465" t="s">
        <v>5795</v>
      </c>
      <c r="I4169" s="465" t="s">
        <v>5796</v>
      </c>
      <c r="J4169" s="466">
        <v>25370</v>
      </c>
      <c r="K4169" s="469"/>
      <c r="L4169" s="404">
        <f t="shared" ca="1" si="65"/>
        <v>634.25</v>
      </c>
      <c r="M4169" s="465" t="s">
        <v>143</v>
      </c>
    </row>
    <row r="4170" spans="1:13" x14ac:dyDescent="0.35">
      <c r="A4170" s="462" t="s">
        <v>6216</v>
      </c>
      <c r="B4170" s="462" t="s">
        <v>5415</v>
      </c>
      <c r="C4170" s="462" t="s">
        <v>6216</v>
      </c>
      <c r="D4170" s="462" t="s">
        <v>205</v>
      </c>
      <c r="E4170" s="462" t="s">
        <v>5737</v>
      </c>
      <c r="F4170" s="463">
        <v>2004</v>
      </c>
      <c r="G4170" s="462" t="s">
        <v>5710</v>
      </c>
      <c r="H4170" s="462" t="s">
        <v>2286</v>
      </c>
      <c r="I4170" s="462" t="s">
        <v>6217</v>
      </c>
      <c r="J4170" s="463">
        <v>17913</v>
      </c>
      <c r="K4170" s="468">
        <v>45076</v>
      </c>
      <c r="L4170" s="464">
        <f t="shared" ca="1" si="65"/>
        <v>895.65</v>
      </c>
      <c r="M4170" s="462" t="s">
        <v>143</v>
      </c>
    </row>
    <row r="4171" spans="1:13" x14ac:dyDescent="0.35">
      <c r="A4171" s="465" t="s">
        <v>7120</v>
      </c>
      <c r="B4171" s="465" t="s">
        <v>5421</v>
      </c>
      <c r="C4171" s="465" t="s">
        <v>7120</v>
      </c>
      <c r="D4171" s="465" t="s">
        <v>205</v>
      </c>
      <c r="E4171" s="465" t="s">
        <v>5737</v>
      </c>
      <c r="F4171" s="466">
        <v>2008</v>
      </c>
      <c r="G4171" s="465" t="s">
        <v>5710</v>
      </c>
      <c r="H4171" s="465" t="s">
        <v>898</v>
      </c>
      <c r="I4171" s="465" t="s">
        <v>7121</v>
      </c>
      <c r="J4171" s="466">
        <v>60870</v>
      </c>
      <c r="K4171" s="469"/>
      <c r="L4171" s="404">
        <f t="shared" ca="1" si="65"/>
        <v>3804.375</v>
      </c>
      <c r="M4171" s="465" t="s">
        <v>143</v>
      </c>
    </row>
    <row r="4172" spans="1:13" x14ac:dyDescent="0.35">
      <c r="A4172" s="462" t="s">
        <v>6497</v>
      </c>
      <c r="B4172" s="462" t="s">
        <v>5418</v>
      </c>
      <c r="C4172" s="462" t="s">
        <v>6497</v>
      </c>
      <c r="D4172" s="462" t="s">
        <v>205</v>
      </c>
      <c r="E4172" s="462" t="s">
        <v>5737</v>
      </c>
      <c r="F4172" s="463">
        <v>2006</v>
      </c>
      <c r="G4172" s="462" t="s">
        <v>5710</v>
      </c>
      <c r="H4172" s="462" t="s">
        <v>6498</v>
      </c>
      <c r="I4172" s="462" t="s">
        <v>6499</v>
      </c>
      <c r="J4172" s="463">
        <v>18226</v>
      </c>
      <c r="K4172" s="468"/>
      <c r="L4172" s="464">
        <f t="shared" ca="1" si="65"/>
        <v>1012.5555555555555</v>
      </c>
      <c r="M4172" s="462" t="s">
        <v>143</v>
      </c>
    </row>
    <row r="4173" spans="1:13" x14ac:dyDescent="0.35">
      <c r="A4173" s="465" t="s">
        <v>9022</v>
      </c>
      <c r="B4173" s="465" t="s">
        <v>5440</v>
      </c>
      <c r="C4173" s="465" t="s">
        <v>9022</v>
      </c>
      <c r="D4173" s="465" t="s">
        <v>205</v>
      </c>
      <c r="E4173" s="465" t="s">
        <v>5737</v>
      </c>
      <c r="F4173" s="466">
        <v>2014</v>
      </c>
      <c r="G4173" s="465" t="s">
        <v>5710</v>
      </c>
      <c r="H4173" s="465" t="s">
        <v>5820</v>
      </c>
      <c r="I4173" s="465" t="s">
        <v>9023</v>
      </c>
      <c r="J4173" s="466">
        <v>0</v>
      </c>
      <c r="K4173" s="469"/>
      <c r="L4173" s="404">
        <f t="shared" ca="1" si="65"/>
        <v>0</v>
      </c>
      <c r="M4173" s="465" t="s">
        <v>143</v>
      </c>
    </row>
    <row r="4174" spans="1:13" x14ac:dyDescent="0.35">
      <c r="A4174" s="462" t="s">
        <v>7437</v>
      </c>
      <c r="B4174" s="462" t="s">
        <v>5425</v>
      </c>
      <c r="C4174" s="462" t="s">
        <v>7437</v>
      </c>
      <c r="D4174" s="462" t="s">
        <v>205</v>
      </c>
      <c r="E4174" s="462" t="s">
        <v>5737</v>
      </c>
      <c r="F4174" s="463">
        <v>2009</v>
      </c>
      <c r="G4174" s="462" t="s">
        <v>5710</v>
      </c>
      <c r="H4174" s="462" t="s">
        <v>897</v>
      </c>
      <c r="I4174" s="462" t="s">
        <v>7438</v>
      </c>
      <c r="J4174" s="463">
        <v>0</v>
      </c>
      <c r="K4174" s="468"/>
      <c r="L4174" s="464">
        <f t="shared" ca="1" si="65"/>
        <v>0</v>
      </c>
      <c r="M4174" s="462" t="s">
        <v>143</v>
      </c>
    </row>
    <row r="4175" spans="1:13" x14ac:dyDescent="0.35">
      <c r="A4175" s="465" t="s">
        <v>5980</v>
      </c>
      <c r="B4175" s="465" t="s">
        <v>5413</v>
      </c>
      <c r="C4175" s="465" t="s">
        <v>5980</v>
      </c>
      <c r="D4175" s="465" t="s">
        <v>205</v>
      </c>
      <c r="E4175" s="465" t="s">
        <v>5737</v>
      </c>
      <c r="F4175" s="466">
        <v>1999</v>
      </c>
      <c r="G4175" s="465" t="s">
        <v>5740</v>
      </c>
      <c r="H4175" s="465" t="s">
        <v>5981</v>
      </c>
      <c r="I4175" s="465" t="s">
        <v>5982</v>
      </c>
      <c r="J4175" s="466">
        <v>6396</v>
      </c>
      <c r="K4175" s="469">
        <v>45076</v>
      </c>
      <c r="L4175" s="404">
        <f t="shared" ca="1" si="65"/>
        <v>255.84</v>
      </c>
      <c r="M4175" s="465" t="s">
        <v>143</v>
      </c>
    </row>
    <row r="4176" spans="1:13" x14ac:dyDescent="0.35">
      <c r="A4176" s="462" t="s">
        <v>11820</v>
      </c>
      <c r="B4176" s="462" t="s">
        <v>5461</v>
      </c>
      <c r="C4176" s="462" t="s">
        <v>11820</v>
      </c>
      <c r="D4176" s="462" t="s">
        <v>205</v>
      </c>
      <c r="E4176" s="462" t="s">
        <v>5737</v>
      </c>
      <c r="F4176" s="463">
        <v>2017</v>
      </c>
      <c r="G4176" s="462" t="s">
        <v>2052</v>
      </c>
      <c r="H4176" s="462" t="s">
        <v>5734</v>
      </c>
      <c r="I4176" s="462" t="s">
        <v>11821</v>
      </c>
      <c r="J4176" s="463">
        <v>0</v>
      </c>
      <c r="K4176" s="468"/>
      <c r="L4176" s="464">
        <f t="shared" ca="1" si="65"/>
        <v>0</v>
      </c>
      <c r="M4176" s="462" t="s">
        <v>143</v>
      </c>
    </row>
    <row r="4177" spans="1:13" x14ac:dyDescent="0.35">
      <c r="A4177" s="465" t="s">
        <v>17097</v>
      </c>
      <c r="B4177" s="465" t="s">
        <v>17098</v>
      </c>
      <c r="C4177" s="465" t="s">
        <v>17097</v>
      </c>
      <c r="D4177" s="465" t="s">
        <v>205</v>
      </c>
      <c r="E4177" s="465" t="s">
        <v>5737</v>
      </c>
      <c r="F4177" s="466">
        <v>2022</v>
      </c>
      <c r="G4177" s="465" t="s">
        <v>2052</v>
      </c>
      <c r="H4177" s="465" t="s">
        <v>5734</v>
      </c>
      <c r="I4177" s="465" t="s">
        <v>17099</v>
      </c>
      <c r="J4177" s="466">
        <v>0</v>
      </c>
      <c r="K4177" s="469"/>
      <c r="L4177" s="404">
        <f t="shared" ca="1" si="65"/>
        <v>0</v>
      </c>
      <c r="M4177" s="465" t="s">
        <v>143</v>
      </c>
    </row>
    <row r="4178" spans="1:13" x14ac:dyDescent="0.35">
      <c r="A4178" s="462" t="s">
        <v>9450</v>
      </c>
      <c r="B4178" s="462" t="s">
        <v>16633</v>
      </c>
      <c r="C4178" s="462" t="s">
        <v>9450</v>
      </c>
      <c r="D4178" s="462" t="s">
        <v>205</v>
      </c>
      <c r="E4178" s="462" t="s">
        <v>5737</v>
      </c>
      <c r="F4178" s="463">
        <v>2014</v>
      </c>
      <c r="G4178" s="462" t="s">
        <v>2052</v>
      </c>
      <c r="H4178" s="462" t="s">
        <v>5734</v>
      </c>
      <c r="I4178" s="462" t="s">
        <v>9451</v>
      </c>
      <c r="J4178" s="463">
        <v>0</v>
      </c>
      <c r="K4178" s="468"/>
      <c r="L4178" s="464">
        <f t="shared" ca="1" si="65"/>
        <v>0</v>
      </c>
      <c r="M4178" s="462" t="s">
        <v>143</v>
      </c>
    </row>
    <row r="4179" spans="1:13" x14ac:dyDescent="0.35">
      <c r="A4179" s="465" t="s">
        <v>7379</v>
      </c>
      <c r="B4179" s="465" t="s">
        <v>5423</v>
      </c>
      <c r="C4179" s="465" t="s">
        <v>7379</v>
      </c>
      <c r="D4179" s="465" t="s">
        <v>205</v>
      </c>
      <c r="E4179" s="465" t="s">
        <v>5737</v>
      </c>
      <c r="F4179" s="466">
        <v>2009</v>
      </c>
      <c r="G4179" s="465" t="s">
        <v>5710</v>
      </c>
      <c r="H4179" s="465" t="s">
        <v>5820</v>
      </c>
      <c r="I4179" s="465" t="s">
        <v>7380</v>
      </c>
      <c r="J4179" s="466">
        <v>205585</v>
      </c>
      <c r="K4179" s="469">
        <v>44915</v>
      </c>
      <c r="L4179" s="404">
        <f t="shared" ca="1" si="65"/>
        <v>13705.666666666666</v>
      </c>
      <c r="M4179" s="465" t="s">
        <v>143</v>
      </c>
    </row>
    <row r="4180" spans="1:13" x14ac:dyDescent="0.35">
      <c r="A4180" s="462" t="s">
        <v>5976</v>
      </c>
      <c r="B4180" s="462" t="s">
        <v>5412</v>
      </c>
      <c r="C4180" s="462" t="s">
        <v>5976</v>
      </c>
      <c r="D4180" s="462" t="s">
        <v>205</v>
      </c>
      <c r="E4180" s="462" t="s">
        <v>5737</v>
      </c>
      <c r="F4180" s="463">
        <v>1999</v>
      </c>
      <c r="G4180" s="462" t="s">
        <v>5710</v>
      </c>
      <c r="H4180" s="462" t="s">
        <v>897</v>
      </c>
      <c r="I4180" s="462" t="s">
        <v>5977</v>
      </c>
      <c r="J4180" s="463">
        <v>60008</v>
      </c>
      <c r="K4180" s="468">
        <v>45126</v>
      </c>
      <c r="L4180" s="464">
        <f t="shared" ca="1" si="65"/>
        <v>2400.3200000000002</v>
      </c>
      <c r="M4180" s="462" t="s">
        <v>143</v>
      </c>
    </row>
    <row r="4181" spans="1:13" x14ac:dyDescent="0.35">
      <c r="A4181" s="465" t="s">
        <v>7730</v>
      </c>
      <c r="B4181" s="465" t="s">
        <v>5432</v>
      </c>
      <c r="C4181" s="465" t="s">
        <v>7730</v>
      </c>
      <c r="D4181" s="465" t="s">
        <v>205</v>
      </c>
      <c r="E4181" s="465" t="s">
        <v>5737</v>
      </c>
      <c r="F4181" s="466">
        <v>2011</v>
      </c>
      <c r="G4181" s="465" t="s">
        <v>5710</v>
      </c>
      <c r="H4181" s="465" t="s">
        <v>5820</v>
      </c>
      <c r="I4181" s="465" t="s">
        <v>7731</v>
      </c>
      <c r="J4181" s="466">
        <v>0</v>
      </c>
      <c r="K4181" s="469"/>
      <c r="L4181" s="404">
        <f t="shared" ca="1" si="65"/>
        <v>0</v>
      </c>
      <c r="M4181" s="465" t="s">
        <v>143</v>
      </c>
    </row>
    <row r="4182" spans="1:13" x14ac:dyDescent="0.35">
      <c r="A4182" s="462" t="s">
        <v>7361</v>
      </c>
      <c r="B4182" s="462" t="s">
        <v>5422</v>
      </c>
      <c r="C4182" s="462" t="s">
        <v>7361</v>
      </c>
      <c r="D4182" s="462" t="s">
        <v>205</v>
      </c>
      <c r="E4182" s="462" t="s">
        <v>5737</v>
      </c>
      <c r="F4182" s="463">
        <v>2009</v>
      </c>
      <c r="G4182" s="462" t="s">
        <v>5710</v>
      </c>
      <c r="H4182" s="462" t="s">
        <v>6125</v>
      </c>
      <c r="I4182" s="462" t="s">
        <v>7362</v>
      </c>
      <c r="J4182" s="463">
        <v>0</v>
      </c>
      <c r="K4182" s="468">
        <v>44425</v>
      </c>
      <c r="L4182" s="464">
        <f t="shared" ca="1" si="65"/>
        <v>0</v>
      </c>
      <c r="M4182" s="462" t="s">
        <v>143</v>
      </c>
    </row>
    <row r="4183" spans="1:13" x14ac:dyDescent="0.35">
      <c r="A4183" s="465" t="s">
        <v>7546</v>
      </c>
      <c r="B4183" s="465" t="s">
        <v>5428</v>
      </c>
      <c r="C4183" s="465" t="s">
        <v>7546</v>
      </c>
      <c r="D4183" s="465" t="s">
        <v>205</v>
      </c>
      <c r="E4183" s="465" t="s">
        <v>5737</v>
      </c>
      <c r="F4183" s="466">
        <v>2010</v>
      </c>
      <c r="G4183" s="465" t="s">
        <v>5710</v>
      </c>
      <c r="H4183" s="465" t="s">
        <v>5820</v>
      </c>
      <c r="I4183" s="465" t="s">
        <v>7547</v>
      </c>
      <c r="J4183" s="466">
        <v>0</v>
      </c>
      <c r="K4183" s="469"/>
      <c r="L4183" s="404">
        <f t="shared" ca="1" si="65"/>
        <v>0</v>
      </c>
      <c r="M4183" s="465" t="s">
        <v>143</v>
      </c>
    </row>
    <row r="4184" spans="1:13" x14ac:dyDescent="0.35">
      <c r="A4184" s="462" t="s">
        <v>6554</v>
      </c>
      <c r="B4184" s="462" t="s">
        <v>5419</v>
      </c>
      <c r="C4184" s="462" t="s">
        <v>6554</v>
      </c>
      <c r="D4184" s="462" t="s">
        <v>205</v>
      </c>
      <c r="E4184" s="462" t="s">
        <v>5737</v>
      </c>
      <c r="F4184" s="463">
        <v>2006</v>
      </c>
      <c r="G4184" s="462" t="s">
        <v>5741</v>
      </c>
      <c r="H4184" s="462" t="s">
        <v>5734</v>
      </c>
      <c r="I4184" s="462" t="s">
        <v>6555</v>
      </c>
      <c r="J4184" s="463">
        <v>17</v>
      </c>
      <c r="K4184" s="468"/>
      <c r="L4184" s="464">
        <f t="shared" ca="1" si="65"/>
        <v>0.94444444444444442</v>
      </c>
      <c r="M4184" s="462" t="s">
        <v>143</v>
      </c>
    </row>
    <row r="4185" spans="1:13" x14ac:dyDescent="0.35">
      <c r="A4185" s="465" t="s">
        <v>5736</v>
      </c>
      <c r="B4185" s="465" t="s">
        <v>5408</v>
      </c>
      <c r="C4185" s="465" t="s">
        <v>5736</v>
      </c>
      <c r="D4185" s="465" t="s">
        <v>205</v>
      </c>
      <c r="E4185" s="465" t="s">
        <v>5737</v>
      </c>
      <c r="F4185" s="466">
        <v>1952</v>
      </c>
      <c r="G4185" s="465" t="s">
        <v>5738</v>
      </c>
      <c r="H4185" s="465" t="s">
        <v>5734</v>
      </c>
      <c r="I4185" s="465" t="s">
        <v>5739</v>
      </c>
      <c r="J4185" s="466">
        <v>20007</v>
      </c>
      <c r="K4185" s="469"/>
      <c r="L4185" s="404">
        <f t="shared" ca="1" si="65"/>
        <v>277.875</v>
      </c>
      <c r="M4185" s="465" t="s">
        <v>143</v>
      </c>
    </row>
    <row r="4186" spans="1:13" x14ac:dyDescent="0.35">
      <c r="A4186" s="462" t="s">
        <v>8487</v>
      </c>
      <c r="B4186" s="462" t="s">
        <v>5435</v>
      </c>
      <c r="C4186" s="462" t="s">
        <v>8487</v>
      </c>
      <c r="D4186" s="462" t="s">
        <v>205</v>
      </c>
      <c r="E4186" s="462" t="s">
        <v>5737</v>
      </c>
      <c r="F4186" s="463">
        <v>2013</v>
      </c>
      <c r="G4186" s="462" t="s">
        <v>5710</v>
      </c>
      <c r="H4186" s="462" t="s">
        <v>5820</v>
      </c>
      <c r="I4186" s="462" t="s">
        <v>8488</v>
      </c>
      <c r="J4186" s="463">
        <v>236508</v>
      </c>
      <c r="K4186" s="468">
        <v>44916</v>
      </c>
      <c r="L4186" s="464">
        <f t="shared" ca="1" si="65"/>
        <v>21500.727272727272</v>
      </c>
      <c r="M4186" s="462" t="s">
        <v>143</v>
      </c>
    </row>
    <row r="4187" spans="1:13" x14ac:dyDescent="0.35">
      <c r="A4187" s="465" t="s">
        <v>9020</v>
      </c>
      <c r="B4187" s="465" t="s">
        <v>5439</v>
      </c>
      <c r="C4187" s="465" t="s">
        <v>9020</v>
      </c>
      <c r="D4187" s="465" t="s">
        <v>205</v>
      </c>
      <c r="E4187" s="465" t="s">
        <v>5737</v>
      </c>
      <c r="F4187" s="466">
        <v>2014</v>
      </c>
      <c r="G4187" s="465" t="s">
        <v>5710</v>
      </c>
      <c r="H4187" s="465" t="s">
        <v>5820</v>
      </c>
      <c r="I4187" s="465" t="s">
        <v>9021</v>
      </c>
      <c r="J4187" s="466">
        <v>0</v>
      </c>
      <c r="K4187" s="469"/>
      <c r="L4187" s="404">
        <f t="shared" ca="1" si="65"/>
        <v>0</v>
      </c>
      <c r="M4187" s="465" t="s">
        <v>143</v>
      </c>
    </row>
    <row r="4188" spans="1:13" x14ac:dyDescent="0.35">
      <c r="A4188" s="462" t="s">
        <v>7693</v>
      </c>
      <c r="B4188" s="462" t="s">
        <v>5431</v>
      </c>
      <c r="C4188" s="462" t="s">
        <v>7693</v>
      </c>
      <c r="D4188" s="462" t="s">
        <v>205</v>
      </c>
      <c r="E4188" s="462" t="s">
        <v>5737</v>
      </c>
      <c r="F4188" s="463">
        <v>2011</v>
      </c>
      <c r="G4188" s="462" t="s">
        <v>5710</v>
      </c>
      <c r="H4188" s="462" t="s">
        <v>6125</v>
      </c>
      <c r="I4188" s="462" t="s">
        <v>7694</v>
      </c>
      <c r="J4188" s="463">
        <v>110255</v>
      </c>
      <c r="K4188" s="468"/>
      <c r="L4188" s="464">
        <f t="shared" ca="1" si="65"/>
        <v>8481.1538461538457</v>
      </c>
      <c r="M4188" s="462" t="s">
        <v>143</v>
      </c>
    </row>
    <row r="4189" spans="1:13" x14ac:dyDescent="0.35">
      <c r="A4189" s="465" t="s">
        <v>6204</v>
      </c>
      <c r="B4189" s="465" t="s">
        <v>5414</v>
      </c>
      <c r="C4189" s="465" t="s">
        <v>6204</v>
      </c>
      <c r="D4189" s="465" t="s">
        <v>205</v>
      </c>
      <c r="E4189" s="465" t="s">
        <v>5737</v>
      </c>
      <c r="F4189" s="466">
        <v>2004</v>
      </c>
      <c r="G4189" s="465" t="s">
        <v>5710</v>
      </c>
      <c r="H4189" s="465" t="s">
        <v>898</v>
      </c>
      <c r="I4189" s="465" t="s">
        <v>6205</v>
      </c>
      <c r="J4189" s="466">
        <v>243079</v>
      </c>
      <c r="K4189" s="469">
        <v>44851</v>
      </c>
      <c r="L4189" s="404">
        <f t="shared" ca="1" si="65"/>
        <v>12153.95</v>
      </c>
      <c r="M4189" s="465" t="s">
        <v>143</v>
      </c>
    </row>
    <row r="4190" spans="1:13" x14ac:dyDescent="0.35">
      <c r="A4190" s="462" t="s">
        <v>8091</v>
      </c>
      <c r="B4190" s="462" t="s">
        <v>5434</v>
      </c>
      <c r="C4190" s="462" t="s">
        <v>8091</v>
      </c>
      <c r="D4190" s="462" t="s">
        <v>205</v>
      </c>
      <c r="E4190" s="462" t="s">
        <v>5737</v>
      </c>
      <c r="F4190" s="463">
        <v>2012</v>
      </c>
      <c r="G4190" s="462" t="s">
        <v>5710</v>
      </c>
      <c r="H4190" s="462" t="s">
        <v>5820</v>
      </c>
      <c r="I4190" s="462" t="s">
        <v>8092</v>
      </c>
      <c r="J4190" s="463">
        <v>241737</v>
      </c>
      <c r="K4190" s="468">
        <v>44851</v>
      </c>
      <c r="L4190" s="464">
        <f t="shared" ca="1" si="65"/>
        <v>20144.75</v>
      </c>
      <c r="M4190" s="462" t="s">
        <v>143</v>
      </c>
    </row>
    <row r="4191" spans="1:13" x14ac:dyDescent="0.35">
      <c r="A4191" s="465" t="s">
        <v>8635</v>
      </c>
      <c r="B4191" s="465" t="s">
        <v>5437</v>
      </c>
      <c r="C4191" s="465" t="s">
        <v>8635</v>
      </c>
      <c r="D4191" s="465" t="s">
        <v>205</v>
      </c>
      <c r="E4191" s="465" t="s">
        <v>5737</v>
      </c>
      <c r="F4191" s="466">
        <v>2013</v>
      </c>
      <c r="G4191" s="465" t="s">
        <v>5710</v>
      </c>
      <c r="H4191" s="465" t="s">
        <v>6139</v>
      </c>
      <c r="I4191" s="465" t="s">
        <v>8636</v>
      </c>
      <c r="J4191" s="466">
        <v>0</v>
      </c>
      <c r="K4191" s="469"/>
      <c r="L4191" s="404">
        <f t="shared" ca="1" si="65"/>
        <v>0</v>
      </c>
      <c r="M4191" s="465" t="s">
        <v>143</v>
      </c>
    </row>
    <row r="4192" spans="1:13" x14ac:dyDescent="0.35">
      <c r="A4192" s="462" t="s">
        <v>9800</v>
      </c>
      <c r="B4192" s="462" t="s">
        <v>5453</v>
      </c>
      <c r="C4192" s="462" t="s">
        <v>9800</v>
      </c>
      <c r="D4192" s="462" t="s">
        <v>205</v>
      </c>
      <c r="E4192" s="462" t="s">
        <v>5737</v>
      </c>
      <c r="F4192" s="463">
        <v>2015</v>
      </c>
      <c r="G4192" s="462" t="s">
        <v>5710</v>
      </c>
      <c r="H4192" s="462" t="s">
        <v>897</v>
      </c>
      <c r="I4192" s="462" t="s">
        <v>9801</v>
      </c>
      <c r="J4192" s="463">
        <v>0</v>
      </c>
      <c r="K4192" s="468"/>
      <c r="L4192" s="464">
        <f t="shared" ca="1" si="65"/>
        <v>0</v>
      </c>
      <c r="M4192" s="462" t="s">
        <v>143</v>
      </c>
    </row>
    <row r="4193" spans="1:13" x14ac:dyDescent="0.35">
      <c r="A4193" s="465" t="s">
        <v>9435</v>
      </c>
      <c r="B4193" s="465" t="s">
        <v>5444</v>
      </c>
      <c r="C4193" s="465" t="s">
        <v>9435</v>
      </c>
      <c r="D4193" s="465" t="s">
        <v>205</v>
      </c>
      <c r="E4193" s="465" t="s">
        <v>5737</v>
      </c>
      <c r="F4193" s="466">
        <v>2014</v>
      </c>
      <c r="G4193" s="465" t="s">
        <v>5710</v>
      </c>
      <c r="H4193" s="465" t="s">
        <v>6006</v>
      </c>
      <c r="I4193" s="465" t="s">
        <v>9436</v>
      </c>
      <c r="J4193" s="466">
        <v>0</v>
      </c>
      <c r="K4193" s="469"/>
      <c r="L4193" s="404">
        <f t="shared" ca="1" si="65"/>
        <v>0</v>
      </c>
      <c r="M4193" s="465" t="s">
        <v>143</v>
      </c>
    </row>
    <row r="4194" spans="1:13" x14ac:dyDescent="0.35">
      <c r="A4194" s="462" t="s">
        <v>9188</v>
      </c>
      <c r="B4194" s="462" t="s">
        <v>5441</v>
      </c>
      <c r="C4194" s="462" t="s">
        <v>9188</v>
      </c>
      <c r="D4194" s="462" t="s">
        <v>205</v>
      </c>
      <c r="E4194" s="462" t="s">
        <v>5737</v>
      </c>
      <c r="F4194" s="463">
        <v>2014</v>
      </c>
      <c r="G4194" s="462" t="s">
        <v>5710</v>
      </c>
      <c r="H4194" s="462" t="s">
        <v>6139</v>
      </c>
      <c r="I4194" s="462" t="s">
        <v>9189</v>
      </c>
      <c r="J4194" s="463">
        <v>0</v>
      </c>
      <c r="K4194" s="468"/>
      <c r="L4194" s="464">
        <f t="shared" ca="1" si="65"/>
        <v>0</v>
      </c>
      <c r="M4194" s="462" t="s">
        <v>143</v>
      </c>
    </row>
    <row r="4195" spans="1:13" x14ac:dyDescent="0.35">
      <c r="A4195" s="465" t="s">
        <v>9617</v>
      </c>
      <c r="B4195" s="465" t="s">
        <v>5449</v>
      </c>
      <c r="C4195" s="465" t="s">
        <v>9617</v>
      </c>
      <c r="D4195" s="465" t="s">
        <v>205</v>
      </c>
      <c r="E4195" s="465" t="s">
        <v>5737</v>
      </c>
      <c r="F4195" s="466">
        <v>2015</v>
      </c>
      <c r="G4195" s="465" t="s">
        <v>5710</v>
      </c>
      <c r="H4195" s="465" t="s">
        <v>6139</v>
      </c>
      <c r="I4195" s="465" t="s">
        <v>9618</v>
      </c>
      <c r="J4195" s="466">
        <v>0</v>
      </c>
      <c r="K4195" s="469"/>
      <c r="L4195" s="404">
        <f t="shared" ca="1" si="65"/>
        <v>0</v>
      </c>
      <c r="M4195" s="465" t="s">
        <v>143</v>
      </c>
    </row>
    <row r="4196" spans="1:13" x14ac:dyDescent="0.35">
      <c r="A4196" s="462" t="s">
        <v>9619</v>
      </c>
      <c r="B4196" s="462" t="s">
        <v>5450</v>
      </c>
      <c r="C4196" s="462" t="s">
        <v>9619</v>
      </c>
      <c r="D4196" s="462" t="s">
        <v>205</v>
      </c>
      <c r="E4196" s="462" t="s">
        <v>5737</v>
      </c>
      <c r="F4196" s="463">
        <v>2015</v>
      </c>
      <c r="G4196" s="462" t="s">
        <v>5710</v>
      </c>
      <c r="H4196" s="462" t="s">
        <v>6139</v>
      </c>
      <c r="I4196" s="462" t="s">
        <v>9620</v>
      </c>
      <c r="J4196" s="463">
        <v>0</v>
      </c>
      <c r="K4196" s="468"/>
      <c r="L4196" s="464">
        <f t="shared" ca="1" si="65"/>
        <v>0</v>
      </c>
      <c r="M4196" s="462" t="s">
        <v>143</v>
      </c>
    </row>
    <row r="4197" spans="1:13" x14ac:dyDescent="0.35">
      <c r="A4197" s="465" t="s">
        <v>9621</v>
      </c>
      <c r="B4197" s="465" t="s">
        <v>5451</v>
      </c>
      <c r="C4197" s="465" t="s">
        <v>9621</v>
      </c>
      <c r="D4197" s="465" t="s">
        <v>205</v>
      </c>
      <c r="E4197" s="465" t="s">
        <v>5737</v>
      </c>
      <c r="F4197" s="466">
        <v>2015</v>
      </c>
      <c r="G4197" s="465" t="s">
        <v>5710</v>
      </c>
      <c r="H4197" s="465" t="s">
        <v>6139</v>
      </c>
      <c r="I4197" s="465" t="s">
        <v>9622</v>
      </c>
      <c r="J4197" s="466">
        <v>0</v>
      </c>
      <c r="K4197" s="469"/>
      <c r="L4197" s="404">
        <f t="shared" ca="1" si="65"/>
        <v>0</v>
      </c>
      <c r="M4197" s="465" t="s">
        <v>143</v>
      </c>
    </row>
    <row r="4198" spans="1:13" x14ac:dyDescent="0.35">
      <c r="A4198" s="462" t="s">
        <v>9623</v>
      </c>
      <c r="B4198" s="462" t="s">
        <v>5452</v>
      </c>
      <c r="C4198" s="462" t="s">
        <v>9623</v>
      </c>
      <c r="D4198" s="462" t="s">
        <v>205</v>
      </c>
      <c r="E4198" s="462" t="s">
        <v>5737</v>
      </c>
      <c r="F4198" s="463">
        <v>2015</v>
      </c>
      <c r="G4198" s="462" t="s">
        <v>5710</v>
      </c>
      <c r="H4198" s="462" t="s">
        <v>6139</v>
      </c>
      <c r="I4198" s="462" t="s">
        <v>9624</v>
      </c>
      <c r="J4198" s="463">
        <v>0</v>
      </c>
      <c r="K4198" s="468"/>
      <c r="L4198" s="464">
        <f t="shared" ca="1" si="65"/>
        <v>0</v>
      </c>
      <c r="M4198" s="462" t="s">
        <v>143</v>
      </c>
    </row>
    <row r="4199" spans="1:13" x14ac:dyDescent="0.35">
      <c r="A4199" s="465" t="s">
        <v>9609</v>
      </c>
      <c r="B4199" s="465" t="s">
        <v>5445</v>
      </c>
      <c r="C4199" s="465" t="s">
        <v>9609</v>
      </c>
      <c r="D4199" s="465" t="s">
        <v>205</v>
      </c>
      <c r="E4199" s="465" t="s">
        <v>5737</v>
      </c>
      <c r="F4199" s="466">
        <v>2015</v>
      </c>
      <c r="G4199" s="465" t="s">
        <v>5710</v>
      </c>
      <c r="H4199" s="465" t="s">
        <v>6139</v>
      </c>
      <c r="I4199" s="465" t="s">
        <v>9610</v>
      </c>
      <c r="J4199" s="466">
        <v>0</v>
      </c>
      <c r="K4199" s="469"/>
      <c r="L4199" s="404">
        <f t="shared" ca="1" si="65"/>
        <v>0</v>
      </c>
      <c r="M4199" s="465" t="s">
        <v>143</v>
      </c>
    </row>
    <row r="4200" spans="1:13" x14ac:dyDescent="0.35">
      <c r="A4200" s="462" t="s">
        <v>9611</v>
      </c>
      <c r="B4200" s="462" t="s">
        <v>5446</v>
      </c>
      <c r="C4200" s="462" t="s">
        <v>9611</v>
      </c>
      <c r="D4200" s="462" t="s">
        <v>205</v>
      </c>
      <c r="E4200" s="462" t="s">
        <v>5737</v>
      </c>
      <c r="F4200" s="463">
        <v>2015</v>
      </c>
      <c r="G4200" s="462" t="s">
        <v>5710</v>
      </c>
      <c r="H4200" s="462" t="s">
        <v>6139</v>
      </c>
      <c r="I4200" s="462" t="s">
        <v>9612</v>
      </c>
      <c r="J4200" s="463">
        <v>0</v>
      </c>
      <c r="K4200" s="468"/>
      <c r="L4200" s="464">
        <f t="shared" ca="1" si="65"/>
        <v>0</v>
      </c>
      <c r="M4200" s="462" t="s">
        <v>143</v>
      </c>
    </row>
    <row r="4201" spans="1:13" x14ac:dyDescent="0.35">
      <c r="A4201" s="465" t="s">
        <v>9613</v>
      </c>
      <c r="B4201" s="465" t="s">
        <v>5447</v>
      </c>
      <c r="C4201" s="465" t="s">
        <v>9613</v>
      </c>
      <c r="D4201" s="465" t="s">
        <v>205</v>
      </c>
      <c r="E4201" s="465" t="s">
        <v>5737</v>
      </c>
      <c r="F4201" s="466">
        <v>2015</v>
      </c>
      <c r="G4201" s="465" t="s">
        <v>5710</v>
      </c>
      <c r="H4201" s="465" t="s">
        <v>6139</v>
      </c>
      <c r="I4201" s="465" t="s">
        <v>9614</v>
      </c>
      <c r="J4201" s="466">
        <v>0</v>
      </c>
      <c r="K4201" s="469"/>
      <c r="L4201" s="404">
        <f t="shared" ca="1" si="65"/>
        <v>0</v>
      </c>
      <c r="M4201" s="465" t="s">
        <v>143</v>
      </c>
    </row>
    <row r="4202" spans="1:13" x14ac:dyDescent="0.35">
      <c r="A4202" s="462" t="s">
        <v>9615</v>
      </c>
      <c r="B4202" s="462" t="s">
        <v>5448</v>
      </c>
      <c r="C4202" s="462" t="s">
        <v>9615</v>
      </c>
      <c r="D4202" s="462" t="s">
        <v>205</v>
      </c>
      <c r="E4202" s="462" t="s">
        <v>5737</v>
      </c>
      <c r="F4202" s="463">
        <v>2015</v>
      </c>
      <c r="G4202" s="462" t="s">
        <v>5710</v>
      </c>
      <c r="H4202" s="462" t="s">
        <v>6139</v>
      </c>
      <c r="I4202" s="462" t="s">
        <v>9616</v>
      </c>
      <c r="J4202" s="463">
        <v>0</v>
      </c>
      <c r="K4202" s="468"/>
      <c r="L4202" s="464">
        <f t="shared" ca="1" si="65"/>
        <v>0</v>
      </c>
      <c r="M4202" s="462" t="s">
        <v>143</v>
      </c>
    </row>
    <row r="4203" spans="1:13" x14ac:dyDescent="0.35">
      <c r="A4203" s="465" t="s">
        <v>8515</v>
      </c>
      <c r="B4203" s="465" t="s">
        <v>5436</v>
      </c>
      <c r="C4203" s="465" t="s">
        <v>8515</v>
      </c>
      <c r="D4203" s="465" t="s">
        <v>205</v>
      </c>
      <c r="E4203" s="465" t="s">
        <v>5737</v>
      </c>
      <c r="F4203" s="466">
        <v>2013</v>
      </c>
      <c r="G4203" s="465" t="s">
        <v>5710</v>
      </c>
      <c r="H4203" s="465" t="s">
        <v>6038</v>
      </c>
      <c r="I4203" s="465" t="s">
        <v>8516</v>
      </c>
      <c r="J4203" s="466">
        <v>0</v>
      </c>
      <c r="K4203" s="469"/>
      <c r="L4203" s="404">
        <f t="shared" ca="1" si="65"/>
        <v>0</v>
      </c>
      <c r="M4203" s="465" t="s">
        <v>143</v>
      </c>
    </row>
    <row r="4204" spans="1:13" x14ac:dyDescent="0.35">
      <c r="A4204" s="462" t="s">
        <v>6444</v>
      </c>
      <c r="B4204" s="462" t="s">
        <v>5417</v>
      </c>
      <c r="C4204" s="462" t="s">
        <v>6444</v>
      </c>
      <c r="D4204" s="462" t="s">
        <v>205</v>
      </c>
      <c r="E4204" s="462" t="s">
        <v>5737</v>
      </c>
      <c r="F4204" s="463">
        <v>2006</v>
      </c>
      <c r="G4204" s="462" t="s">
        <v>5710</v>
      </c>
      <c r="H4204" s="462" t="s">
        <v>6125</v>
      </c>
      <c r="I4204" s="462" t="s">
        <v>6445</v>
      </c>
      <c r="J4204" s="463">
        <v>12</v>
      </c>
      <c r="K4204" s="468"/>
      <c r="L4204" s="464">
        <f t="shared" ca="1" si="65"/>
        <v>0.66666666666666663</v>
      </c>
      <c r="M4204" s="462" t="s">
        <v>143</v>
      </c>
    </row>
    <row r="4205" spans="1:13" x14ac:dyDescent="0.35">
      <c r="A4205" s="465" t="s">
        <v>6720</v>
      </c>
      <c r="B4205" s="465" t="s">
        <v>5420</v>
      </c>
      <c r="C4205" s="465" t="s">
        <v>6720</v>
      </c>
      <c r="D4205" s="465" t="s">
        <v>205</v>
      </c>
      <c r="E4205" s="465" t="s">
        <v>5737</v>
      </c>
      <c r="F4205" s="466">
        <v>2007</v>
      </c>
      <c r="G4205" s="465" t="s">
        <v>5710</v>
      </c>
      <c r="H4205" s="465" t="s">
        <v>897</v>
      </c>
      <c r="I4205" s="465" t="s">
        <v>6721</v>
      </c>
      <c r="J4205" s="466">
        <v>162520</v>
      </c>
      <c r="K4205" s="469">
        <v>45112</v>
      </c>
      <c r="L4205" s="404">
        <f t="shared" ca="1" si="65"/>
        <v>9560</v>
      </c>
      <c r="M4205" s="465" t="s">
        <v>143</v>
      </c>
    </row>
    <row r="4206" spans="1:13" x14ac:dyDescent="0.35">
      <c r="A4206" s="462" t="s">
        <v>11765</v>
      </c>
      <c r="B4206" s="462" t="s">
        <v>5460</v>
      </c>
      <c r="C4206" s="462" t="s">
        <v>11765</v>
      </c>
      <c r="D4206" s="462" t="s">
        <v>205</v>
      </c>
      <c r="E4206" s="462" t="s">
        <v>5737</v>
      </c>
      <c r="F4206" s="463">
        <v>2017</v>
      </c>
      <c r="G4206" s="462" t="s">
        <v>5710</v>
      </c>
      <c r="H4206" s="462" t="s">
        <v>9893</v>
      </c>
      <c r="I4206" s="462" t="s">
        <v>11766</v>
      </c>
      <c r="J4206" s="463">
        <v>137859</v>
      </c>
      <c r="K4206" s="468">
        <v>44852</v>
      </c>
      <c r="L4206" s="464">
        <f t="shared" ca="1" si="65"/>
        <v>19694.142857142859</v>
      </c>
      <c r="M4206" s="462" t="s">
        <v>143</v>
      </c>
    </row>
    <row r="4207" spans="1:13" x14ac:dyDescent="0.35">
      <c r="A4207" s="465" t="s">
        <v>12447</v>
      </c>
      <c r="B4207" s="465" t="s">
        <v>5462</v>
      </c>
      <c r="C4207" s="465" t="s">
        <v>12447</v>
      </c>
      <c r="D4207" s="465" t="s">
        <v>205</v>
      </c>
      <c r="E4207" s="465" t="s">
        <v>5737</v>
      </c>
      <c r="F4207" s="466">
        <v>2018</v>
      </c>
      <c r="G4207" s="465" t="s">
        <v>5710</v>
      </c>
      <c r="H4207" s="465" t="s">
        <v>9893</v>
      </c>
      <c r="I4207" s="465" t="s">
        <v>12448</v>
      </c>
      <c r="J4207" s="466">
        <v>0</v>
      </c>
      <c r="K4207" s="469"/>
      <c r="L4207" s="404">
        <f t="shared" ca="1" si="65"/>
        <v>0</v>
      </c>
      <c r="M4207" s="465" t="s">
        <v>143</v>
      </c>
    </row>
    <row r="4208" spans="1:13" x14ac:dyDescent="0.35">
      <c r="A4208" s="462" t="s">
        <v>12451</v>
      </c>
      <c r="B4208" s="462" t="s">
        <v>5463</v>
      </c>
      <c r="C4208" s="462" t="s">
        <v>12451</v>
      </c>
      <c r="D4208" s="462" t="s">
        <v>205</v>
      </c>
      <c r="E4208" s="462" t="s">
        <v>5737</v>
      </c>
      <c r="F4208" s="463">
        <v>2018</v>
      </c>
      <c r="G4208" s="462" t="s">
        <v>5710</v>
      </c>
      <c r="H4208" s="462" t="s">
        <v>9893</v>
      </c>
      <c r="I4208" s="462" t="s">
        <v>12452</v>
      </c>
      <c r="J4208" s="463">
        <v>0</v>
      </c>
      <c r="K4208" s="468"/>
      <c r="L4208" s="464">
        <f t="shared" ca="1" si="65"/>
        <v>0</v>
      </c>
      <c r="M4208" s="462" t="s">
        <v>143</v>
      </c>
    </row>
    <row r="4209" spans="1:13" x14ac:dyDescent="0.35">
      <c r="A4209" s="465" t="s">
        <v>12453</v>
      </c>
      <c r="B4209" s="465" t="s">
        <v>5464</v>
      </c>
      <c r="C4209" s="465" t="s">
        <v>12453</v>
      </c>
      <c r="D4209" s="465" t="s">
        <v>205</v>
      </c>
      <c r="E4209" s="465" t="s">
        <v>5737</v>
      </c>
      <c r="F4209" s="466">
        <v>2018</v>
      </c>
      <c r="G4209" s="465" t="s">
        <v>5710</v>
      </c>
      <c r="H4209" s="465" t="s">
        <v>9893</v>
      </c>
      <c r="I4209" s="465" t="s">
        <v>12454</v>
      </c>
      <c r="J4209" s="466">
        <v>0</v>
      </c>
      <c r="K4209" s="469"/>
      <c r="L4209" s="404">
        <f t="shared" ca="1" si="65"/>
        <v>0</v>
      </c>
      <c r="M4209" s="465" t="s">
        <v>143</v>
      </c>
    </row>
    <row r="4210" spans="1:13" x14ac:dyDescent="0.35">
      <c r="A4210" s="462" t="s">
        <v>7691</v>
      </c>
      <c r="B4210" s="462" t="s">
        <v>5430</v>
      </c>
      <c r="C4210" s="462" t="s">
        <v>7691</v>
      </c>
      <c r="D4210" s="462" t="s">
        <v>205</v>
      </c>
      <c r="E4210" s="462" t="s">
        <v>5737</v>
      </c>
      <c r="F4210" s="463">
        <v>2011</v>
      </c>
      <c r="G4210" s="462" t="s">
        <v>5710</v>
      </c>
      <c r="H4210" s="462" t="s">
        <v>6125</v>
      </c>
      <c r="I4210" s="462" t="s">
        <v>7692</v>
      </c>
      <c r="J4210" s="463">
        <v>120557</v>
      </c>
      <c r="K4210" s="468">
        <v>45112</v>
      </c>
      <c r="L4210" s="464">
        <f t="shared" ca="1" si="65"/>
        <v>9273.6153846153848</v>
      </c>
      <c r="M4210" s="462" t="s">
        <v>143</v>
      </c>
    </row>
    <row r="4211" spans="1:13" x14ac:dyDescent="0.35">
      <c r="A4211" s="465" t="s">
        <v>7516</v>
      </c>
      <c r="B4211" s="465" t="s">
        <v>5427</v>
      </c>
      <c r="C4211" s="465" t="s">
        <v>7516</v>
      </c>
      <c r="D4211" s="465" t="s">
        <v>205</v>
      </c>
      <c r="E4211" s="465" t="s">
        <v>5737</v>
      </c>
      <c r="F4211" s="466">
        <v>2010</v>
      </c>
      <c r="G4211" s="465" t="s">
        <v>5710</v>
      </c>
      <c r="H4211" s="465" t="s">
        <v>6125</v>
      </c>
      <c r="I4211" s="465" t="s">
        <v>7517</v>
      </c>
      <c r="J4211" s="466">
        <v>0</v>
      </c>
      <c r="K4211" s="469">
        <v>45184</v>
      </c>
      <c r="L4211" s="404">
        <f t="shared" ca="1" si="65"/>
        <v>0</v>
      </c>
      <c r="M4211" s="465" t="s">
        <v>143</v>
      </c>
    </row>
    <row r="4212" spans="1:13" x14ac:dyDescent="0.35">
      <c r="A4212" s="462" t="s">
        <v>7689</v>
      </c>
      <c r="B4212" s="462" t="s">
        <v>5429</v>
      </c>
      <c r="C4212" s="462" t="s">
        <v>7689</v>
      </c>
      <c r="D4212" s="462" t="s">
        <v>205</v>
      </c>
      <c r="E4212" s="462" t="s">
        <v>5737</v>
      </c>
      <c r="F4212" s="463">
        <v>2011</v>
      </c>
      <c r="G4212" s="462" t="s">
        <v>5710</v>
      </c>
      <c r="H4212" s="462" t="s">
        <v>6125</v>
      </c>
      <c r="I4212" s="462" t="s">
        <v>7690</v>
      </c>
      <c r="J4212" s="463">
        <v>0</v>
      </c>
      <c r="K4212" s="468"/>
      <c r="L4212" s="464">
        <f t="shared" ca="1" si="65"/>
        <v>0</v>
      </c>
      <c r="M4212" s="462" t="s">
        <v>143</v>
      </c>
    </row>
    <row r="4213" spans="1:13" x14ac:dyDescent="0.35">
      <c r="A4213" s="465" t="s">
        <v>12948</v>
      </c>
      <c r="B4213" s="465" t="s">
        <v>5469</v>
      </c>
      <c r="C4213" s="465" t="s">
        <v>12948</v>
      </c>
      <c r="D4213" s="465" t="s">
        <v>205</v>
      </c>
      <c r="E4213" s="465" t="s">
        <v>5737</v>
      </c>
      <c r="F4213" s="466">
        <v>2019</v>
      </c>
      <c r="G4213" s="465" t="s">
        <v>5710</v>
      </c>
      <c r="H4213" s="465" t="s">
        <v>913</v>
      </c>
      <c r="I4213" s="465" t="s">
        <v>12949</v>
      </c>
      <c r="J4213" s="466">
        <v>0</v>
      </c>
      <c r="K4213" s="469"/>
      <c r="L4213" s="404">
        <f t="shared" ca="1" si="65"/>
        <v>0</v>
      </c>
      <c r="M4213" s="465" t="s">
        <v>143</v>
      </c>
    </row>
    <row r="4214" spans="1:13" x14ac:dyDescent="0.35">
      <c r="A4214" s="462" t="s">
        <v>13388</v>
      </c>
      <c r="B4214" s="462" t="s">
        <v>5473</v>
      </c>
      <c r="C4214" s="462" t="s">
        <v>13388</v>
      </c>
      <c r="D4214" s="462" t="s">
        <v>205</v>
      </c>
      <c r="E4214" s="462" t="s">
        <v>5737</v>
      </c>
      <c r="F4214" s="463">
        <v>2019</v>
      </c>
      <c r="G4214" s="462" t="s">
        <v>5710</v>
      </c>
      <c r="H4214" s="462" t="s">
        <v>9893</v>
      </c>
      <c r="I4214" s="462" t="s">
        <v>13389</v>
      </c>
      <c r="J4214" s="463">
        <v>0</v>
      </c>
      <c r="K4214" s="468"/>
      <c r="L4214" s="464">
        <f t="shared" ca="1" si="65"/>
        <v>0</v>
      </c>
      <c r="M4214" s="462" t="s">
        <v>143</v>
      </c>
    </row>
    <row r="4215" spans="1:13" x14ac:dyDescent="0.35">
      <c r="A4215" s="465" t="s">
        <v>13178</v>
      </c>
      <c r="B4215" s="465" t="s">
        <v>5472</v>
      </c>
      <c r="C4215" s="465" t="s">
        <v>13178</v>
      </c>
      <c r="D4215" s="465" t="s">
        <v>205</v>
      </c>
      <c r="E4215" s="465" t="s">
        <v>5737</v>
      </c>
      <c r="F4215" s="466">
        <v>2019</v>
      </c>
      <c r="G4215" s="465" t="s">
        <v>5710</v>
      </c>
      <c r="H4215" s="465" t="s">
        <v>9438</v>
      </c>
      <c r="I4215" s="465" t="s">
        <v>13179</v>
      </c>
      <c r="J4215" s="466">
        <v>0</v>
      </c>
      <c r="K4215" s="469"/>
      <c r="L4215" s="404">
        <f t="shared" ca="1" si="65"/>
        <v>0</v>
      </c>
      <c r="M4215" s="465" t="s">
        <v>143</v>
      </c>
    </row>
    <row r="4216" spans="1:13" x14ac:dyDescent="0.35">
      <c r="A4216" s="462" t="s">
        <v>14228</v>
      </c>
      <c r="B4216" s="462" t="s">
        <v>14229</v>
      </c>
      <c r="C4216" s="462" t="s">
        <v>14228</v>
      </c>
      <c r="D4216" s="462" t="s">
        <v>205</v>
      </c>
      <c r="E4216" s="462" t="s">
        <v>5737</v>
      </c>
      <c r="F4216" s="463">
        <v>2021</v>
      </c>
      <c r="G4216" s="462" t="s">
        <v>5710</v>
      </c>
      <c r="H4216" s="462" t="s">
        <v>898</v>
      </c>
      <c r="I4216" s="462" t="s">
        <v>14230</v>
      </c>
      <c r="J4216" s="463">
        <v>0</v>
      </c>
      <c r="K4216" s="468"/>
      <c r="L4216" s="464">
        <f t="shared" ca="1" si="65"/>
        <v>0</v>
      </c>
      <c r="M4216" s="462" t="s">
        <v>143</v>
      </c>
    </row>
    <row r="4217" spans="1:13" x14ac:dyDescent="0.35">
      <c r="A4217" s="465" t="s">
        <v>14231</v>
      </c>
      <c r="B4217" s="465" t="s">
        <v>14232</v>
      </c>
      <c r="C4217" s="465" t="s">
        <v>14231</v>
      </c>
      <c r="D4217" s="465" t="s">
        <v>205</v>
      </c>
      <c r="E4217" s="465" t="s">
        <v>5737</v>
      </c>
      <c r="F4217" s="466">
        <v>2021</v>
      </c>
      <c r="G4217" s="465" t="s">
        <v>5710</v>
      </c>
      <c r="H4217" s="465" t="s">
        <v>898</v>
      </c>
      <c r="I4217" s="465" t="s">
        <v>14233</v>
      </c>
      <c r="J4217" s="466">
        <v>0</v>
      </c>
      <c r="K4217" s="469"/>
      <c r="L4217" s="404">
        <f t="shared" ca="1" si="65"/>
        <v>0</v>
      </c>
      <c r="M4217" s="465" t="s">
        <v>143</v>
      </c>
    </row>
    <row r="4218" spans="1:13" x14ac:dyDescent="0.35">
      <c r="A4218" s="462" t="s">
        <v>14032</v>
      </c>
      <c r="B4218" s="462" t="s">
        <v>5487</v>
      </c>
      <c r="C4218" s="462" t="s">
        <v>14032</v>
      </c>
      <c r="D4218" s="462" t="s">
        <v>205</v>
      </c>
      <c r="E4218" s="462" t="s">
        <v>5737</v>
      </c>
      <c r="F4218" s="463">
        <v>2020</v>
      </c>
      <c r="G4218" s="462" t="s">
        <v>5710</v>
      </c>
      <c r="H4218" s="462" t="s">
        <v>9893</v>
      </c>
      <c r="I4218" s="462" t="s">
        <v>14033</v>
      </c>
      <c r="J4218" s="463">
        <v>0</v>
      </c>
      <c r="K4218" s="468"/>
      <c r="L4218" s="464">
        <f t="shared" ca="1" si="65"/>
        <v>0</v>
      </c>
      <c r="M4218" s="462" t="s">
        <v>143</v>
      </c>
    </row>
    <row r="4219" spans="1:13" x14ac:dyDescent="0.35">
      <c r="A4219" s="465" t="s">
        <v>14030</v>
      </c>
      <c r="B4219" s="465" t="s">
        <v>5486</v>
      </c>
      <c r="C4219" s="465" t="s">
        <v>14030</v>
      </c>
      <c r="D4219" s="465" t="s">
        <v>205</v>
      </c>
      <c r="E4219" s="465" t="s">
        <v>5737</v>
      </c>
      <c r="F4219" s="466">
        <v>2020</v>
      </c>
      <c r="G4219" s="465" t="s">
        <v>5710</v>
      </c>
      <c r="H4219" s="465" t="s">
        <v>9893</v>
      </c>
      <c r="I4219" s="465" t="s">
        <v>14031</v>
      </c>
      <c r="J4219" s="466">
        <v>0</v>
      </c>
      <c r="K4219" s="469"/>
      <c r="L4219" s="404">
        <f t="shared" ca="1" si="65"/>
        <v>0</v>
      </c>
      <c r="M4219" s="465" t="s">
        <v>143</v>
      </c>
    </row>
    <row r="4220" spans="1:13" x14ac:dyDescent="0.35">
      <c r="A4220" s="462" t="s">
        <v>14040</v>
      </c>
      <c r="B4220" s="462" t="s">
        <v>5485</v>
      </c>
      <c r="C4220" s="462" t="s">
        <v>14040</v>
      </c>
      <c r="D4220" s="462" t="s">
        <v>205</v>
      </c>
      <c r="E4220" s="462" t="s">
        <v>5737</v>
      </c>
      <c r="F4220" s="463">
        <v>2020</v>
      </c>
      <c r="G4220" s="462" t="s">
        <v>5710</v>
      </c>
      <c r="H4220" s="462" t="s">
        <v>9893</v>
      </c>
      <c r="I4220" s="462" t="s">
        <v>14041</v>
      </c>
      <c r="J4220" s="463">
        <v>0</v>
      </c>
      <c r="K4220" s="468"/>
      <c r="L4220" s="464">
        <f t="shared" ca="1" si="65"/>
        <v>0</v>
      </c>
      <c r="M4220" s="462" t="s">
        <v>143</v>
      </c>
    </row>
    <row r="4221" spans="1:13" x14ac:dyDescent="0.35">
      <c r="A4221" s="465" t="s">
        <v>14038</v>
      </c>
      <c r="B4221" s="465" t="s">
        <v>5484</v>
      </c>
      <c r="C4221" s="465" t="s">
        <v>14038</v>
      </c>
      <c r="D4221" s="465" t="s">
        <v>205</v>
      </c>
      <c r="E4221" s="465" t="s">
        <v>5737</v>
      </c>
      <c r="F4221" s="466">
        <v>2020</v>
      </c>
      <c r="G4221" s="465" t="s">
        <v>5710</v>
      </c>
      <c r="H4221" s="465" t="s">
        <v>9893</v>
      </c>
      <c r="I4221" s="465" t="s">
        <v>14039</v>
      </c>
      <c r="J4221" s="466">
        <v>0</v>
      </c>
      <c r="K4221" s="469"/>
      <c r="L4221" s="404">
        <f t="shared" ca="1" si="65"/>
        <v>0</v>
      </c>
      <c r="M4221" s="465" t="s">
        <v>143</v>
      </c>
    </row>
    <row r="4222" spans="1:13" x14ac:dyDescent="0.35">
      <c r="A4222" s="462" t="s">
        <v>14036</v>
      </c>
      <c r="B4222" s="462" t="s">
        <v>5483</v>
      </c>
      <c r="C4222" s="462" t="s">
        <v>14036</v>
      </c>
      <c r="D4222" s="462" t="s">
        <v>205</v>
      </c>
      <c r="E4222" s="462" t="s">
        <v>5737</v>
      </c>
      <c r="F4222" s="463">
        <v>2020</v>
      </c>
      <c r="G4222" s="462" t="s">
        <v>5710</v>
      </c>
      <c r="H4222" s="462" t="s">
        <v>9893</v>
      </c>
      <c r="I4222" s="462" t="s">
        <v>14037</v>
      </c>
      <c r="J4222" s="463">
        <v>0</v>
      </c>
      <c r="K4222" s="468"/>
      <c r="L4222" s="464">
        <f t="shared" ca="1" si="65"/>
        <v>0</v>
      </c>
      <c r="M4222" s="462" t="s">
        <v>143</v>
      </c>
    </row>
    <row r="4223" spans="1:13" x14ac:dyDescent="0.35">
      <c r="A4223" s="465" t="s">
        <v>14034</v>
      </c>
      <c r="B4223" s="465" t="s">
        <v>5482</v>
      </c>
      <c r="C4223" s="465" t="s">
        <v>14034</v>
      </c>
      <c r="D4223" s="465" t="s">
        <v>205</v>
      </c>
      <c r="E4223" s="465" t="s">
        <v>5737</v>
      </c>
      <c r="F4223" s="466">
        <v>2020</v>
      </c>
      <c r="G4223" s="465" t="s">
        <v>5710</v>
      </c>
      <c r="H4223" s="465" t="s">
        <v>9893</v>
      </c>
      <c r="I4223" s="465" t="s">
        <v>14035</v>
      </c>
      <c r="J4223" s="466">
        <v>0</v>
      </c>
      <c r="K4223" s="469"/>
      <c r="L4223" s="404">
        <f t="shared" ca="1" si="65"/>
        <v>0</v>
      </c>
      <c r="M4223" s="465" t="s">
        <v>143</v>
      </c>
    </row>
    <row r="4224" spans="1:13" x14ac:dyDescent="0.35">
      <c r="A4224" s="462" t="s">
        <v>14028</v>
      </c>
      <c r="B4224" s="462" t="s">
        <v>5481</v>
      </c>
      <c r="C4224" s="462" t="s">
        <v>14028</v>
      </c>
      <c r="D4224" s="462" t="s">
        <v>205</v>
      </c>
      <c r="E4224" s="462" t="s">
        <v>5737</v>
      </c>
      <c r="F4224" s="463">
        <v>2020</v>
      </c>
      <c r="G4224" s="462" t="s">
        <v>5710</v>
      </c>
      <c r="H4224" s="462" t="s">
        <v>9893</v>
      </c>
      <c r="I4224" s="462" t="s">
        <v>14029</v>
      </c>
      <c r="J4224" s="463">
        <v>0</v>
      </c>
      <c r="K4224" s="468"/>
      <c r="L4224" s="464">
        <f t="shared" ca="1" si="65"/>
        <v>0</v>
      </c>
      <c r="M4224" s="462" t="s">
        <v>143</v>
      </c>
    </row>
    <row r="4225" spans="1:13" x14ac:dyDescent="0.35">
      <c r="A4225" s="465" t="s">
        <v>13398</v>
      </c>
      <c r="B4225" s="465" t="s">
        <v>5478</v>
      </c>
      <c r="C4225" s="465" t="s">
        <v>13398</v>
      </c>
      <c r="D4225" s="465" t="s">
        <v>205</v>
      </c>
      <c r="E4225" s="465" t="s">
        <v>5737</v>
      </c>
      <c r="F4225" s="466">
        <v>2019</v>
      </c>
      <c r="G4225" s="465" t="s">
        <v>5710</v>
      </c>
      <c r="H4225" s="465" t="s">
        <v>9893</v>
      </c>
      <c r="I4225" s="465" t="s">
        <v>13399</v>
      </c>
      <c r="J4225" s="466">
        <v>0</v>
      </c>
      <c r="K4225" s="469"/>
      <c r="L4225" s="404">
        <f t="shared" ca="1" si="65"/>
        <v>0</v>
      </c>
      <c r="M4225" s="465" t="s">
        <v>143</v>
      </c>
    </row>
    <row r="4226" spans="1:13" x14ac:dyDescent="0.35">
      <c r="A4226" s="462" t="s">
        <v>13396</v>
      </c>
      <c r="B4226" s="462" t="s">
        <v>5477</v>
      </c>
      <c r="C4226" s="462" t="s">
        <v>13396</v>
      </c>
      <c r="D4226" s="462" t="s">
        <v>205</v>
      </c>
      <c r="E4226" s="462" t="s">
        <v>5737</v>
      </c>
      <c r="F4226" s="463">
        <v>2019</v>
      </c>
      <c r="G4226" s="462" t="s">
        <v>5710</v>
      </c>
      <c r="H4226" s="462" t="s">
        <v>9893</v>
      </c>
      <c r="I4226" s="462" t="s">
        <v>13397</v>
      </c>
      <c r="J4226" s="463">
        <v>0</v>
      </c>
      <c r="K4226" s="468"/>
      <c r="L4226" s="464">
        <f t="shared" ref="L4226:L4289" ca="1" si="66">IFERROR(J4226/(YEAR(NOW())-F4226),"--")</f>
        <v>0</v>
      </c>
      <c r="M4226" s="462" t="s">
        <v>143</v>
      </c>
    </row>
    <row r="4227" spans="1:13" x14ac:dyDescent="0.35">
      <c r="A4227" s="465" t="s">
        <v>13392</v>
      </c>
      <c r="B4227" s="465" t="s">
        <v>5476</v>
      </c>
      <c r="C4227" s="465" t="s">
        <v>13392</v>
      </c>
      <c r="D4227" s="465" t="s">
        <v>205</v>
      </c>
      <c r="E4227" s="465" t="s">
        <v>5737</v>
      </c>
      <c r="F4227" s="466">
        <v>2019</v>
      </c>
      <c r="G4227" s="465" t="s">
        <v>5710</v>
      </c>
      <c r="H4227" s="465" t="s">
        <v>9893</v>
      </c>
      <c r="I4227" s="465" t="s">
        <v>13393</v>
      </c>
      <c r="J4227" s="466">
        <v>0</v>
      </c>
      <c r="K4227" s="469"/>
      <c r="L4227" s="404">
        <f t="shared" ca="1" si="66"/>
        <v>0</v>
      </c>
      <c r="M4227" s="465" t="s">
        <v>143</v>
      </c>
    </row>
    <row r="4228" spans="1:13" x14ac:dyDescent="0.35">
      <c r="A4228" s="462" t="s">
        <v>12455</v>
      </c>
      <c r="B4228" s="462" t="s">
        <v>5466</v>
      </c>
      <c r="C4228" s="462" t="s">
        <v>12455</v>
      </c>
      <c r="D4228" s="462" t="s">
        <v>205</v>
      </c>
      <c r="E4228" s="462" t="s">
        <v>5737</v>
      </c>
      <c r="F4228" s="463">
        <v>2018</v>
      </c>
      <c r="G4228" s="462" t="s">
        <v>5710</v>
      </c>
      <c r="H4228" s="462" t="s">
        <v>9893</v>
      </c>
      <c r="I4228" s="462" t="s">
        <v>12456</v>
      </c>
      <c r="J4228" s="463">
        <v>0</v>
      </c>
      <c r="K4228" s="468"/>
      <c r="L4228" s="464">
        <f t="shared" ca="1" si="66"/>
        <v>0</v>
      </c>
      <c r="M4228" s="462" t="s">
        <v>143</v>
      </c>
    </row>
    <row r="4229" spans="1:13" x14ac:dyDescent="0.35">
      <c r="A4229" s="465" t="s">
        <v>13394</v>
      </c>
      <c r="B4229" s="465" t="s">
        <v>5475</v>
      </c>
      <c r="C4229" s="465" t="s">
        <v>13394</v>
      </c>
      <c r="D4229" s="465" t="s">
        <v>205</v>
      </c>
      <c r="E4229" s="465" t="s">
        <v>5737</v>
      </c>
      <c r="F4229" s="466">
        <v>2019</v>
      </c>
      <c r="G4229" s="465" t="s">
        <v>5710</v>
      </c>
      <c r="H4229" s="465" t="s">
        <v>9893</v>
      </c>
      <c r="I4229" s="465" t="s">
        <v>13395</v>
      </c>
      <c r="J4229" s="466">
        <v>0</v>
      </c>
      <c r="K4229" s="469"/>
      <c r="L4229" s="404">
        <f t="shared" ca="1" si="66"/>
        <v>0</v>
      </c>
      <c r="M4229" s="465" t="s">
        <v>143</v>
      </c>
    </row>
    <row r="4230" spans="1:13" x14ac:dyDescent="0.35">
      <c r="A4230" s="462" t="s">
        <v>13935</v>
      </c>
      <c r="B4230" s="462" t="s">
        <v>5479</v>
      </c>
      <c r="C4230" s="462" t="s">
        <v>13935</v>
      </c>
      <c r="D4230" s="462" t="s">
        <v>205</v>
      </c>
      <c r="E4230" s="462" t="s">
        <v>5737</v>
      </c>
      <c r="F4230" s="463">
        <v>2020</v>
      </c>
      <c r="G4230" s="462" t="s">
        <v>5710</v>
      </c>
      <c r="H4230" s="462" t="s">
        <v>913</v>
      </c>
      <c r="I4230" s="462" t="s">
        <v>13936</v>
      </c>
      <c r="J4230" s="463">
        <v>0</v>
      </c>
      <c r="K4230" s="468"/>
      <c r="L4230" s="464">
        <f t="shared" ca="1" si="66"/>
        <v>0</v>
      </c>
      <c r="M4230" s="462" t="s">
        <v>143</v>
      </c>
    </row>
    <row r="4231" spans="1:13" x14ac:dyDescent="0.35">
      <c r="A4231" s="465" t="s">
        <v>17340</v>
      </c>
      <c r="B4231" s="465" t="s">
        <v>17341</v>
      </c>
      <c r="C4231" s="465" t="s">
        <v>17340</v>
      </c>
      <c r="D4231" s="465" t="s">
        <v>205</v>
      </c>
      <c r="E4231" s="465" t="s">
        <v>5737</v>
      </c>
      <c r="F4231" s="466">
        <v>2022</v>
      </c>
      <c r="G4231" s="465" t="s">
        <v>5710</v>
      </c>
      <c r="H4231" s="465" t="s">
        <v>6139</v>
      </c>
      <c r="I4231" s="465" t="s">
        <v>17342</v>
      </c>
      <c r="J4231" s="466">
        <v>0</v>
      </c>
      <c r="K4231" s="469"/>
      <c r="L4231" s="404">
        <f t="shared" ca="1" si="66"/>
        <v>0</v>
      </c>
      <c r="M4231" s="465" t="s">
        <v>143</v>
      </c>
    </row>
    <row r="4232" spans="1:13" x14ac:dyDescent="0.35">
      <c r="A4232" s="462" t="s">
        <v>17343</v>
      </c>
      <c r="B4232" s="462" t="s">
        <v>17344</v>
      </c>
      <c r="C4232" s="462" t="s">
        <v>17343</v>
      </c>
      <c r="D4232" s="462" t="s">
        <v>205</v>
      </c>
      <c r="E4232" s="462" t="s">
        <v>5737</v>
      </c>
      <c r="F4232" s="463">
        <v>2022</v>
      </c>
      <c r="G4232" s="462" t="s">
        <v>5710</v>
      </c>
      <c r="H4232" s="462" t="s">
        <v>6139</v>
      </c>
      <c r="I4232" s="462" t="s">
        <v>17345</v>
      </c>
      <c r="J4232" s="463">
        <v>0</v>
      </c>
      <c r="K4232" s="468"/>
      <c r="L4232" s="464">
        <f t="shared" ca="1" si="66"/>
        <v>0</v>
      </c>
      <c r="M4232" s="462" t="s">
        <v>143</v>
      </c>
    </row>
    <row r="4233" spans="1:13" x14ac:dyDescent="0.35">
      <c r="A4233" s="465" t="s">
        <v>17346</v>
      </c>
      <c r="B4233" s="465" t="s">
        <v>17347</v>
      </c>
      <c r="C4233" s="465" t="s">
        <v>17346</v>
      </c>
      <c r="D4233" s="465" t="s">
        <v>205</v>
      </c>
      <c r="E4233" s="465" t="s">
        <v>5737</v>
      </c>
      <c r="F4233" s="466">
        <v>2022</v>
      </c>
      <c r="G4233" s="465" t="s">
        <v>5710</v>
      </c>
      <c r="H4233" s="465" t="s">
        <v>6139</v>
      </c>
      <c r="I4233" s="465" t="s">
        <v>17348</v>
      </c>
      <c r="J4233" s="466">
        <v>0</v>
      </c>
      <c r="K4233" s="469"/>
      <c r="L4233" s="404">
        <f t="shared" ca="1" si="66"/>
        <v>0</v>
      </c>
      <c r="M4233" s="465" t="s">
        <v>143</v>
      </c>
    </row>
    <row r="4234" spans="1:13" x14ac:dyDescent="0.35">
      <c r="A4234" s="462" t="s">
        <v>17613</v>
      </c>
      <c r="B4234" s="462" t="s">
        <v>17614</v>
      </c>
      <c r="C4234" s="462" t="s">
        <v>17613</v>
      </c>
      <c r="D4234" s="462" t="s">
        <v>205</v>
      </c>
      <c r="E4234" s="462" t="s">
        <v>5737</v>
      </c>
      <c r="F4234" s="463">
        <v>2022</v>
      </c>
      <c r="G4234" s="462" t="s">
        <v>5710</v>
      </c>
      <c r="H4234" s="462" t="s">
        <v>6139</v>
      </c>
      <c r="I4234" s="462" t="s">
        <v>17615</v>
      </c>
      <c r="J4234" s="463">
        <v>0</v>
      </c>
      <c r="K4234" s="468"/>
      <c r="L4234" s="464">
        <f t="shared" ca="1" si="66"/>
        <v>0</v>
      </c>
      <c r="M4234" s="462" t="s">
        <v>143</v>
      </c>
    </row>
    <row r="4235" spans="1:13" x14ac:dyDescent="0.35">
      <c r="A4235" s="465" t="s">
        <v>17865</v>
      </c>
      <c r="B4235" s="465" t="s">
        <v>17866</v>
      </c>
      <c r="C4235" s="465" t="s">
        <v>17865</v>
      </c>
      <c r="D4235" s="465" t="s">
        <v>205</v>
      </c>
      <c r="E4235" s="465" t="s">
        <v>5737</v>
      </c>
      <c r="F4235" s="466">
        <v>2022</v>
      </c>
      <c r="G4235" s="465" t="s">
        <v>5710</v>
      </c>
      <c r="H4235" s="465" t="s">
        <v>9438</v>
      </c>
      <c r="I4235" s="465" t="s">
        <v>17867</v>
      </c>
      <c r="J4235" s="466">
        <v>0</v>
      </c>
      <c r="K4235" s="469"/>
      <c r="L4235" s="404">
        <f t="shared" ca="1" si="66"/>
        <v>0</v>
      </c>
      <c r="M4235" s="465" t="s">
        <v>143</v>
      </c>
    </row>
    <row r="4236" spans="1:13" x14ac:dyDescent="0.35">
      <c r="A4236" s="462" t="s">
        <v>17487</v>
      </c>
      <c r="B4236" s="462" t="s">
        <v>17488</v>
      </c>
      <c r="C4236" s="462" t="s">
        <v>17487</v>
      </c>
      <c r="D4236" s="462" t="s">
        <v>205</v>
      </c>
      <c r="E4236" s="462" t="s">
        <v>5737</v>
      </c>
      <c r="F4236" s="463">
        <v>2022</v>
      </c>
      <c r="G4236" s="462" t="s">
        <v>5710</v>
      </c>
      <c r="H4236" s="462" t="s">
        <v>9893</v>
      </c>
      <c r="I4236" s="462" t="s">
        <v>17489</v>
      </c>
      <c r="J4236" s="463">
        <v>0</v>
      </c>
      <c r="K4236" s="468"/>
      <c r="L4236" s="464">
        <f t="shared" ca="1" si="66"/>
        <v>0</v>
      </c>
      <c r="M4236" s="462" t="s">
        <v>143</v>
      </c>
    </row>
    <row r="4237" spans="1:13" x14ac:dyDescent="0.35">
      <c r="A4237" s="465" t="s">
        <v>17520</v>
      </c>
      <c r="B4237" s="465" t="s">
        <v>17521</v>
      </c>
      <c r="C4237" s="465" t="s">
        <v>17520</v>
      </c>
      <c r="D4237" s="465" t="s">
        <v>205</v>
      </c>
      <c r="E4237" s="465" t="s">
        <v>5737</v>
      </c>
      <c r="F4237" s="466">
        <v>2022</v>
      </c>
      <c r="G4237" s="465" t="s">
        <v>5710</v>
      </c>
      <c r="H4237" s="465" t="s">
        <v>6139</v>
      </c>
      <c r="I4237" s="465" t="s">
        <v>17522</v>
      </c>
      <c r="J4237" s="466">
        <v>0</v>
      </c>
      <c r="K4237" s="469"/>
      <c r="L4237" s="404">
        <f t="shared" ca="1" si="66"/>
        <v>0</v>
      </c>
      <c r="M4237" s="465" t="s">
        <v>143</v>
      </c>
    </row>
    <row r="4238" spans="1:13" x14ac:dyDescent="0.35">
      <c r="A4238" s="462" t="s">
        <v>8744</v>
      </c>
      <c r="B4238" s="462" t="s">
        <v>5438</v>
      </c>
      <c r="C4238" s="462" t="s">
        <v>8744</v>
      </c>
      <c r="D4238" s="462" t="s">
        <v>205</v>
      </c>
      <c r="E4238" s="462" t="s">
        <v>5737</v>
      </c>
      <c r="F4238" s="463">
        <v>2013</v>
      </c>
      <c r="G4238" s="462" t="s">
        <v>5710</v>
      </c>
      <c r="H4238" s="462" t="s">
        <v>6735</v>
      </c>
      <c r="I4238" s="462" t="s">
        <v>8745</v>
      </c>
      <c r="J4238" s="463">
        <v>0</v>
      </c>
      <c r="K4238" s="468"/>
      <c r="L4238" s="464">
        <f t="shared" ca="1" si="66"/>
        <v>0</v>
      </c>
      <c r="M4238" s="462" t="s">
        <v>143</v>
      </c>
    </row>
    <row r="4239" spans="1:13" x14ac:dyDescent="0.35">
      <c r="A4239" s="465" t="s">
        <v>5779</v>
      </c>
      <c r="B4239" s="465" t="s">
        <v>5410</v>
      </c>
      <c r="C4239" s="465" t="s">
        <v>5779</v>
      </c>
      <c r="D4239" s="465" t="s">
        <v>205</v>
      </c>
      <c r="E4239" s="465" t="s">
        <v>5737</v>
      </c>
      <c r="F4239" s="466">
        <v>1972</v>
      </c>
      <c r="G4239" s="465" t="s">
        <v>5780</v>
      </c>
      <c r="H4239" s="465" t="s">
        <v>5734</v>
      </c>
      <c r="I4239" s="465" t="s">
        <v>5781</v>
      </c>
      <c r="J4239" s="466">
        <v>27645</v>
      </c>
      <c r="K4239" s="469"/>
      <c r="L4239" s="404">
        <f t="shared" ca="1" si="66"/>
        <v>531.63461538461536</v>
      </c>
      <c r="M4239" s="465" t="s">
        <v>143</v>
      </c>
    </row>
    <row r="4240" spans="1:13" x14ac:dyDescent="0.35">
      <c r="A4240" s="462" t="s">
        <v>5773</v>
      </c>
      <c r="B4240" s="462" t="s">
        <v>5409</v>
      </c>
      <c r="C4240" s="462" t="s">
        <v>5773</v>
      </c>
      <c r="D4240" s="462" t="s">
        <v>205</v>
      </c>
      <c r="E4240" s="462" t="s">
        <v>5737</v>
      </c>
      <c r="F4240" s="463">
        <v>1970</v>
      </c>
      <c r="G4240" s="462" t="s">
        <v>5765</v>
      </c>
      <c r="H4240" s="462" t="s">
        <v>5734</v>
      </c>
      <c r="I4240" s="462" t="s">
        <v>5774</v>
      </c>
      <c r="J4240" s="463">
        <v>15583</v>
      </c>
      <c r="K4240" s="468"/>
      <c r="L4240" s="464">
        <f t="shared" ca="1" si="66"/>
        <v>288.57407407407408</v>
      </c>
      <c r="M4240" s="462" t="s">
        <v>143</v>
      </c>
    </row>
    <row r="4241" spans="1:13" x14ac:dyDescent="0.35">
      <c r="A4241" s="465" t="s">
        <v>13030</v>
      </c>
      <c r="B4241" s="465" t="s">
        <v>5470</v>
      </c>
      <c r="C4241" s="465" t="s">
        <v>13030</v>
      </c>
      <c r="D4241" s="465" t="s">
        <v>205</v>
      </c>
      <c r="E4241" s="465" t="s">
        <v>5737</v>
      </c>
      <c r="F4241" s="466">
        <v>2019</v>
      </c>
      <c r="G4241" s="465" t="s">
        <v>5710</v>
      </c>
      <c r="H4241" s="465" t="s">
        <v>2286</v>
      </c>
      <c r="I4241" s="465" t="s">
        <v>13031</v>
      </c>
      <c r="J4241" s="466">
        <v>0</v>
      </c>
      <c r="K4241" s="469"/>
      <c r="L4241" s="404">
        <f t="shared" ca="1" si="66"/>
        <v>0</v>
      </c>
      <c r="M4241" s="465" t="s">
        <v>143</v>
      </c>
    </row>
    <row r="4242" spans="1:13" x14ac:dyDescent="0.35">
      <c r="A4242" s="462" t="s">
        <v>13032</v>
      </c>
      <c r="B4242" s="462" t="s">
        <v>5471</v>
      </c>
      <c r="C4242" s="462" t="s">
        <v>13032</v>
      </c>
      <c r="D4242" s="462" t="s">
        <v>205</v>
      </c>
      <c r="E4242" s="462" t="s">
        <v>5737</v>
      </c>
      <c r="F4242" s="463">
        <v>2019</v>
      </c>
      <c r="G4242" s="462" t="s">
        <v>5710</v>
      </c>
      <c r="H4242" s="462" t="s">
        <v>2286</v>
      </c>
      <c r="I4242" s="462" t="s">
        <v>13033</v>
      </c>
      <c r="J4242" s="463">
        <v>0</v>
      </c>
      <c r="K4242" s="468"/>
      <c r="L4242" s="464">
        <f t="shared" ca="1" si="66"/>
        <v>0</v>
      </c>
      <c r="M4242" s="462" t="s">
        <v>143</v>
      </c>
    </row>
    <row r="4243" spans="1:13" x14ac:dyDescent="0.35">
      <c r="A4243" s="465" t="s">
        <v>5956</v>
      </c>
      <c r="B4243" s="465" t="s">
        <v>4684</v>
      </c>
      <c r="C4243" s="465" t="s">
        <v>5956</v>
      </c>
      <c r="D4243" s="465" t="s">
        <v>186</v>
      </c>
      <c r="E4243" s="465" t="s">
        <v>5957</v>
      </c>
      <c r="F4243" s="466">
        <v>1998</v>
      </c>
      <c r="G4243" s="465" t="s">
        <v>5710</v>
      </c>
      <c r="H4243" s="465" t="s">
        <v>5820</v>
      </c>
      <c r="I4243" s="465" t="s">
        <v>5958</v>
      </c>
      <c r="J4243" s="466">
        <v>34180</v>
      </c>
      <c r="K4243" s="469"/>
      <c r="L4243" s="404">
        <f t="shared" ca="1" si="66"/>
        <v>1314.6153846153845</v>
      </c>
      <c r="M4243" s="465" t="s">
        <v>186</v>
      </c>
    </row>
    <row r="4244" spans="1:13" x14ac:dyDescent="0.35">
      <c r="A4244" s="462" t="s">
        <v>7701</v>
      </c>
      <c r="B4244" s="462" t="s">
        <v>4685</v>
      </c>
      <c r="C4244" s="462" t="s">
        <v>7701</v>
      </c>
      <c r="D4244" s="462" t="s">
        <v>186</v>
      </c>
      <c r="E4244" s="462" t="s">
        <v>5957</v>
      </c>
      <c r="F4244" s="463">
        <v>2011</v>
      </c>
      <c r="G4244" s="462" t="s">
        <v>5710</v>
      </c>
      <c r="H4244" s="462" t="s">
        <v>6449</v>
      </c>
      <c r="I4244" s="462" t="s">
        <v>7702</v>
      </c>
      <c r="J4244" s="463">
        <v>13386</v>
      </c>
      <c r="K4244" s="468"/>
      <c r="L4244" s="464">
        <f t="shared" ca="1" si="66"/>
        <v>1029.6923076923076</v>
      </c>
      <c r="M4244" s="462" t="s">
        <v>186</v>
      </c>
    </row>
    <row r="4245" spans="1:13" x14ac:dyDescent="0.35">
      <c r="A4245" s="465" t="s">
        <v>7703</v>
      </c>
      <c r="B4245" s="465" t="s">
        <v>4686</v>
      </c>
      <c r="C4245" s="465" t="s">
        <v>7703</v>
      </c>
      <c r="D4245" s="465" t="s">
        <v>186</v>
      </c>
      <c r="E4245" s="465" t="s">
        <v>5957</v>
      </c>
      <c r="F4245" s="466">
        <v>2011</v>
      </c>
      <c r="G4245" s="465" t="s">
        <v>5710</v>
      </c>
      <c r="H4245" s="465" t="s">
        <v>6449</v>
      </c>
      <c r="I4245" s="465" t="s">
        <v>7704</v>
      </c>
      <c r="J4245" s="466">
        <v>84979</v>
      </c>
      <c r="K4245" s="469"/>
      <c r="L4245" s="404">
        <f t="shared" ca="1" si="66"/>
        <v>6536.8461538461543</v>
      </c>
      <c r="M4245" s="465" t="s">
        <v>186</v>
      </c>
    </row>
    <row r="4246" spans="1:13" x14ac:dyDescent="0.35">
      <c r="A4246" s="462" t="s">
        <v>6226</v>
      </c>
      <c r="B4246" s="462" t="s">
        <v>3712</v>
      </c>
      <c r="C4246" s="462" t="s">
        <v>6226</v>
      </c>
      <c r="D4246" s="462" t="s">
        <v>187</v>
      </c>
      <c r="E4246" s="462" t="s">
        <v>229</v>
      </c>
      <c r="F4246" s="463">
        <v>2004</v>
      </c>
      <c r="G4246" s="462" t="s">
        <v>5740</v>
      </c>
      <c r="H4246" s="462" t="s">
        <v>5860</v>
      </c>
      <c r="I4246" s="462" t="s">
        <v>6227</v>
      </c>
      <c r="J4246" s="463">
        <v>61453</v>
      </c>
      <c r="K4246" s="468"/>
      <c r="L4246" s="464">
        <f t="shared" ca="1" si="66"/>
        <v>3072.65</v>
      </c>
      <c r="M4246" s="462" t="s">
        <v>112</v>
      </c>
    </row>
    <row r="4247" spans="1:13" x14ac:dyDescent="0.35">
      <c r="A4247" s="465" t="s">
        <v>8818</v>
      </c>
      <c r="B4247" s="465" t="s">
        <v>3753</v>
      </c>
      <c r="C4247" s="465" t="s">
        <v>8818</v>
      </c>
      <c r="D4247" s="465" t="s">
        <v>187</v>
      </c>
      <c r="E4247" s="465" t="s">
        <v>229</v>
      </c>
      <c r="F4247" s="466">
        <v>2014</v>
      </c>
      <c r="G4247" s="465" t="s">
        <v>5767</v>
      </c>
      <c r="H4247" s="465" t="s">
        <v>5927</v>
      </c>
      <c r="I4247" s="465" t="s">
        <v>8819</v>
      </c>
      <c r="J4247" s="466">
        <v>131303</v>
      </c>
      <c r="K4247" s="469">
        <v>45177</v>
      </c>
      <c r="L4247" s="404">
        <f t="shared" ca="1" si="66"/>
        <v>13130.3</v>
      </c>
      <c r="M4247" s="465" t="s">
        <v>112</v>
      </c>
    </row>
    <row r="4248" spans="1:13" x14ac:dyDescent="0.35">
      <c r="A4248" s="462" t="s">
        <v>8822</v>
      </c>
      <c r="B4248" s="462" t="s">
        <v>3754</v>
      </c>
      <c r="C4248" s="462" t="s">
        <v>8822</v>
      </c>
      <c r="D4248" s="462" t="s">
        <v>187</v>
      </c>
      <c r="E4248" s="462" t="s">
        <v>229</v>
      </c>
      <c r="F4248" s="463">
        <v>2014</v>
      </c>
      <c r="G4248" s="462" t="s">
        <v>5767</v>
      </c>
      <c r="H4248" s="462" t="s">
        <v>5927</v>
      </c>
      <c r="I4248" s="462" t="s">
        <v>8823</v>
      </c>
      <c r="J4248" s="463">
        <v>89961</v>
      </c>
      <c r="K4248" s="468"/>
      <c r="L4248" s="464">
        <f t="shared" ca="1" si="66"/>
        <v>8996.1</v>
      </c>
      <c r="M4248" s="462" t="s">
        <v>112</v>
      </c>
    </row>
    <row r="4249" spans="1:13" x14ac:dyDescent="0.35">
      <c r="A4249" s="465" t="s">
        <v>8034</v>
      </c>
      <c r="B4249" s="465" t="s">
        <v>3745</v>
      </c>
      <c r="C4249" s="465" t="s">
        <v>8034</v>
      </c>
      <c r="D4249" s="465" t="s">
        <v>187</v>
      </c>
      <c r="E4249" s="465" t="s">
        <v>229</v>
      </c>
      <c r="F4249" s="466">
        <v>2012</v>
      </c>
      <c r="G4249" s="465" t="s">
        <v>5767</v>
      </c>
      <c r="H4249" s="465" t="s">
        <v>6032</v>
      </c>
      <c r="I4249" s="465" t="s">
        <v>8035</v>
      </c>
      <c r="J4249" s="466">
        <v>129111</v>
      </c>
      <c r="K4249" s="469"/>
      <c r="L4249" s="404">
        <f t="shared" ca="1" si="66"/>
        <v>10759.25</v>
      </c>
      <c r="M4249" s="465" t="s">
        <v>112</v>
      </c>
    </row>
    <row r="4250" spans="1:13" x14ac:dyDescent="0.35">
      <c r="A4250" s="462" t="s">
        <v>8820</v>
      </c>
      <c r="B4250" s="462" t="s">
        <v>3755</v>
      </c>
      <c r="C4250" s="462" t="s">
        <v>8820</v>
      </c>
      <c r="D4250" s="462" t="s">
        <v>187</v>
      </c>
      <c r="E4250" s="462" t="s">
        <v>229</v>
      </c>
      <c r="F4250" s="463">
        <v>2014</v>
      </c>
      <c r="G4250" s="462" t="s">
        <v>5767</v>
      </c>
      <c r="H4250" s="462" t="s">
        <v>5927</v>
      </c>
      <c r="I4250" s="462" t="s">
        <v>8821</v>
      </c>
      <c r="J4250" s="463">
        <v>109061</v>
      </c>
      <c r="K4250" s="468"/>
      <c r="L4250" s="464">
        <f t="shared" ca="1" si="66"/>
        <v>10906.1</v>
      </c>
      <c r="M4250" s="462" t="s">
        <v>112</v>
      </c>
    </row>
    <row r="4251" spans="1:13" x14ac:dyDescent="0.35">
      <c r="A4251" s="465" t="s">
        <v>9497</v>
      </c>
      <c r="B4251" s="465" t="s">
        <v>3771</v>
      </c>
      <c r="C4251" s="465" t="s">
        <v>9497</v>
      </c>
      <c r="D4251" s="465" t="s">
        <v>187</v>
      </c>
      <c r="E4251" s="465" t="s">
        <v>229</v>
      </c>
      <c r="F4251" s="466">
        <v>2015</v>
      </c>
      <c r="G4251" s="465" t="s">
        <v>5767</v>
      </c>
      <c r="H4251" s="465" t="s">
        <v>5927</v>
      </c>
      <c r="I4251" s="465" t="s">
        <v>9498</v>
      </c>
      <c r="J4251" s="466">
        <v>96923</v>
      </c>
      <c r="K4251" s="469"/>
      <c r="L4251" s="404">
        <f t="shared" ca="1" si="66"/>
        <v>10769.222222222223</v>
      </c>
      <c r="M4251" s="465" t="s">
        <v>112</v>
      </c>
    </row>
    <row r="4252" spans="1:13" x14ac:dyDescent="0.35">
      <c r="A4252" s="462" t="s">
        <v>9499</v>
      </c>
      <c r="B4252" s="462" t="s">
        <v>3772</v>
      </c>
      <c r="C4252" s="462" t="s">
        <v>9499</v>
      </c>
      <c r="D4252" s="462" t="s">
        <v>187</v>
      </c>
      <c r="E4252" s="462" t="s">
        <v>229</v>
      </c>
      <c r="F4252" s="463">
        <v>2015</v>
      </c>
      <c r="G4252" s="462" t="s">
        <v>5767</v>
      </c>
      <c r="H4252" s="462" t="s">
        <v>5927</v>
      </c>
      <c r="I4252" s="462" t="s">
        <v>9500</v>
      </c>
      <c r="J4252" s="463">
        <v>98720</v>
      </c>
      <c r="K4252" s="468">
        <v>45177</v>
      </c>
      <c r="L4252" s="464">
        <f t="shared" ca="1" si="66"/>
        <v>10968.888888888889</v>
      </c>
      <c r="M4252" s="462" t="s">
        <v>112</v>
      </c>
    </row>
    <row r="4253" spans="1:13" x14ac:dyDescent="0.35">
      <c r="A4253" s="465" t="s">
        <v>9501</v>
      </c>
      <c r="B4253" s="465" t="s">
        <v>3770</v>
      </c>
      <c r="C4253" s="465" t="s">
        <v>9501</v>
      </c>
      <c r="D4253" s="465" t="s">
        <v>187</v>
      </c>
      <c r="E4253" s="465" t="s">
        <v>229</v>
      </c>
      <c r="F4253" s="466">
        <v>2015</v>
      </c>
      <c r="G4253" s="465" t="s">
        <v>5767</v>
      </c>
      <c r="H4253" s="465" t="s">
        <v>5927</v>
      </c>
      <c r="I4253" s="465" t="s">
        <v>9502</v>
      </c>
      <c r="J4253" s="466">
        <v>98458</v>
      </c>
      <c r="K4253" s="469"/>
      <c r="L4253" s="404">
        <f t="shared" ca="1" si="66"/>
        <v>10939.777777777777</v>
      </c>
      <c r="M4253" s="465" t="s">
        <v>112</v>
      </c>
    </row>
    <row r="4254" spans="1:13" x14ac:dyDescent="0.35">
      <c r="A4254" s="462" t="s">
        <v>10243</v>
      </c>
      <c r="B4254" s="462" t="s">
        <v>3783</v>
      </c>
      <c r="C4254" s="462" t="s">
        <v>10243</v>
      </c>
      <c r="D4254" s="462" t="s">
        <v>187</v>
      </c>
      <c r="E4254" s="462" t="s">
        <v>229</v>
      </c>
      <c r="F4254" s="463">
        <v>2016</v>
      </c>
      <c r="G4254" s="462" t="s">
        <v>5767</v>
      </c>
      <c r="H4254" s="462" t="s">
        <v>5927</v>
      </c>
      <c r="I4254" s="462" t="s">
        <v>10244</v>
      </c>
      <c r="J4254" s="463">
        <v>94207</v>
      </c>
      <c r="K4254" s="468"/>
      <c r="L4254" s="464">
        <f t="shared" ca="1" si="66"/>
        <v>11775.875</v>
      </c>
      <c r="M4254" s="462" t="s">
        <v>112</v>
      </c>
    </row>
    <row r="4255" spans="1:13" x14ac:dyDescent="0.35">
      <c r="A4255" s="465" t="s">
        <v>12009</v>
      </c>
      <c r="B4255" s="465" t="s">
        <v>3802</v>
      </c>
      <c r="C4255" s="465" t="s">
        <v>12009</v>
      </c>
      <c r="D4255" s="465" t="s">
        <v>187</v>
      </c>
      <c r="E4255" s="465" t="s">
        <v>229</v>
      </c>
      <c r="F4255" s="466">
        <v>2018</v>
      </c>
      <c r="G4255" s="465" t="s">
        <v>5767</v>
      </c>
      <c r="H4255" s="465" t="s">
        <v>5927</v>
      </c>
      <c r="I4255" s="465" t="s">
        <v>12010</v>
      </c>
      <c r="J4255" s="466">
        <v>77518</v>
      </c>
      <c r="K4255" s="469"/>
      <c r="L4255" s="404">
        <f t="shared" ca="1" si="66"/>
        <v>12919.666666666666</v>
      </c>
      <c r="M4255" s="465" t="s">
        <v>112</v>
      </c>
    </row>
    <row r="4256" spans="1:13" x14ac:dyDescent="0.35">
      <c r="A4256" s="462" t="s">
        <v>12007</v>
      </c>
      <c r="B4256" s="462" t="s">
        <v>3801</v>
      </c>
      <c r="C4256" s="462" t="s">
        <v>12007</v>
      </c>
      <c r="D4256" s="462" t="s">
        <v>187</v>
      </c>
      <c r="E4256" s="462" t="s">
        <v>229</v>
      </c>
      <c r="F4256" s="463">
        <v>2018</v>
      </c>
      <c r="G4256" s="462" t="s">
        <v>5767</v>
      </c>
      <c r="H4256" s="462" t="s">
        <v>5927</v>
      </c>
      <c r="I4256" s="462" t="s">
        <v>12008</v>
      </c>
      <c r="J4256" s="463">
        <v>95749</v>
      </c>
      <c r="K4256" s="468"/>
      <c r="L4256" s="464">
        <f t="shared" ca="1" si="66"/>
        <v>15958.166666666666</v>
      </c>
      <c r="M4256" s="462" t="s">
        <v>112</v>
      </c>
    </row>
    <row r="4257" spans="1:13" x14ac:dyDescent="0.35">
      <c r="A4257" s="465" t="s">
        <v>12619</v>
      </c>
      <c r="B4257" s="465" t="s">
        <v>3807</v>
      </c>
      <c r="C4257" s="465" t="s">
        <v>12619</v>
      </c>
      <c r="D4257" s="465" t="s">
        <v>187</v>
      </c>
      <c r="E4257" s="465" t="s">
        <v>229</v>
      </c>
      <c r="F4257" s="466">
        <v>2019</v>
      </c>
      <c r="G4257" s="465" t="s">
        <v>5767</v>
      </c>
      <c r="H4257" s="465" t="s">
        <v>5927</v>
      </c>
      <c r="I4257" s="465" t="s">
        <v>12620</v>
      </c>
      <c r="J4257" s="466">
        <v>78654</v>
      </c>
      <c r="K4257" s="469"/>
      <c r="L4257" s="404">
        <f t="shared" ca="1" si="66"/>
        <v>15730.8</v>
      </c>
      <c r="M4257" s="465" t="s">
        <v>112</v>
      </c>
    </row>
    <row r="4258" spans="1:13" x14ac:dyDescent="0.35">
      <c r="A4258" s="462" t="s">
        <v>13662</v>
      </c>
      <c r="B4258" s="462" t="s">
        <v>3820</v>
      </c>
      <c r="C4258" s="462" t="s">
        <v>13662</v>
      </c>
      <c r="D4258" s="462" t="s">
        <v>187</v>
      </c>
      <c r="E4258" s="462" t="s">
        <v>229</v>
      </c>
      <c r="F4258" s="463">
        <v>2020</v>
      </c>
      <c r="G4258" s="462" t="s">
        <v>5767</v>
      </c>
      <c r="H4258" s="462" t="s">
        <v>6393</v>
      </c>
      <c r="I4258" s="462" t="s">
        <v>13663</v>
      </c>
      <c r="J4258" s="463">
        <v>28476</v>
      </c>
      <c r="K4258" s="468"/>
      <c r="L4258" s="464">
        <f t="shared" ca="1" si="66"/>
        <v>7119</v>
      </c>
      <c r="M4258" s="462" t="s">
        <v>112</v>
      </c>
    </row>
    <row r="4259" spans="1:13" x14ac:dyDescent="0.35">
      <c r="A4259" s="465" t="s">
        <v>13670</v>
      </c>
      <c r="B4259" s="465" t="s">
        <v>3821</v>
      </c>
      <c r="C4259" s="465" t="s">
        <v>13670</v>
      </c>
      <c r="D4259" s="465" t="s">
        <v>187</v>
      </c>
      <c r="E4259" s="465" t="s">
        <v>229</v>
      </c>
      <c r="F4259" s="466">
        <v>2020</v>
      </c>
      <c r="G4259" s="465" t="s">
        <v>5767</v>
      </c>
      <c r="H4259" s="465" t="s">
        <v>5927</v>
      </c>
      <c r="I4259" s="465" t="s">
        <v>13671</v>
      </c>
      <c r="J4259" s="466">
        <v>45723</v>
      </c>
      <c r="K4259" s="469"/>
      <c r="L4259" s="404">
        <f t="shared" ca="1" si="66"/>
        <v>11430.75</v>
      </c>
      <c r="M4259" s="465" t="s">
        <v>112</v>
      </c>
    </row>
    <row r="4260" spans="1:13" x14ac:dyDescent="0.35">
      <c r="A4260" s="462" t="s">
        <v>13672</v>
      </c>
      <c r="B4260" s="462" t="s">
        <v>3822</v>
      </c>
      <c r="C4260" s="462" t="s">
        <v>13672</v>
      </c>
      <c r="D4260" s="462" t="s">
        <v>187</v>
      </c>
      <c r="E4260" s="462" t="s">
        <v>229</v>
      </c>
      <c r="F4260" s="463">
        <v>2020</v>
      </c>
      <c r="G4260" s="462" t="s">
        <v>5767</v>
      </c>
      <c r="H4260" s="462" t="s">
        <v>5927</v>
      </c>
      <c r="I4260" s="462" t="s">
        <v>13673</v>
      </c>
      <c r="J4260" s="463">
        <v>46126</v>
      </c>
      <c r="K4260" s="468"/>
      <c r="L4260" s="464">
        <f t="shared" ca="1" si="66"/>
        <v>11531.5</v>
      </c>
      <c r="M4260" s="462" t="s">
        <v>112</v>
      </c>
    </row>
    <row r="4261" spans="1:13" x14ac:dyDescent="0.35">
      <c r="A4261" s="465" t="s">
        <v>13658</v>
      </c>
      <c r="B4261" s="465" t="s">
        <v>3818</v>
      </c>
      <c r="C4261" s="465" t="s">
        <v>13658</v>
      </c>
      <c r="D4261" s="465" t="s">
        <v>187</v>
      </c>
      <c r="E4261" s="465" t="s">
        <v>229</v>
      </c>
      <c r="F4261" s="466">
        <v>2020</v>
      </c>
      <c r="G4261" s="465" t="s">
        <v>5767</v>
      </c>
      <c r="H4261" s="465" t="s">
        <v>6393</v>
      </c>
      <c r="I4261" s="465" t="s">
        <v>13659</v>
      </c>
      <c r="J4261" s="466">
        <v>40164</v>
      </c>
      <c r="K4261" s="469"/>
      <c r="L4261" s="404">
        <f t="shared" ca="1" si="66"/>
        <v>10041</v>
      </c>
      <c r="M4261" s="465" t="s">
        <v>112</v>
      </c>
    </row>
    <row r="4262" spans="1:13" x14ac:dyDescent="0.35">
      <c r="A4262" s="462" t="s">
        <v>14170</v>
      </c>
      <c r="B4262" s="462" t="s">
        <v>14171</v>
      </c>
      <c r="C4262" s="462" t="s">
        <v>14170</v>
      </c>
      <c r="D4262" s="462" t="s">
        <v>187</v>
      </c>
      <c r="E4262" s="462" t="s">
        <v>229</v>
      </c>
      <c r="F4262" s="463">
        <v>2021</v>
      </c>
      <c r="G4262" s="462" t="s">
        <v>5767</v>
      </c>
      <c r="H4262" s="462" t="s">
        <v>5927</v>
      </c>
      <c r="I4262" s="462" t="s">
        <v>14172</v>
      </c>
      <c r="J4262" s="463">
        <v>32697</v>
      </c>
      <c r="K4262" s="468"/>
      <c r="L4262" s="464">
        <f t="shared" ca="1" si="66"/>
        <v>10899</v>
      </c>
      <c r="M4262" s="462" t="s">
        <v>112</v>
      </c>
    </row>
    <row r="4263" spans="1:13" x14ac:dyDescent="0.35">
      <c r="A4263" s="465" t="s">
        <v>14162</v>
      </c>
      <c r="B4263" s="465" t="s">
        <v>14163</v>
      </c>
      <c r="C4263" s="465" t="s">
        <v>14162</v>
      </c>
      <c r="D4263" s="465" t="s">
        <v>187</v>
      </c>
      <c r="E4263" s="465" t="s">
        <v>229</v>
      </c>
      <c r="F4263" s="466">
        <v>2021</v>
      </c>
      <c r="G4263" s="465" t="s">
        <v>5767</v>
      </c>
      <c r="H4263" s="465" t="s">
        <v>6393</v>
      </c>
      <c r="I4263" s="465" t="s">
        <v>14164</v>
      </c>
      <c r="J4263" s="466">
        <v>36746</v>
      </c>
      <c r="K4263" s="469"/>
      <c r="L4263" s="404">
        <f t="shared" ca="1" si="66"/>
        <v>12248.666666666666</v>
      </c>
      <c r="M4263" s="465" t="s">
        <v>112</v>
      </c>
    </row>
    <row r="4264" spans="1:13" x14ac:dyDescent="0.35">
      <c r="A4264" s="462" t="s">
        <v>16933</v>
      </c>
      <c r="B4264" s="462" t="s">
        <v>16934</v>
      </c>
      <c r="C4264" s="462" t="s">
        <v>16933</v>
      </c>
      <c r="D4264" s="462" t="s">
        <v>187</v>
      </c>
      <c r="E4264" s="462" t="s">
        <v>229</v>
      </c>
      <c r="F4264" s="463">
        <v>2022</v>
      </c>
      <c r="G4264" s="462" t="s">
        <v>5767</v>
      </c>
      <c r="H4264" s="462" t="s">
        <v>6393</v>
      </c>
      <c r="I4264" s="462" t="s">
        <v>16935</v>
      </c>
      <c r="J4264" s="463">
        <v>26125</v>
      </c>
      <c r="K4264" s="468"/>
      <c r="L4264" s="464">
        <f t="shared" ca="1" si="66"/>
        <v>13062.5</v>
      </c>
      <c r="M4264" s="462" t="s">
        <v>112</v>
      </c>
    </row>
    <row r="4265" spans="1:13" x14ac:dyDescent="0.35">
      <c r="A4265" s="465" t="s">
        <v>14167</v>
      </c>
      <c r="B4265" s="465" t="s">
        <v>14168</v>
      </c>
      <c r="C4265" s="465" t="s">
        <v>14167</v>
      </c>
      <c r="D4265" s="465" t="s">
        <v>187</v>
      </c>
      <c r="E4265" s="465" t="s">
        <v>229</v>
      </c>
      <c r="F4265" s="466">
        <v>2021</v>
      </c>
      <c r="G4265" s="465" t="s">
        <v>5767</v>
      </c>
      <c r="H4265" s="465" t="s">
        <v>5927</v>
      </c>
      <c r="I4265" s="465" t="s">
        <v>14169</v>
      </c>
      <c r="J4265" s="466">
        <v>38618</v>
      </c>
      <c r="K4265" s="469"/>
      <c r="L4265" s="404">
        <f t="shared" ca="1" si="66"/>
        <v>12872.666666666666</v>
      </c>
      <c r="M4265" s="465" t="s">
        <v>112</v>
      </c>
    </row>
    <row r="4266" spans="1:13" x14ac:dyDescent="0.35">
      <c r="A4266" s="462" t="s">
        <v>16936</v>
      </c>
      <c r="B4266" s="462" t="s">
        <v>16937</v>
      </c>
      <c r="C4266" s="462" t="s">
        <v>16936</v>
      </c>
      <c r="D4266" s="462" t="s">
        <v>187</v>
      </c>
      <c r="E4266" s="462" t="s">
        <v>229</v>
      </c>
      <c r="F4266" s="463">
        <v>2023</v>
      </c>
      <c r="G4266" s="462" t="s">
        <v>5767</v>
      </c>
      <c r="H4266" s="462" t="s">
        <v>16938</v>
      </c>
      <c r="I4266" s="462" t="s">
        <v>16939</v>
      </c>
      <c r="J4266" s="463">
        <v>767</v>
      </c>
      <c r="K4266" s="468"/>
      <c r="L4266" s="464">
        <f t="shared" ca="1" si="66"/>
        <v>767</v>
      </c>
      <c r="M4266" s="462" t="s">
        <v>112</v>
      </c>
    </row>
    <row r="4267" spans="1:13" x14ac:dyDescent="0.35">
      <c r="A4267" s="465" t="s">
        <v>16940</v>
      </c>
      <c r="B4267" s="465" t="s">
        <v>16941</v>
      </c>
      <c r="C4267" s="465" t="s">
        <v>16940</v>
      </c>
      <c r="D4267" s="465" t="s">
        <v>187</v>
      </c>
      <c r="E4267" s="465" t="s">
        <v>229</v>
      </c>
      <c r="F4267" s="466">
        <v>2023</v>
      </c>
      <c r="G4267" s="465" t="s">
        <v>5767</v>
      </c>
      <c r="H4267" s="465" t="s">
        <v>16938</v>
      </c>
      <c r="I4267" s="465" t="s">
        <v>16942</v>
      </c>
      <c r="J4267" s="466">
        <v>1360</v>
      </c>
      <c r="K4267" s="469"/>
      <c r="L4267" s="404">
        <f t="shared" ca="1" si="66"/>
        <v>1360</v>
      </c>
      <c r="M4267" s="465" t="s">
        <v>112</v>
      </c>
    </row>
    <row r="4268" spans="1:13" x14ac:dyDescent="0.35">
      <c r="A4268" s="462" t="s">
        <v>6779</v>
      </c>
      <c r="B4268" s="462" t="s">
        <v>3720</v>
      </c>
      <c r="C4268" s="462" t="s">
        <v>6779</v>
      </c>
      <c r="D4268" s="462" t="s">
        <v>187</v>
      </c>
      <c r="E4268" s="462" t="s">
        <v>239</v>
      </c>
      <c r="F4268" s="463">
        <v>2007</v>
      </c>
      <c r="G4268" s="462" t="s">
        <v>5710</v>
      </c>
      <c r="H4268" s="462" t="s">
        <v>5917</v>
      </c>
      <c r="I4268" s="462" t="s">
        <v>6780</v>
      </c>
      <c r="J4268" s="463">
        <v>110564</v>
      </c>
      <c r="K4268" s="468"/>
      <c r="L4268" s="464">
        <f t="shared" ca="1" si="66"/>
        <v>6503.7647058823532</v>
      </c>
      <c r="M4268" s="462" t="s">
        <v>112</v>
      </c>
    </row>
    <row r="4269" spans="1:13" x14ac:dyDescent="0.35">
      <c r="A4269" s="465" t="s">
        <v>7258</v>
      </c>
      <c r="B4269" s="465" t="s">
        <v>3729</v>
      </c>
      <c r="C4269" s="465" t="s">
        <v>7258</v>
      </c>
      <c r="D4269" s="465" t="s">
        <v>187</v>
      </c>
      <c r="E4269" s="465" t="s">
        <v>239</v>
      </c>
      <c r="F4269" s="466">
        <v>2008</v>
      </c>
      <c r="G4269" s="465" t="s">
        <v>5710</v>
      </c>
      <c r="H4269" s="465" t="s">
        <v>5917</v>
      </c>
      <c r="I4269" s="465" t="s">
        <v>7259</v>
      </c>
      <c r="J4269" s="466">
        <v>64627</v>
      </c>
      <c r="K4269" s="469"/>
      <c r="L4269" s="404">
        <f t="shared" ca="1" si="66"/>
        <v>4039.1875</v>
      </c>
      <c r="M4269" s="465" t="s">
        <v>112</v>
      </c>
    </row>
    <row r="4270" spans="1:13" x14ac:dyDescent="0.35">
      <c r="A4270" s="462" t="s">
        <v>7256</v>
      </c>
      <c r="B4270" s="462" t="s">
        <v>3731</v>
      </c>
      <c r="C4270" s="462" t="s">
        <v>7256</v>
      </c>
      <c r="D4270" s="462" t="s">
        <v>187</v>
      </c>
      <c r="E4270" s="462" t="s">
        <v>239</v>
      </c>
      <c r="F4270" s="463">
        <v>2008</v>
      </c>
      <c r="G4270" s="462" t="s">
        <v>5710</v>
      </c>
      <c r="H4270" s="462" t="s">
        <v>5917</v>
      </c>
      <c r="I4270" s="462" t="s">
        <v>7257</v>
      </c>
      <c r="J4270" s="463">
        <v>51458</v>
      </c>
      <c r="K4270" s="468"/>
      <c r="L4270" s="464">
        <f t="shared" ca="1" si="66"/>
        <v>3216.125</v>
      </c>
      <c r="M4270" s="462" t="s">
        <v>112</v>
      </c>
    </row>
    <row r="4271" spans="1:13" x14ac:dyDescent="0.35">
      <c r="A4271" s="465" t="s">
        <v>10122</v>
      </c>
      <c r="B4271" s="465" t="s">
        <v>3781</v>
      </c>
      <c r="C4271" s="465" t="s">
        <v>10122</v>
      </c>
      <c r="D4271" s="465" t="s">
        <v>187</v>
      </c>
      <c r="E4271" s="465" t="s">
        <v>239</v>
      </c>
      <c r="F4271" s="466">
        <v>2016</v>
      </c>
      <c r="G4271" s="465" t="s">
        <v>5767</v>
      </c>
      <c r="H4271" s="465" t="s">
        <v>6393</v>
      </c>
      <c r="I4271" s="465" t="s">
        <v>10123</v>
      </c>
      <c r="J4271" s="466">
        <v>65810</v>
      </c>
      <c r="K4271" s="469"/>
      <c r="L4271" s="404">
        <f t="shared" ca="1" si="66"/>
        <v>8226.25</v>
      </c>
      <c r="M4271" s="465" t="s">
        <v>112</v>
      </c>
    </row>
    <row r="4272" spans="1:13" x14ac:dyDescent="0.35">
      <c r="A4272" s="462" t="s">
        <v>6777</v>
      </c>
      <c r="B4272" s="462" t="s">
        <v>3719</v>
      </c>
      <c r="C4272" s="462" t="s">
        <v>6777</v>
      </c>
      <c r="D4272" s="462" t="s">
        <v>187</v>
      </c>
      <c r="E4272" s="462" t="s">
        <v>214</v>
      </c>
      <c r="F4272" s="463">
        <v>2007</v>
      </c>
      <c r="G4272" s="462" t="s">
        <v>5710</v>
      </c>
      <c r="H4272" s="462" t="s">
        <v>5917</v>
      </c>
      <c r="I4272" s="462" t="s">
        <v>6778</v>
      </c>
      <c r="J4272" s="463">
        <v>79401</v>
      </c>
      <c r="K4272" s="468"/>
      <c r="L4272" s="464">
        <f t="shared" ca="1" si="66"/>
        <v>4670.6470588235297</v>
      </c>
      <c r="M4272" s="462" t="s">
        <v>112</v>
      </c>
    </row>
    <row r="4273" spans="1:13" x14ac:dyDescent="0.35">
      <c r="A4273" s="465" t="s">
        <v>7122</v>
      </c>
      <c r="B4273" s="465" t="s">
        <v>3727</v>
      </c>
      <c r="C4273" s="465" t="s">
        <v>7122</v>
      </c>
      <c r="D4273" s="465" t="s">
        <v>187</v>
      </c>
      <c r="E4273" s="465" t="s">
        <v>214</v>
      </c>
      <c r="F4273" s="466">
        <v>2008</v>
      </c>
      <c r="G4273" s="465" t="s">
        <v>5710</v>
      </c>
      <c r="H4273" s="465" t="s">
        <v>898</v>
      </c>
      <c r="I4273" s="465" t="s">
        <v>7123</v>
      </c>
      <c r="J4273" s="466">
        <v>17307</v>
      </c>
      <c r="K4273" s="469"/>
      <c r="L4273" s="404">
        <f t="shared" ca="1" si="66"/>
        <v>1081.6875</v>
      </c>
      <c r="M4273" s="465" t="s">
        <v>112</v>
      </c>
    </row>
    <row r="4274" spans="1:13" x14ac:dyDescent="0.35">
      <c r="A4274" s="462" t="s">
        <v>6604</v>
      </c>
      <c r="B4274" s="462" t="s">
        <v>3717</v>
      </c>
      <c r="C4274" s="462" t="s">
        <v>6604</v>
      </c>
      <c r="D4274" s="462" t="s">
        <v>187</v>
      </c>
      <c r="E4274" s="462" t="s">
        <v>214</v>
      </c>
      <c r="F4274" s="463">
        <v>2007</v>
      </c>
      <c r="G4274" s="462" t="s">
        <v>5767</v>
      </c>
      <c r="H4274" s="462" t="s">
        <v>5927</v>
      </c>
      <c r="I4274" s="462" t="s">
        <v>6605</v>
      </c>
      <c r="J4274" s="463">
        <v>90359</v>
      </c>
      <c r="K4274" s="468"/>
      <c r="L4274" s="464">
        <f t="shared" ca="1" si="66"/>
        <v>5315.2352941176468</v>
      </c>
      <c r="M4274" s="462" t="s">
        <v>112</v>
      </c>
    </row>
    <row r="4275" spans="1:13" x14ac:dyDescent="0.35">
      <c r="A4275" s="465" t="s">
        <v>6224</v>
      </c>
      <c r="B4275" s="465" t="s">
        <v>3711</v>
      </c>
      <c r="C4275" s="465" t="s">
        <v>6224</v>
      </c>
      <c r="D4275" s="465" t="s">
        <v>187</v>
      </c>
      <c r="E4275" s="465" t="s">
        <v>214</v>
      </c>
      <c r="F4275" s="466">
        <v>2004</v>
      </c>
      <c r="G4275" s="465" t="s">
        <v>5710</v>
      </c>
      <c r="H4275" s="465" t="s">
        <v>5917</v>
      </c>
      <c r="I4275" s="465" t="s">
        <v>6225</v>
      </c>
      <c r="J4275" s="466">
        <v>125844</v>
      </c>
      <c r="K4275" s="469">
        <v>45020</v>
      </c>
      <c r="L4275" s="404">
        <f t="shared" ca="1" si="66"/>
        <v>6292.2</v>
      </c>
      <c r="M4275" s="465" t="s">
        <v>112</v>
      </c>
    </row>
    <row r="4276" spans="1:13" x14ac:dyDescent="0.35">
      <c r="A4276" s="462" t="s">
        <v>6222</v>
      </c>
      <c r="B4276" s="462" t="s">
        <v>3710</v>
      </c>
      <c r="C4276" s="462" t="s">
        <v>6222</v>
      </c>
      <c r="D4276" s="462" t="s">
        <v>187</v>
      </c>
      <c r="E4276" s="462" t="s">
        <v>214</v>
      </c>
      <c r="F4276" s="463">
        <v>2004</v>
      </c>
      <c r="G4276" s="462" t="s">
        <v>5710</v>
      </c>
      <c r="H4276" s="462" t="s">
        <v>5917</v>
      </c>
      <c r="I4276" s="462" t="s">
        <v>6223</v>
      </c>
      <c r="J4276" s="463">
        <v>113126</v>
      </c>
      <c r="K4276" s="468"/>
      <c r="L4276" s="464">
        <f t="shared" ca="1" si="66"/>
        <v>5656.3</v>
      </c>
      <c r="M4276" s="462" t="s">
        <v>112</v>
      </c>
    </row>
    <row r="4277" spans="1:13" x14ac:dyDescent="0.35">
      <c r="A4277" s="465" t="s">
        <v>6187</v>
      </c>
      <c r="B4277" s="465" t="s">
        <v>3707</v>
      </c>
      <c r="C4277" s="465" t="s">
        <v>6187</v>
      </c>
      <c r="D4277" s="465" t="s">
        <v>187</v>
      </c>
      <c r="E4277" s="465" t="s">
        <v>214</v>
      </c>
      <c r="F4277" s="466">
        <v>2004</v>
      </c>
      <c r="G4277" s="465" t="s">
        <v>5767</v>
      </c>
      <c r="H4277" s="465" t="s">
        <v>6032</v>
      </c>
      <c r="I4277" s="465" t="s">
        <v>6188</v>
      </c>
      <c r="J4277" s="466">
        <v>88757</v>
      </c>
      <c r="K4277" s="469">
        <v>45020</v>
      </c>
      <c r="L4277" s="404">
        <f t="shared" ca="1" si="66"/>
        <v>4437.8500000000004</v>
      </c>
      <c r="M4277" s="465" t="s">
        <v>112</v>
      </c>
    </row>
    <row r="4278" spans="1:13" x14ac:dyDescent="0.35">
      <c r="A4278" s="462" t="s">
        <v>5908</v>
      </c>
      <c r="B4278" s="462" t="s">
        <v>3700</v>
      </c>
      <c r="C4278" s="462" t="s">
        <v>5908</v>
      </c>
      <c r="D4278" s="462" t="s">
        <v>187</v>
      </c>
      <c r="E4278" s="462" t="s">
        <v>214</v>
      </c>
      <c r="F4278" s="463">
        <v>1996</v>
      </c>
      <c r="G4278" s="462" t="s">
        <v>5767</v>
      </c>
      <c r="H4278" s="462" t="s">
        <v>5847</v>
      </c>
      <c r="I4278" s="462" t="s">
        <v>5909</v>
      </c>
      <c r="J4278" s="463">
        <v>32028</v>
      </c>
      <c r="K4278" s="468"/>
      <c r="L4278" s="464">
        <f t="shared" ca="1" si="66"/>
        <v>1143.8571428571429</v>
      </c>
      <c r="M4278" s="462" t="s">
        <v>112</v>
      </c>
    </row>
    <row r="4279" spans="1:13" x14ac:dyDescent="0.35">
      <c r="A4279" s="465" t="s">
        <v>6218</v>
      </c>
      <c r="B4279" s="465" t="s">
        <v>3708</v>
      </c>
      <c r="C4279" s="465" t="s">
        <v>6218</v>
      </c>
      <c r="D4279" s="465" t="s">
        <v>187</v>
      </c>
      <c r="E4279" s="465" t="s">
        <v>214</v>
      </c>
      <c r="F4279" s="466">
        <v>2004</v>
      </c>
      <c r="G4279" s="465" t="s">
        <v>5710</v>
      </c>
      <c r="H4279" s="465" t="s">
        <v>5917</v>
      </c>
      <c r="I4279" s="465" t="s">
        <v>6219</v>
      </c>
      <c r="J4279" s="466">
        <v>95607</v>
      </c>
      <c r="K4279" s="469"/>
      <c r="L4279" s="404">
        <f t="shared" ca="1" si="66"/>
        <v>4780.3500000000004</v>
      </c>
      <c r="M4279" s="465" t="s">
        <v>112</v>
      </c>
    </row>
    <row r="4280" spans="1:13" x14ac:dyDescent="0.35">
      <c r="A4280" s="462" t="s">
        <v>6220</v>
      </c>
      <c r="B4280" s="462" t="s">
        <v>3709</v>
      </c>
      <c r="C4280" s="462" t="s">
        <v>6220</v>
      </c>
      <c r="D4280" s="462" t="s">
        <v>187</v>
      </c>
      <c r="E4280" s="462" t="s">
        <v>214</v>
      </c>
      <c r="F4280" s="463">
        <v>2004</v>
      </c>
      <c r="G4280" s="462" t="s">
        <v>5710</v>
      </c>
      <c r="H4280" s="462" t="s">
        <v>5917</v>
      </c>
      <c r="I4280" s="462" t="s">
        <v>6221</v>
      </c>
      <c r="J4280" s="463">
        <v>94534</v>
      </c>
      <c r="K4280" s="468"/>
      <c r="L4280" s="464">
        <f t="shared" ca="1" si="66"/>
        <v>4726.7</v>
      </c>
      <c r="M4280" s="462" t="s">
        <v>112</v>
      </c>
    </row>
    <row r="4281" spans="1:13" x14ac:dyDescent="0.35">
      <c r="A4281" s="465" t="s">
        <v>6364</v>
      </c>
      <c r="B4281" s="465" t="s">
        <v>3713</v>
      </c>
      <c r="C4281" s="465" t="s">
        <v>6364</v>
      </c>
      <c r="D4281" s="465" t="s">
        <v>187</v>
      </c>
      <c r="E4281" s="465" t="s">
        <v>214</v>
      </c>
      <c r="F4281" s="466">
        <v>2005</v>
      </c>
      <c r="G4281" s="465" t="s">
        <v>5710</v>
      </c>
      <c r="H4281" s="465" t="s">
        <v>5917</v>
      </c>
      <c r="I4281" s="465" t="s">
        <v>6365</v>
      </c>
      <c r="J4281" s="466">
        <v>102701</v>
      </c>
      <c r="K4281" s="469"/>
      <c r="L4281" s="404">
        <f t="shared" ca="1" si="66"/>
        <v>5405.3157894736842</v>
      </c>
      <c r="M4281" s="465" t="s">
        <v>112</v>
      </c>
    </row>
    <row r="4282" spans="1:13" x14ac:dyDescent="0.35">
      <c r="A4282" s="462" t="s">
        <v>6366</v>
      </c>
      <c r="B4282" s="462" t="s">
        <v>3714</v>
      </c>
      <c r="C4282" s="462" t="s">
        <v>6366</v>
      </c>
      <c r="D4282" s="462" t="s">
        <v>187</v>
      </c>
      <c r="E4282" s="462" t="s">
        <v>214</v>
      </c>
      <c r="F4282" s="463">
        <v>2005</v>
      </c>
      <c r="G4282" s="462" t="s">
        <v>5710</v>
      </c>
      <c r="H4282" s="462" t="s">
        <v>5917</v>
      </c>
      <c r="I4282" s="462" t="s">
        <v>6367</v>
      </c>
      <c r="J4282" s="463">
        <v>116154</v>
      </c>
      <c r="K4282" s="468"/>
      <c r="L4282" s="464">
        <f t="shared" ca="1" si="66"/>
        <v>6113.3684210526317</v>
      </c>
      <c r="M4282" s="462" t="s">
        <v>112</v>
      </c>
    </row>
    <row r="4283" spans="1:13" x14ac:dyDescent="0.35">
      <c r="A4283" s="465" t="s">
        <v>6783</v>
      </c>
      <c r="B4283" s="465" t="s">
        <v>3724</v>
      </c>
      <c r="C4283" s="465" t="s">
        <v>6783</v>
      </c>
      <c r="D4283" s="465" t="s">
        <v>187</v>
      </c>
      <c r="E4283" s="465" t="s">
        <v>214</v>
      </c>
      <c r="F4283" s="466">
        <v>2007</v>
      </c>
      <c r="G4283" s="465" t="s">
        <v>5710</v>
      </c>
      <c r="H4283" s="465" t="s">
        <v>5917</v>
      </c>
      <c r="I4283" s="465" t="s">
        <v>6784</v>
      </c>
      <c r="J4283" s="466">
        <v>133472</v>
      </c>
      <c r="K4283" s="469"/>
      <c r="L4283" s="404">
        <f t="shared" ca="1" si="66"/>
        <v>7851.2941176470586</v>
      </c>
      <c r="M4283" s="465" t="s">
        <v>112</v>
      </c>
    </row>
    <row r="4284" spans="1:13" x14ac:dyDescent="0.35">
      <c r="A4284" s="462" t="s">
        <v>7433</v>
      </c>
      <c r="B4284" s="462" t="s">
        <v>3737</v>
      </c>
      <c r="C4284" s="462" t="s">
        <v>7433</v>
      </c>
      <c r="D4284" s="462" t="s">
        <v>187</v>
      </c>
      <c r="E4284" s="462" t="s">
        <v>214</v>
      </c>
      <c r="F4284" s="463">
        <v>2009</v>
      </c>
      <c r="G4284" s="462" t="s">
        <v>5710</v>
      </c>
      <c r="H4284" s="462" t="s">
        <v>913</v>
      </c>
      <c r="I4284" s="462" t="s">
        <v>7434</v>
      </c>
      <c r="J4284" s="463">
        <v>86739</v>
      </c>
      <c r="K4284" s="468"/>
      <c r="L4284" s="464">
        <f t="shared" ca="1" si="66"/>
        <v>5782.6</v>
      </c>
      <c r="M4284" s="462" t="s">
        <v>112</v>
      </c>
    </row>
    <row r="4285" spans="1:13" x14ac:dyDescent="0.35">
      <c r="A4285" s="465" t="s">
        <v>9306</v>
      </c>
      <c r="B4285" s="465" t="s">
        <v>3761</v>
      </c>
      <c r="C4285" s="465" t="s">
        <v>9306</v>
      </c>
      <c r="D4285" s="465" t="s">
        <v>187</v>
      </c>
      <c r="E4285" s="465" t="s">
        <v>214</v>
      </c>
      <c r="F4285" s="466">
        <v>2014</v>
      </c>
      <c r="G4285" s="465" t="s">
        <v>5710</v>
      </c>
      <c r="H4285" s="465" t="s">
        <v>368</v>
      </c>
      <c r="I4285" s="465" t="s">
        <v>9307</v>
      </c>
      <c r="J4285" s="466">
        <v>79144</v>
      </c>
      <c r="K4285" s="469"/>
      <c r="L4285" s="404">
        <f t="shared" ca="1" si="66"/>
        <v>7914.4</v>
      </c>
      <c r="M4285" s="465" t="s">
        <v>112</v>
      </c>
    </row>
    <row r="4286" spans="1:13" x14ac:dyDescent="0.35">
      <c r="A4286" s="462" t="s">
        <v>9308</v>
      </c>
      <c r="B4286" s="462" t="s">
        <v>3762</v>
      </c>
      <c r="C4286" s="462" t="s">
        <v>9308</v>
      </c>
      <c r="D4286" s="462" t="s">
        <v>187</v>
      </c>
      <c r="E4286" s="462" t="s">
        <v>214</v>
      </c>
      <c r="F4286" s="463">
        <v>2014</v>
      </c>
      <c r="G4286" s="462" t="s">
        <v>5710</v>
      </c>
      <c r="H4286" s="462" t="s">
        <v>368</v>
      </c>
      <c r="I4286" s="462" t="s">
        <v>9309</v>
      </c>
      <c r="J4286" s="463">
        <v>65304</v>
      </c>
      <c r="K4286" s="468"/>
      <c r="L4286" s="464">
        <f t="shared" ca="1" si="66"/>
        <v>6530.4</v>
      </c>
      <c r="M4286" s="462" t="s">
        <v>112</v>
      </c>
    </row>
    <row r="4287" spans="1:13" x14ac:dyDescent="0.35">
      <c r="A4287" s="465" t="s">
        <v>9310</v>
      </c>
      <c r="B4287" s="465" t="s">
        <v>3763</v>
      </c>
      <c r="C4287" s="465" t="s">
        <v>9310</v>
      </c>
      <c r="D4287" s="465" t="s">
        <v>187</v>
      </c>
      <c r="E4287" s="465" t="s">
        <v>214</v>
      </c>
      <c r="F4287" s="466">
        <v>2014</v>
      </c>
      <c r="G4287" s="465" t="s">
        <v>5710</v>
      </c>
      <c r="H4287" s="465" t="s">
        <v>368</v>
      </c>
      <c r="I4287" s="465" t="s">
        <v>9311</v>
      </c>
      <c r="J4287" s="466">
        <v>93571</v>
      </c>
      <c r="K4287" s="469"/>
      <c r="L4287" s="404">
        <f t="shared" ca="1" si="66"/>
        <v>9357.1</v>
      </c>
      <c r="M4287" s="465" t="s">
        <v>112</v>
      </c>
    </row>
    <row r="4288" spans="1:13" x14ac:dyDescent="0.35">
      <c r="A4288" s="462" t="s">
        <v>9312</v>
      </c>
      <c r="B4288" s="462" t="s">
        <v>3764</v>
      </c>
      <c r="C4288" s="462" t="s">
        <v>9312</v>
      </c>
      <c r="D4288" s="462" t="s">
        <v>187</v>
      </c>
      <c r="E4288" s="462" t="s">
        <v>214</v>
      </c>
      <c r="F4288" s="463">
        <v>2014</v>
      </c>
      <c r="G4288" s="462" t="s">
        <v>5710</v>
      </c>
      <c r="H4288" s="462" t="s">
        <v>368</v>
      </c>
      <c r="I4288" s="462" t="s">
        <v>9313</v>
      </c>
      <c r="J4288" s="463">
        <v>102761</v>
      </c>
      <c r="K4288" s="468"/>
      <c r="L4288" s="464">
        <f t="shared" ca="1" si="66"/>
        <v>10276.1</v>
      </c>
      <c r="M4288" s="462" t="s">
        <v>112</v>
      </c>
    </row>
    <row r="4289" spans="1:13" x14ac:dyDescent="0.35">
      <c r="A4289" s="465" t="s">
        <v>10547</v>
      </c>
      <c r="B4289" s="465" t="s">
        <v>3785</v>
      </c>
      <c r="C4289" s="465" t="s">
        <v>10547</v>
      </c>
      <c r="D4289" s="465" t="s">
        <v>187</v>
      </c>
      <c r="E4289" s="465" t="s">
        <v>214</v>
      </c>
      <c r="F4289" s="466">
        <v>2016</v>
      </c>
      <c r="G4289" s="465" t="s">
        <v>5710</v>
      </c>
      <c r="H4289" s="465" t="s">
        <v>368</v>
      </c>
      <c r="I4289" s="465" t="s">
        <v>10548</v>
      </c>
      <c r="J4289" s="466">
        <v>37047</v>
      </c>
      <c r="K4289" s="469"/>
      <c r="L4289" s="404">
        <f t="shared" ca="1" si="66"/>
        <v>4630.875</v>
      </c>
      <c r="M4289" s="465" t="s">
        <v>112</v>
      </c>
    </row>
    <row r="4290" spans="1:13" x14ac:dyDescent="0.35">
      <c r="A4290" s="462" t="s">
        <v>10549</v>
      </c>
      <c r="B4290" s="462" t="s">
        <v>3786</v>
      </c>
      <c r="C4290" s="462" t="s">
        <v>10549</v>
      </c>
      <c r="D4290" s="462" t="s">
        <v>187</v>
      </c>
      <c r="E4290" s="462" t="s">
        <v>214</v>
      </c>
      <c r="F4290" s="463">
        <v>2016</v>
      </c>
      <c r="G4290" s="462" t="s">
        <v>5710</v>
      </c>
      <c r="H4290" s="462" t="s">
        <v>368</v>
      </c>
      <c r="I4290" s="462" t="s">
        <v>10550</v>
      </c>
      <c r="J4290" s="463">
        <v>67075</v>
      </c>
      <c r="K4290" s="468"/>
      <c r="L4290" s="464">
        <f t="shared" ref="L4290:L4353" ca="1" si="67">IFERROR(J4290/(YEAR(NOW())-F4290),"--")</f>
        <v>8384.375</v>
      </c>
      <c r="M4290" s="462" t="s">
        <v>112</v>
      </c>
    </row>
    <row r="4291" spans="1:13" x14ac:dyDescent="0.35">
      <c r="A4291" s="465" t="s">
        <v>11478</v>
      </c>
      <c r="B4291" s="465" t="s">
        <v>3790</v>
      </c>
      <c r="C4291" s="465" t="s">
        <v>11478</v>
      </c>
      <c r="D4291" s="465" t="s">
        <v>187</v>
      </c>
      <c r="E4291" s="465" t="s">
        <v>214</v>
      </c>
      <c r="F4291" s="466">
        <v>2017</v>
      </c>
      <c r="G4291" s="465" t="s">
        <v>5710</v>
      </c>
      <c r="H4291" s="465" t="s">
        <v>368</v>
      </c>
      <c r="I4291" s="465" t="s">
        <v>11479</v>
      </c>
      <c r="J4291" s="466">
        <v>78703</v>
      </c>
      <c r="K4291" s="469"/>
      <c r="L4291" s="404">
        <f t="shared" ca="1" si="67"/>
        <v>11243.285714285714</v>
      </c>
      <c r="M4291" s="465" t="s">
        <v>112</v>
      </c>
    </row>
    <row r="4292" spans="1:13" x14ac:dyDescent="0.35">
      <c r="A4292" s="462" t="s">
        <v>11480</v>
      </c>
      <c r="B4292" s="462" t="s">
        <v>3791</v>
      </c>
      <c r="C4292" s="462" t="s">
        <v>11480</v>
      </c>
      <c r="D4292" s="462" t="s">
        <v>187</v>
      </c>
      <c r="E4292" s="462" t="s">
        <v>214</v>
      </c>
      <c r="F4292" s="463">
        <v>2017</v>
      </c>
      <c r="G4292" s="462" t="s">
        <v>5710</v>
      </c>
      <c r="H4292" s="462" t="s">
        <v>368</v>
      </c>
      <c r="I4292" s="462" t="s">
        <v>11481</v>
      </c>
      <c r="J4292" s="463">
        <v>69565</v>
      </c>
      <c r="K4292" s="468"/>
      <c r="L4292" s="464">
        <f t="shared" ca="1" si="67"/>
        <v>9937.8571428571431</v>
      </c>
      <c r="M4292" s="462" t="s">
        <v>112</v>
      </c>
    </row>
    <row r="4293" spans="1:13" x14ac:dyDescent="0.35">
      <c r="A4293" s="465" t="s">
        <v>11482</v>
      </c>
      <c r="B4293" s="465" t="s">
        <v>3792</v>
      </c>
      <c r="C4293" s="465" t="s">
        <v>11482</v>
      </c>
      <c r="D4293" s="465" t="s">
        <v>187</v>
      </c>
      <c r="E4293" s="465" t="s">
        <v>214</v>
      </c>
      <c r="F4293" s="466">
        <v>2017</v>
      </c>
      <c r="G4293" s="465" t="s">
        <v>5710</v>
      </c>
      <c r="H4293" s="465" t="s">
        <v>368</v>
      </c>
      <c r="I4293" s="465" t="s">
        <v>11483</v>
      </c>
      <c r="J4293" s="466">
        <v>69370</v>
      </c>
      <c r="K4293" s="469"/>
      <c r="L4293" s="404">
        <f t="shared" ca="1" si="67"/>
        <v>9910</v>
      </c>
      <c r="M4293" s="465" t="s">
        <v>112</v>
      </c>
    </row>
    <row r="4294" spans="1:13" x14ac:dyDescent="0.35">
      <c r="A4294" s="462" t="s">
        <v>11484</v>
      </c>
      <c r="B4294" s="462" t="s">
        <v>3793</v>
      </c>
      <c r="C4294" s="462" t="s">
        <v>11484</v>
      </c>
      <c r="D4294" s="462" t="s">
        <v>187</v>
      </c>
      <c r="E4294" s="462" t="s">
        <v>214</v>
      </c>
      <c r="F4294" s="463">
        <v>2017</v>
      </c>
      <c r="G4294" s="462" t="s">
        <v>5710</v>
      </c>
      <c r="H4294" s="462" t="s">
        <v>368</v>
      </c>
      <c r="I4294" s="462" t="s">
        <v>11485</v>
      </c>
      <c r="J4294" s="463">
        <v>58159</v>
      </c>
      <c r="K4294" s="468"/>
      <c r="L4294" s="464">
        <f t="shared" ca="1" si="67"/>
        <v>8308.4285714285706</v>
      </c>
      <c r="M4294" s="462" t="s">
        <v>112</v>
      </c>
    </row>
    <row r="4295" spans="1:13" x14ac:dyDescent="0.35">
      <c r="A4295" s="465" t="s">
        <v>11486</v>
      </c>
      <c r="B4295" s="465" t="s">
        <v>3794</v>
      </c>
      <c r="C4295" s="465" t="s">
        <v>11486</v>
      </c>
      <c r="D4295" s="465" t="s">
        <v>187</v>
      </c>
      <c r="E4295" s="465" t="s">
        <v>214</v>
      </c>
      <c r="F4295" s="466">
        <v>2017</v>
      </c>
      <c r="G4295" s="465" t="s">
        <v>5710</v>
      </c>
      <c r="H4295" s="465" t="s">
        <v>368</v>
      </c>
      <c r="I4295" s="465" t="s">
        <v>11487</v>
      </c>
      <c r="J4295" s="466">
        <v>44054</v>
      </c>
      <c r="K4295" s="469"/>
      <c r="L4295" s="404">
        <f t="shared" ca="1" si="67"/>
        <v>6293.4285714285716</v>
      </c>
      <c r="M4295" s="465" t="s">
        <v>112</v>
      </c>
    </row>
    <row r="4296" spans="1:13" x14ac:dyDescent="0.35">
      <c r="A4296" s="462" t="s">
        <v>12258</v>
      </c>
      <c r="B4296" s="462" t="s">
        <v>3805</v>
      </c>
      <c r="C4296" s="462" t="s">
        <v>12258</v>
      </c>
      <c r="D4296" s="462" t="s">
        <v>187</v>
      </c>
      <c r="E4296" s="462" t="s">
        <v>214</v>
      </c>
      <c r="F4296" s="463">
        <v>2018</v>
      </c>
      <c r="G4296" s="462" t="s">
        <v>5710</v>
      </c>
      <c r="H4296" s="462" t="s">
        <v>368</v>
      </c>
      <c r="I4296" s="462" t="s">
        <v>12259</v>
      </c>
      <c r="J4296" s="463">
        <v>75937</v>
      </c>
      <c r="K4296" s="468"/>
      <c r="L4296" s="464">
        <f t="shared" ca="1" si="67"/>
        <v>12656.166666666666</v>
      </c>
      <c r="M4296" s="462" t="s">
        <v>112</v>
      </c>
    </row>
    <row r="4297" spans="1:13" x14ac:dyDescent="0.35">
      <c r="A4297" s="465" t="s">
        <v>12256</v>
      </c>
      <c r="B4297" s="465" t="s">
        <v>3804</v>
      </c>
      <c r="C4297" s="465" t="s">
        <v>12256</v>
      </c>
      <c r="D4297" s="465" t="s">
        <v>187</v>
      </c>
      <c r="E4297" s="465" t="s">
        <v>214</v>
      </c>
      <c r="F4297" s="466">
        <v>2018</v>
      </c>
      <c r="G4297" s="465" t="s">
        <v>5710</v>
      </c>
      <c r="H4297" s="465" t="s">
        <v>368</v>
      </c>
      <c r="I4297" s="465" t="s">
        <v>12257</v>
      </c>
      <c r="J4297" s="466">
        <v>53774</v>
      </c>
      <c r="K4297" s="469"/>
      <c r="L4297" s="404">
        <f t="shared" ca="1" si="67"/>
        <v>8962.3333333333339</v>
      </c>
      <c r="M4297" s="465" t="s">
        <v>112</v>
      </c>
    </row>
    <row r="4298" spans="1:13" x14ac:dyDescent="0.35">
      <c r="A4298" s="462" t="s">
        <v>12832</v>
      </c>
      <c r="B4298" s="462" t="s">
        <v>3815</v>
      </c>
      <c r="C4298" s="462" t="s">
        <v>12832</v>
      </c>
      <c r="D4298" s="462" t="s">
        <v>187</v>
      </c>
      <c r="E4298" s="462" t="s">
        <v>214</v>
      </c>
      <c r="F4298" s="463">
        <v>2019</v>
      </c>
      <c r="G4298" s="462" t="s">
        <v>5710</v>
      </c>
      <c r="H4298" s="462" t="s">
        <v>368</v>
      </c>
      <c r="I4298" s="462" t="s">
        <v>12833</v>
      </c>
      <c r="J4298" s="463">
        <v>51095</v>
      </c>
      <c r="K4298" s="468"/>
      <c r="L4298" s="464">
        <f t="shared" ca="1" si="67"/>
        <v>10219</v>
      </c>
      <c r="M4298" s="462" t="s">
        <v>112</v>
      </c>
    </row>
    <row r="4299" spans="1:13" x14ac:dyDescent="0.35">
      <c r="A4299" s="465" t="s">
        <v>12824</v>
      </c>
      <c r="B4299" s="465" t="s">
        <v>3811</v>
      </c>
      <c r="C4299" s="465" t="s">
        <v>12824</v>
      </c>
      <c r="D4299" s="465" t="s">
        <v>187</v>
      </c>
      <c r="E4299" s="465" t="s">
        <v>214</v>
      </c>
      <c r="F4299" s="466">
        <v>2019</v>
      </c>
      <c r="G4299" s="465" t="s">
        <v>5710</v>
      </c>
      <c r="H4299" s="465" t="s">
        <v>368</v>
      </c>
      <c r="I4299" s="465" t="s">
        <v>12825</v>
      </c>
      <c r="J4299" s="466">
        <v>61525</v>
      </c>
      <c r="K4299" s="469"/>
      <c r="L4299" s="404">
        <f t="shared" ca="1" si="67"/>
        <v>12305</v>
      </c>
      <c r="M4299" s="465" t="s">
        <v>112</v>
      </c>
    </row>
    <row r="4300" spans="1:13" x14ac:dyDescent="0.35">
      <c r="A4300" s="462" t="s">
        <v>12826</v>
      </c>
      <c r="B4300" s="462" t="s">
        <v>3812</v>
      </c>
      <c r="C4300" s="462" t="s">
        <v>12826</v>
      </c>
      <c r="D4300" s="462" t="s">
        <v>187</v>
      </c>
      <c r="E4300" s="462" t="s">
        <v>214</v>
      </c>
      <c r="F4300" s="463">
        <v>2019</v>
      </c>
      <c r="G4300" s="462" t="s">
        <v>5710</v>
      </c>
      <c r="H4300" s="462" t="s">
        <v>368</v>
      </c>
      <c r="I4300" s="462" t="s">
        <v>12827</v>
      </c>
      <c r="J4300" s="463">
        <v>57666</v>
      </c>
      <c r="K4300" s="468"/>
      <c r="L4300" s="464">
        <f t="shared" ca="1" si="67"/>
        <v>11533.2</v>
      </c>
      <c r="M4300" s="462" t="s">
        <v>112</v>
      </c>
    </row>
    <row r="4301" spans="1:13" x14ac:dyDescent="0.35">
      <c r="A4301" s="465" t="s">
        <v>12830</v>
      </c>
      <c r="B4301" s="465" t="s">
        <v>3814</v>
      </c>
      <c r="C4301" s="465" t="s">
        <v>12830</v>
      </c>
      <c r="D4301" s="465" t="s">
        <v>187</v>
      </c>
      <c r="E4301" s="465" t="s">
        <v>214</v>
      </c>
      <c r="F4301" s="466">
        <v>2019</v>
      </c>
      <c r="G4301" s="465" t="s">
        <v>5710</v>
      </c>
      <c r="H4301" s="465" t="s">
        <v>368</v>
      </c>
      <c r="I4301" s="465" t="s">
        <v>12831</v>
      </c>
      <c r="J4301" s="466">
        <v>44648</v>
      </c>
      <c r="K4301" s="469"/>
      <c r="L4301" s="404">
        <f t="shared" ca="1" si="67"/>
        <v>8929.6</v>
      </c>
      <c r="M4301" s="465" t="s">
        <v>112</v>
      </c>
    </row>
    <row r="4302" spans="1:13" x14ac:dyDescent="0.35">
      <c r="A4302" s="462" t="s">
        <v>12828</v>
      </c>
      <c r="B4302" s="462" t="s">
        <v>3813</v>
      </c>
      <c r="C4302" s="462" t="s">
        <v>12828</v>
      </c>
      <c r="D4302" s="462" t="s">
        <v>187</v>
      </c>
      <c r="E4302" s="462" t="s">
        <v>214</v>
      </c>
      <c r="F4302" s="463">
        <v>2019</v>
      </c>
      <c r="G4302" s="462" t="s">
        <v>5710</v>
      </c>
      <c r="H4302" s="462" t="s">
        <v>368</v>
      </c>
      <c r="I4302" s="462" t="s">
        <v>12829</v>
      </c>
      <c r="J4302" s="463">
        <v>64309</v>
      </c>
      <c r="K4302" s="468"/>
      <c r="L4302" s="464">
        <f t="shared" ca="1" si="67"/>
        <v>12861.8</v>
      </c>
      <c r="M4302" s="462" t="s">
        <v>112</v>
      </c>
    </row>
    <row r="4303" spans="1:13" x14ac:dyDescent="0.35">
      <c r="A4303" s="465" t="s">
        <v>6077</v>
      </c>
      <c r="B4303" s="465" t="s">
        <v>3703</v>
      </c>
      <c r="C4303" s="465" t="s">
        <v>6077</v>
      </c>
      <c r="D4303" s="465" t="s">
        <v>187</v>
      </c>
      <c r="E4303" s="465" t="s">
        <v>215</v>
      </c>
      <c r="F4303" s="466">
        <v>2001</v>
      </c>
      <c r="G4303" s="465" t="s">
        <v>5710</v>
      </c>
      <c r="H4303" s="465" t="s">
        <v>5917</v>
      </c>
      <c r="I4303" s="465" t="s">
        <v>6078</v>
      </c>
      <c r="J4303" s="466">
        <v>120310</v>
      </c>
      <c r="K4303" s="469"/>
      <c r="L4303" s="404">
        <f t="shared" ca="1" si="67"/>
        <v>5230.869565217391</v>
      </c>
      <c r="M4303" s="465" t="s">
        <v>112</v>
      </c>
    </row>
    <row r="4304" spans="1:13" x14ac:dyDescent="0.35">
      <c r="A4304" s="462" t="s">
        <v>7262</v>
      </c>
      <c r="B4304" s="462" t="s">
        <v>3732</v>
      </c>
      <c r="C4304" s="462" t="s">
        <v>7262</v>
      </c>
      <c r="D4304" s="462" t="s">
        <v>187</v>
      </c>
      <c r="E4304" s="462" t="s">
        <v>215</v>
      </c>
      <c r="F4304" s="463">
        <v>2008</v>
      </c>
      <c r="G4304" s="462" t="s">
        <v>5710</v>
      </c>
      <c r="H4304" s="462" t="s">
        <v>5917</v>
      </c>
      <c r="I4304" s="462" t="s">
        <v>7263</v>
      </c>
      <c r="J4304" s="463">
        <v>154318</v>
      </c>
      <c r="K4304" s="468"/>
      <c r="L4304" s="464">
        <f t="shared" ca="1" si="67"/>
        <v>9644.875</v>
      </c>
      <c r="M4304" s="462" t="s">
        <v>112</v>
      </c>
    </row>
    <row r="4305" spans="1:13" x14ac:dyDescent="0.35">
      <c r="A4305" s="465" t="s">
        <v>5823</v>
      </c>
      <c r="B4305" s="465" t="s">
        <v>3699</v>
      </c>
      <c r="C4305" s="465" t="s">
        <v>5823</v>
      </c>
      <c r="D4305" s="465" t="s">
        <v>187</v>
      </c>
      <c r="E4305" s="465" t="s">
        <v>215</v>
      </c>
      <c r="F4305" s="466">
        <v>1989</v>
      </c>
      <c r="G4305" s="465" t="s">
        <v>2052</v>
      </c>
      <c r="H4305" s="465" t="s">
        <v>5824</v>
      </c>
      <c r="I4305" s="465" t="s">
        <v>5825</v>
      </c>
      <c r="J4305" s="466">
        <v>154867</v>
      </c>
      <c r="K4305" s="469"/>
      <c r="L4305" s="404">
        <f t="shared" ca="1" si="67"/>
        <v>4424.7714285714283</v>
      </c>
      <c r="M4305" s="465" t="s">
        <v>112</v>
      </c>
    </row>
    <row r="4306" spans="1:13" x14ac:dyDescent="0.35">
      <c r="A4306" s="462" t="s">
        <v>7954</v>
      </c>
      <c r="B4306" s="462" t="s">
        <v>3744</v>
      </c>
      <c r="C4306" s="462" t="s">
        <v>7954</v>
      </c>
      <c r="D4306" s="462" t="s">
        <v>187</v>
      </c>
      <c r="E4306" s="462" t="s">
        <v>215</v>
      </c>
      <c r="F4306" s="463">
        <v>2011</v>
      </c>
      <c r="G4306" s="462" t="s">
        <v>5710</v>
      </c>
      <c r="H4306" s="462" t="s">
        <v>5917</v>
      </c>
      <c r="I4306" s="462" t="s">
        <v>7955</v>
      </c>
      <c r="J4306" s="463">
        <v>92374</v>
      </c>
      <c r="K4306" s="468"/>
      <c r="L4306" s="464">
        <f t="shared" ca="1" si="67"/>
        <v>7105.6923076923076</v>
      </c>
      <c r="M4306" s="462" t="s">
        <v>112</v>
      </c>
    </row>
    <row r="4307" spans="1:13" x14ac:dyDescent="0.35">
      <c r="A4307" s="465" t="s">
        <v>5821</v>
      </c>
      <c r="B4307" s="465" t="s">
        <v>3698</v>
      </c>
      <c r="C4307" s="465" t="s">
        <v>5821</v>
      </c>
      <c r="D4307" s="465" t="s">
        <v>187</v>
      </c>
      <c r="E4307" s="465" t="s">
        <v>215</v>
      </c>
      <c r="F4307" s="466">
        <v>1989</v>
      </c>
      <c r="G4307" s="465" t="s">
        <v>5813</v>
      </c>
      <c r="H4307" s="465" t="s">
        <v>5734</v>
      </c>
      <c r="I4307" s="465" t="s">
        <v>5822</v>
      </c>
      <c r="J4307" s="466">
        <v>1798</v>
      </c>
      <c r="K4307" s="469"/>
      <c r="L4307" s="404">
        <f t="shared" ca="1" si="67"/>
        <v>51.371428571428574</v>
      </c>
      <c r="M4307" s="465" t="s">
        <v>112</v>
      </c>
    </row>
    <row r="4308" spans="1:13" x14ac:dyDescent="0.35">
      <c r="A4308" s="462" t="s">
        <v>7449</v>
      </c>
      <c r="B4308" s="462" t="s">
        <v>3738</v>
      </c>
      <c r="C4308" s="462" t="s">
        <v>7449</v>
      </c>
      <c r="D4308" s="462" t="s">
        <v>187</v>
      </c>
      <c r="E4308" s="462" t="s">
        <v>215</v>
      </c>
      <c r="F4308" s="463">
        <v>2009</v>
      </c>
      <c r="G4308" s="462" t="s">
        <v>5813</v>
      </c>
      <c r="H4308" s="462" t="s">
        <v>893</v>
      </c>
      <c r="I4308" s="462" t="s">
        <v>7450</v>
      </c>
      <c r="J4308" s="463">
        <v>152308</v>
      </c>
      <c r="K4308" s="468"/>
      <c r="L4308" s="464">
        <f t="shared" ca="1" si="67"/>
        <v>10153.866666666667</v>
      </c>
      <c r="M4308" s="462" t="s">
        <v>112</v>
      </c>
    </row>
    <row r="4309" spans="1:13" x14ac:dyDescent="0.35">
      <c r="A4309" s="465" t="s">
        <v>6146</v>
      </c>
      <c r="B4309" s="465" t="s">
        <v>3706</v>
      </c>
      <c r="C4309" s="465" t="s">
        <v>6146</v>
      </c>
      <c r="D4309" s="465" t="s">
        <v>187</v>
      </c>
      <c r="E4309" s="465" t="s">
        <v>257</v>
      </c>
      <c r="F4309" s="466">
        <v>2003</v>
      </c>
      <c r="G4309" s="465" t="s">
        <v>5710</v>
      </c>
      <c r="H4309" s="465" t="s">
        <v>913</v>
      </c>
      <c r="I4309" s="465" t="s">
        <v>6147</v>
      </c>
      <c r="J4309" s="466">
        <v>44432</v>
      </c>
      <c r="K4309" s="469"/>
      <c r="L4309" s="404">
        <f t="shared" ca="1" si="67"/>
        <v>2115.8095238095239</v>
      </c>
      <c r="M4309" s="465" t="s">
        <v>112</v>
      </c>
    </row>
    <row r="4310" spans="1:13" x14ac:dyDescent="0.35">
      <c r="A4310" s="462" t="s">
        <v>6016</v>
      </c>
      <c r="B4310" s="462" t="s">
        <v>3702</v>
      </c>
      <c r="C4310" s="462" t="s">
        <v>6016</v>
      </c>
      <c r="D4310" s="462" t="s">
        <v>187</v>
      </c>
      <c r="E4310" s="462" t="s">
        <v>257</v>
      </c>
      <c r="F4310" s="463">
        <v>2000</v>
      </c>
      <c r="G4310" s="462" t="s">
        <v>6017</v>
      </c>
      <c r="H4310" s="462" t="s">
        <v>5734</v>
      </c>
      <c r="I4310" s="462" t="s">
        <v>6018</v>
      </c>
      <c r="J4310" s="463">
        <v>25739</v>
      </c>
      <c r="K4310" s="468"/>
      <c r="L4310" s="464">
        <f t="shared" ca="1" si="67"/>
        <v>1072.4583333333333</v>
      </c>
      <c r="M4310" s="462" t="s">
        <v>112</v>
      </c>
    </row>
    <row r="4311" spans="1:13" x14ac:dyDescent="0.35">
      <c r="A4311" s="465" t="s">
        <v>6012</v>
      </c>
      <c r="B4311" s="465" t="s">
        <v>3701</v>
      </c>
      <c r="C4311" s="465" t="s">
        <v>6012</v>
      </c>
      <c r="D4311" s="465" t="s">
        <v>187</v>
      </c>
      <c r="E4311" s="465" t="s">
        <v>257</v>
      </c>
      <c r="F4311" s="466">
        <v>2000</v>
      </c>
      <c r="G4311" s="465" t="s">
        <v>6013</v>
      </c>
      <c r="H4311" s="465" t="s">
        <v>6014</v>
      </c>
      <c r="I4311" s="465" t="s">
        <v>6015</v>
      </c>
      <c r="J4311" s="466">
        <v>15298</v>
      </c>
      <c r="K4311" s="469">
        <v>44993</v>
      </c>
      <c r="L4311" s="404">
        <f t="shared" ca="1" si="67"/>
        <v>637.41666666666663</v>
      </c>
      <c r="M4311" s="465" t="s">
        <v>112</v>
      </c>
    </row>
    <row r="4312" spans="1:13" x14ac:dyDescent="0.35">
      <c r="A4312" s="462" t="s">
        <v>9194</v>
      </c>
      <c r="B4312" s="462" t="s">
        <v>3758</v>
      </c>
      <c r="C4312" s="462" t="s">
        <v>9194</v>
      </c>
      <c r="D4312" s="462" t="s">
        <v>187</v>
      </c>
      <c r="E4312" s="462" t="s">
        <v>257</v>
      </c>
      <c r="F4312" s="463">
        <v>2014</v>
      </c>
      <c r="G4312" s="462" t="s">
        <v>5710</v>
      </c>
      <c r="H4312" s="462" t="s">
        <v>6139</v>
      </c>
      <c r="I4312" s="462" t="s">
        <v>9195</v>
      </c>
      <c r="J4312" s="463">
        <v>34648</v>
      </c>
      <c r="K4312" s="468"/>
      <c r="L4312" s="464">
        <f t="shared" ca="1" si="67"/>
        <v>3464.8</v>
      </c>
      <c r="M4312" s="462" t="s">
        <v>112</v>
      </c>
    </row>
    <row r="4313" spans="1:13" x14ac:dyDescent="0.35">
      <c r="A4313" s="465" t="s">
        <v>8824</v>
      </c>
      <c r="B4313" s="465" t="s">
        <v>3756</v>
      </c>
      <c r="C4313" s="465" t="s">
        <v>8824</v>
      </c>
      <c r="D4313" s="465" t="s">
        <v>187</v>
      </c>
      <c r="E4313" s="465" t="s">
        <v>257</v>
      </c>
      <c r="F4313" s="466">
        <v>2014</v>
      </c>
      <c r="G4313" s="465" t="s">
        <v>5767</v>
      </c>
      <c r="H4313" s="465" t="s">
        <v>5927</v>
      </c>
      <c r="I4313" s="465" t="s">
        <v>8825</v>
      </c>
      <c r="J4313" s="466">
        <v>60241</v>
      </c>
      <c r="K4313" s="469"/>
      <c r="L4313" s="404">
        <f t="shared" ca="1" si="67"/>
        <v>6024.1</v>
      </c>
      <c r="M4313" s="465" t="s">
        <v>112</v>
      </c>
    </row>
    <row r="4314" spans="1:13" x14ac:dyDescent="0.35">
      <c r="A4314" s="462" t="s">
        <v>8826</v>
      </c>
      <c r="B4314" s="462" t="s">
        <v>3757</v>
      </c>
      <c r="C4314" s="462" t="s">
        <v>8826</v>
      </c>
      <c r="D4314" s="462" t="s">
        <v>187</v>
      </c>
      <c r="E4314" s="462" t="s">
        <v>257</v>
      </c>
      <c r="F4314" s="463">
        <v>2014</v>
      </c>
      <c r="G4314" s="462" t="s">
        <v>5767</v>
      </c>
      <c r="H4314" s="462" t="s">
        <v>5927</v>
      </c>
      <c r="I4314" s="462" t="s">
        <v>8827</v>
      </c>
      <c r="J4314" s="463">
        <v>53440</v>
      </c>
      <c r="K4314" s="468"/>
      <c r="L4314" s="464">
        <f t="shared" ca="1" si="67"/>
        <v>5344</v>
      </c>
      <c r="M4314" s="462" t="s">
        <v>112</v>
      </c>
    </row>
    <row r="4315" spans="1:13" x14ac:dyDescent="0.35">
      <c r="A4315" s="465" t="s">
        <v>8686</v>
      </c>
      <c r="B4315" s="465" t="s">
        <v>3747</v>
      </c>
      <c r="C4315" s="465" t="s">
        <v>8686</v>
      </c>
      <c r="D4315" s="465" t="s">
        <v>187</v>
      </c>
      <c r="E4315" s="465" t="s">
        <v>257</v>
      </c>
      <c r="F4315" s="466">
        <v>2013</v>
      </c>
      <c r="G4315" s="465" t="s">
        <v>5710</v>
      </c>
      <c r="H4315" s="465" t="s">
        <v>368</v>
      </c>
      <c r="I4315" s="465" t="s">
        <v>8687</v>
      </c>
      <c r="J4315" s="466">
        <v>62112</v>
      </c>
      <c r="K4315" s="469"/>
      <c r="L4315" s="404">
        <f t="shared" ca="1" si="67"/>
        <v>5646.545454545455</v>
      </c>
      <c r="M4315" s="465" t="s">
        <v>112</v>
      </c>
    </row>
    <row r="4316" spans="1:13" x14ac:dyDescent="0.35">
      <c r="A4316" s="462" t="s">
        <v>8688</v>
      </c>
      <c r="B4316" s="462" t="s">
        <v>3748</v>
      </c>
      <c r="C4316" s="462" t="s">
        <v>8688</v>
      </c>
      <c r="D4316" s="462" t="s">
        <v>187</v>
      </c>
      <c r="E4316" s="462" t="s">
        <v>257</v>
      </c>
      <c r="F4316" s="463">
        <v>2013</v>
      </c>
      <c r="G4316" s="462" t="s">
        <v>5710</v>
      </c>
      <c r="H4316" s="462" t="s">
        <v>368</v>
      </c>
      <c r="I4316" s="462" t="s">
        <v>8689</v>
      </c>
      <c r="J4316" s="463">
        <v>68217</v>
      </c>
      <c r="K4316" s="468"/>
      <c r="L4316" s="464">
        <f t="shared" ca="1" si="67"/>
        <v>6201.545454545455</v>
      </c>
      <c r="M4316" s="462" t="s">
        <v>112</v>
      </c>
    </row>
    <row r="4317" spans="1:13" x14ac:dyDescent="0.35">
      <c r="A4317" s="465" t="s">
        <v>8696</v>
      </c>
      <c r="B4317" s="465" t="s">
        <v>3751</v>
      </c>
      <c r="C4317" s="465" t="s">
        <v>8696</v>
      </c>
      <c r="D4317" s="465" t="s">
        <v>187</v>
      </c>
      <c r="E4317" s="465" t="s">
        <v>257</v>
      </c>
      <c r="F4317" s="466">
        <v>2013</v>
      </c>
      <c r="G4317" s="465" t="s">
        <v>5710</v>
      </c>
      <c r="H4317" s="465" t="s">
        <v>898</v>
      </c>
      <c r="I4317" s="465" t="s">
        <v>8697</v>
      </c>
      <c r="J4317" s="466">
        <v>66425</v>
      </c>
      <c r="K4317" s="469"/>
      <c r="L4317" s="404">
        <f t="shared" ca="1" si="67"/>
        <v>6038.636363636364</v>
      </c>
      <c r="M4317" s="465" t="s">
        <v>112</v>
      </c>
    </row>
    <row r="4318" spans="1:13" x14ac:dyDescent="0.35">
      <c r="A4318" s="462" t="s">
        <v>10241</v>
      </c>
      <c r="B4318" s="462" t="s">
        <v>3782</v>
      </c>
      <c r="C4318" s="462" t="s">
        <v>10241</v>
      </c>
      <c r="D4318" s="462" t="s">
        <v>187</v>
      </c>
      <c r="E4318" s="462" t="s">
        <v>257</v>
      </c>
      <c r="F4318" s="463">
        <v>2016</v>
      </c>
      <c r="G4318" s="462" t="s">
        <v>5767</v>
      </c>
      <c r="H4318" s="462" t="s">
        <v>5927</v>
      </c>
      <c r="I4318" s="462" t="s">
        <v>10242</v>
      </c>
      <c r="J4318" s="463">
        <v>26562</v>
      </c>
      <c r="K4318" s="468"/>
      <c r="L4318" s="464">
        <f t="shared" ca="1" si="67"/>
        <v>3320.25</v>
      </c>
      <c r="M4318" s="462" t="s">
        <v>112</v>
      </c>
    </row>
    <row r="4319" spans="1:13" x14ac:dyDescent="0.35">
      <c r="A4319" s="465" t="s">
        <v>9505</v>
      </c>
      <c r="B4319" s="465" t="s">
        <v>3773</v>
      </c>
      <c r="C4319" s="465" t="s">
        <v>9505</v>
      </c>
      <c r="D4319" s="465" t="s">
        <v>187</v>
      </c>
      <c r="E4319" s="465" t="s">
        <v>257</v>
      </c>
      <c r="F4319" s="466">
        <v>2015</v>
      </c>
      <c r="G4319" s="465" t="s">
        <v>5767</v>
      </c>
      <c r="H4319" s="465" t="s">
        <v>6032</v>
      </c>
      <c r="I4319" s="465" t="s">
        <v>9506</v>
      </c>
      <c r="J4319" s="466">
        <v>28412</v>
      </c>
      <c r="K4319" s="469"/>
      <c r="L4319" s="404">
        <f t="shared" ca="1" si="67"/>
        <v>3156.8888888888887</v>
      </c>
      <c r="M4319" s="465" t="s">
        <v>112</v>
      </c>
    </row>
    <row r="4320" spans="1:13" x14ac:dyDescent="0.35">
      <c r="A4320" s="462" t="s">
        <v>9503</v>
      </c>
      <c r="B4320" s="462" t="s">
        <v>3769</v>
      </c>
      <c r="C4320" s="462" t="s">
        <v>9503</v>
      </c>
      <c r="D4320" s="462" t="s">
        <v>187</v>
      </c>
      <c r="E4320" s="462" t="s">
        <v>257</v>
      </c>
      <c r="F4320" s="463">
        <v>2015</v>
      </c>
      <c r="G4320" s="462" t="s">
        <v>5767</v>
      </c>
      <c r="H4320" s="462" t="s">
        <v>5927</v>
      </c>
      <c r="I4320" s="462" t="s">
        <v>9504</v>
      </c>
      <c r="J4320" s="463">
        <v>48675</v>
      </c>
      <c r="K4320" s="468"/>
      <c r="L4320" s="464">
        <f t="shared" ca="1" si="67"/>
        <v>5408.333333333333</v>
      </c>
      <c r="M4320" s="462" t="s">
        <v>112</v>
      </c>
    </row>
    <row r="4321" spans="1:13" x14ac:dyDescent="0.35">
      <c r="A4321" s="465" t="s">
        <v>9679</v>
      </c>
      <c r="B4321" s="465" t="s">
        <v>3775</v>
      </c>
      <c r="C4321" s="465" t="s">
        <v>9679</v>
      </c>
      <c r="D4321" s="465" t="s">
        <v>187</v>
      </c>
      <c r="E4321" s="465" t="s">
        <v>257</v>
      </c>
      <c r="F4321" s="466">
        <v>2015</v>
      </c>
      <c r="G4321" s="465" t="s">
        <v>5710</v>
      </c>
      <c r="H4321" s="465" t="s">
        <v>368</v>
      </c>
      <c r="I4321" s="465" t="s">
        <v>9680</v>
      </c>
      <c r="J4321" s="466">
        <v>47223</v>
      </c>
      <c r="K4321" s="469"/>
      <c r="L4321" s="404">
        <f t="shared" ca="1" si="67"/>
        <v>5247</v>
      </c>
      <c r="M4321" s="465" t="s">
        <v>112</v>
      </c>
    </row>
    <row r="4322" spans="1:13" x14ac:dyDescent="0.35">
      <c r="A4322" s="462" t="s">
        <v>11279</v>
      </c>
      <c r="B4322" s="462" t="s">
        <v>3788</v>
      </c>
      <c r="C4322" s="462" t="s">
        <v>11279</v>
      </c>
      <c r="D4322" s="462" t="s">
        <v>187</v>
      </c>
      <c r="E4322" s="462" t="s">
        <v>257</v>
      </c>
      <c r="F4322" s="463">
        <v>2017</v>
      </c>
      <c r="G4322" s="462" t="s">
        <v>5767</v>
      </c>
      <c r="H4322" s="462" t="s">
        <v>6393</v>
      </c>
      <c r="I4322" s="462" t="s">
        <v>11280</v>
      </c>
      <c r="J4322" s="463">
        <v>43661</v>
      </c>
      <c r="K4322" s="468"/>
      <c r="L4322" s="464">
        <f t="shared" ca="1" si="67"/>
        <v>6237.2857142857147</v>
      </c>
      <c r="M4322" s="462" t="s">
        <v>112</v>
      </c>
    </row>
    <row r="4323" spans="1:13" x14ac:dyDescent="0.35">
      <c r="A4323" s="465" t="s">
        <v>10551</v>
      </c>
      <c r="B4323" s="465" t="s">
        <v>3787</v>
      </c>
      <c r="C4323" s="465" t="s">
        <v>10551</v>
      </c>
      <c r="D4323" s="465" t="s">
        <v>187</v>
      </c>
      <c r="E4323" s="465" t="s">
        <v>257</v>
      </c>
      <c r="F4323" s="466">
        <v>2016</v>
      </c>
      <c r="G4323" s="465" t="s">
        <v>5710</v>
      </c>
      <c r="H4323" s="465" t="s">
        <v>368</v>
      </c>
      <c r="I4323" s="465" t="s">
        <v>10552</v>
      </c>
      <c r="J4323" s="466">
        <v>52785</v>
      </c>
      <c r="K4323" s="469"/>
      <c r="L4323" s="404">
        <f t="shared" ca="1" si="67"/>
        <v>6598.125</v>
      </c>
      <c r="M4323" s="465" t="s">
        <v>112</v>
      </c>
    </row>
    <row r="4324" spans="1:13" x14ac:dyDescent="0.35">
      <c r="A4324" s="462" t="s">
        <v>12593</v>
      </c>
      <c r="B4324" s="462" t="s">
        <v>3806</v>
      </c>
      <c r="C4324" s="462" t="s">
        <v>12593</v>
      </c>
      <c r="D4324" s="462" t="s">
        <v>187</v>
      </c>
      <c r="E4324" s="462" t="s">
        <v>257</v>
      </c>
      <c r="F4324" s="463">
        <v>2019</v>
      </c>
      <c r="G4324" s="462" t="s">
        <v>5767</v>
      </c>
      <c r="H4324" s="462" t="s">
        <v>6393</v>
      </c>
      <c r="I4324" s="462" t="s">
        <v>12594</v>
      </c>
      <c r="J4324" s="463">
        <v>28613</v>
      </c>
      <c r="K4324" s="468"/>
      <c r="L4324" s="464">
        <f t="shared" ca="1" si="67"/>
        <v>5722.6</v>
      </c>
      <c r="M4324" s="462" t="s">
        <v>112</v>
      </c>
    </row>
    <row r="4325" spans="1:13" x14ac:dyDescent="0.35">
      <c r="A4325" s="465" t="s">
        <v>12950</v>
      </c>
      <c r="B4325" s="465" t="s">
        <v>3816</v>
      </c>
      <c r="C4325" s="465" t="s">
        <v>12950</v>
      </c>
      <c r="D4325" s="465" t="s">
        <v>187</v>
      </c>
      <c r="E4325" s="465" t="s">
        <v>257</v>
      </c>
      <c r="F4325" s="466">
        <v>2019</v>
      </c>
      <c r="G4325" s="465" t="s">
        <v>5710</v>
      </c>
      <c r="H4325" s="465" t="s">
        <v>913</v>
      </c>
      <c r="I4325" s="465" t="s">
        <v>12951</v>
      </c>
      <c r="J4325" s="466">
        <v>29799</v>
      </c>
      <c r="K4325" s="469"/>
      <c r="L4325" s="404">
        <f t="shared" ca="1" si="67"/>
        <v>5959.8</v>
      </c>
      <c r="M4325" s="465" t="s">
        <v>112</v>
      </c>
    </row>
    <row r="4326" spans="1:13" x14ac:dyDescent="0.35">
      <c r="A4326" s="462" t="s">
        <v>14292</v>
      </c>
      <c r="B4326" s="462" t="s">
        <v>14293</v>
      </c>
      <c r="C4326" s="462" t="s">
        <v>14292</v>
      </c>
      <c r="D4326" s="462" t="s">
        <v>187</v>
      </c>
      <c r="E4326" s="462" t="s">
        <v>257</v>
      </c>
      <c r="F4326" s="463">
        <v>2021</v>
      </c>
      <c r="G4326" s="462" t="s">
        <v>5710</v>
      </c>
      <c r="H4326" s="462" t="s">
        <v>14284</v>
      </c>
      <c r="I4326" s="462" t="s">
        <v>14294</v>
      </c>
      <c r="J4326" s="463">
        <v>4131</v>
      </c>
      <c r="K4326" s="468"/>
      <c r="L4326" s="464">
        <f t="shared" ca="1" si="67"/>
        <v>1377</v>
      </c>
      <c r="M4326" s="462" t="s">
        <v>112</v>
      </c>
    </row>
    <row r="4327" spans="1:13" x14ac:dyDescent="0.35">
      <c r="A4327" s="465" t="s">
        <v>17042</v>
      </c>
      <c r="B4327" s="465" t="s">
        <v>17043</v>
      </c>
      <c r="C4327" s="465" t="s">
        <v>17042</v>
      </c>
      <c r="D4327" s="465" t="s">
        <v>187</v>
      </c>
      <c r="E4327" s="465" t="s">
        <v>257</v>
      </c>
      <c r="F4327" s="466">
        <v>2024</v>
      </c>
      <c r="G4327" s="465" t="s">
        <v>5813</v>
      </c>
      <c r="H4327" s="465" t="s">
        <v>2050</v>
      </c>
      <c r="I4327" s="465" t="s">
        <v>17044</v>
      </c>
      <c r="J4327" s="466">
        <v>542</v>
      </c>
      <c r="K4327" s="469"/>
      <c r="L4327" s="404" t="str">
        <f t="shared" ca="1" si="67"/>
        <v>--</v>
      </c>
      <c r="M4327" s="465" t="s">
        <v>112</v>
      </c>
    </row>
    <row r="4328" spans="1:13" x14ac:dyDescent="0.35">
      <c r="A4328" s="462" t="s">
        <v>7340</v>
      </c>
      <c r="B4328" s="462" t="s">
        <v>3735</v>
      </c>
      <c r="C4328" s="462" t="s">
        <v>7340</v>
      </c>
      <c r="D4328" s="462" t="s">
        <v>187</v>
      </c>
      <c r="E4328" s="462" t="s">
        <v>262</v>
      </c>
      <c r="F4328" s="463">
        <v>2009</v>
      </c>
      <c r="G4328" s="462" t="s">
        <v>5767</v>
      </c>
      <c r="H4328" s="462" t="s">
        <v>5927</v>
      </c>
      <c r="I4328" s="462" t="s">
        <v>7341</v>
      </c>
      <c r="J4328" s="463">
        <v>183019</v>
      </c>
      <c r="K4328" s="468"/>
      <c r="L4328" s="464">
        <f t="shared" ca="1" si="67"/>
        <v>12201.266666666666</v>
      </c>
      <c r="M4328" s="462" t="s">
        <v>112</v>
      </c>
    </row>
    <row r="4329" spans="1:13" x14ac:dyDescent="0.35">
      <c r="A4329" s="465" t="s">
        <v>7323</v>
      </c>
      <c r="B4329" s="465" t="s">
        <v>3734</v>
      </c>
      <c r="C4329" s="465" t="s">
        <v>7323</v>
      </c>
      <c r="D4329" s="465" t="s">
        <v>187</v>
      </c>
      <c r="E4329" s="465" t="s">
        <v>262</v>
      </c>
      <c r="F4329" s="466">
        <v>2009</v>
      </c>
      <c r="G4329" s="465" t="s">
        <v>5767</v>
      </c>
      <c r="H4329" s="465" t="s">
        <v>6393</v>
      </c>
      <c r="I4329" s="465" t="s">
        <v>7324</v>
      </c>
      <c r="J4329" s="466">
        <v>110140</v>
      </c>
      <c r="K4329" s="469"/>
      <c r="L4329" s="404">
        <f t="shared" ca="1" si="67"/>
        <v>7342.666666666667</v>
      </c>
      <c r="M4329" s="465" t="s">
        <v>112</v>
      </c>
    </row>
    <row r="4330" spans="1:13" x14ac:dyDescent="0.35">
      <c r="A4330" s="462" t="s">
        <v>6826</v>
      </c>
      <c r="B4330" s="462" t="s">
        <v>3725</v>
      </c>
      <c r="C4330" s="462" t="s">
        <v>6826</v>
      </c>
      <c r="D4330" s="462" t="s">
        <v>187</v>
      </c>
      <c r="E4330" s="462" t="s">
        <v>262</v>
      </c>
      <c r="F4330" s="463">
        <v>2008</v>
      </c>
      <c r="G4330" s="462" t="s">
        <v>5767</v>
      </c>
      <c r="H4330" s="462" t="s">
        <v>6393</v>
      </c>
      <c r="I4330" s="462" t="s">
        <v>6827</v>
      </c>
      <c r="J4330" s="463">
        <v>145191</v>
      </c>
      <c r="K4330" s="468"/>
      <c r="L4330" s="464">
        <f t="shared" ca="1" si="67"/>
        <v>9074.4375</v>
      </c>
      <c r="M4330" s="462" t="s">
        <v>112</v>
      </c>
    </row>
    <row r="4331" spans="1:13" x14ac:dyDescent="0.35">
      <c r="A4331" s="465" t="s">
        <v>8410</v>
      </c>
      <c r="B4331" s="465" t="s">
        <v>3746</v>
      </c>
      <c r="C4331" s="465" t="s">
        <v>8410</v>
      </c>
      <c r="D4331" s="465" t="s">
        <v>187</v>
      </c>
      <c r="E4331" s="465" t="s">
        <v>262</v>
      </c>
      <c r="F4331" s="466">
        <v>2012</v>
      </c>
      <c r="G4331" s="465" t="s">
        <v>5741</v>
      </c>
      <c r="H4331" s="465" t="s">
        <v>5734</v>
      </c>
      <c r="I4331" s="465" t="s">
        <v>8411</v>
      </c>
      <c r="J4331" s="466">
        <v>16343</v>
      </c>
      <c r="K4331" s="469"/>
      <c r="L4331" s="404">
        <f t="shared" ca="1" si="67"/>
        <v>1361.9166666666667</v>
      </c>
      <c r="M4331" s="465" t="s">
        <v>112</v>
      </c>
    </row>
    <row r="4332" spans="1:13" x14ac:dyDescent="0.35">
      <c r="A4332" s="462" t="s">
        <v>7613</v>
      </c>
      <c r="B4332" s="462" t="s">
        <v>3741</v>
      </c>
      <c r="C4332" s="462" t="s">
        <v>7613</v>
      </c>
      <c r="D4332" s="462" t="s">
        <v>187</v>
      </c>
      <c r="E4332" s="462" t="s">
        <v>262</v>
      </c>
      <c r="F4332" s="463">
        <v>2010</v>
      </c>
      <c r="G4332" s="462" t="s">
        <v>5710</v>
      </c>
      <c r="H4332" s="462" t="s">
        <v>5917</v>
      </c>
      <c r="I4332" s="462" t="s">
        <v>7614</v>
      </c>
      <c r="J4332" s="463">
        <v>123430</v>
      </c>
      <c r="K4332" s="468"/>
      <c r="L4332" s="464">
        <f t="shared" ca="1" si="67"/>
        <v>8816.4285714285706</v>
      </c>
      <c r="M4332" s="462" t="s">
        <v>112</v>
      </c>
    </row>
    <row r="4333" spans="1:13" x14ac:dyDescent="0.35">
      <c r="A4333" s="465" t="s">
        <v>7902</v>
      </c>
      <c r="B4333" s="465" t="s">
        <v>3743</v>
      </c>
      <c r="C4333" s="465" t="s">
        <v>7902</v>
      </c>
      <c r="D4333" s="465" t="s">
        <v>187</v>
      </c>
      <c r="E4333" s="465" t="s">
        <v>262</v>
      </c>
      <c r="F4333" s="466">
        <v>2011</v>
      </c>
      <c r="G4333" s="465" t="s">
        <v>5710</v>
      </c>
      <c r="H4333" s="465" t="s">
        <v>898</v>
      </c>
      <c r="I4333" s="465" t="s">
        <v>7903</v>
      </c>
      <c r="J4333" s="466">
        <v>130058</v>
      </c>
      <c r="K4333" s="469"/>
      <c r="L4333" s="404">
        <f t="shared" ca="1" si="67"/>
        <v>10004.461538461539</v>
      </c>
      <c r="M4333" s="465" t="s">
        <v>112</v>
      </c>
    </row>
    <row r="4334" spans="1:13" x14ac:dyDescent="0.35">
      <c r="A4334" s="462" t="s">
        <v>6088</v>
      </c>
      <c r="B4334" s="462" t="s">
        <v>3705</v>
      </c>
      <c r="C4334" s="462" t="s">
        <v>6088</v>
      </c>
      <c r="D4334" s="462" t="s">
        <v>187</v>
      </c>
      <c r="E4334" s="462" t="s">
        <v>262</v>
      </c>
      <c r="F4334" s="463">
        <v>2002</v>
      </c>
      <c r="G4334" s="462" t="s">
        <v>5767</v>
      </c>
      <c r="H4334" s="462" t="s">
        <v>5927</v>
      </c>
      <c r="I4334" s="462" t="s">
        <v>6089</v>
      </c>
      <c r="J4334" s="463">
        <v>18</v>
      </c>
      <c r="K4334" s="468"/>
      <c r="L4334" s="464">
        <f t="shared" ca="1" si="67"/>
        <v>0.81818181818181823</v>
      </c>
      <c r="M4334" s="462" t="s">
        <v>112</v>
      </c>
    </row>
    <row r="4335" spans="1:13" x14ac:dyDescent="0.35">
      <c r="A4335" s="465" t="s">
        <v>8690</v>
      </c>
      <c r="B4335" s="465" t="s">
        <v>3749</v>
      </c>
      <c r="C4335" s="465" t="s">
        <v>8690</v>
      </c>
      <c r="D4335" s="465" t="s">
        <v>187</v>
      </c>
      <c r="E4335" s="465" t="s">
        <v>262</v>
      </c>
      <c r="F4335" s="466">
        <v>2013</v>
      </c>
      <c r="G4335" s="465" t="s">
        <v>5710</v>
      </c>
      <c r="H4335" s="465" t="s">
        <v>368</v>
      </c>
      <c r="I4335" s="465" t="s">
        <v>8691</v>
      </c>
      <c r="J4335" s="466">
        <v>158190</v>
      </c>
      <c r="K4335" s="469"/>
      <c r="L4335" s="404">
        <f t="shared" ca="1" si="67"/>
        <v>14380.90909090909</v>
      </c>
      <c r="M4335" s="465" t="s">
        <v>112</v>
      </c>
    </row>
    <row r="4336" spans="1:13" x14ac:dyDescent="0.35">
      <c r="A4336" s="462" t="s">
        <v>8692</v>
      </c>
      <c r="B4336" s="462" t="s">
        <v>3750</v>
      </c>
      <c r="C4336" s="462" t="s">
        <v>8692</v>
      </c>
      <c r="D4336" s="462" t="s">
        <v>187</v>
      </c>
      <c r="E4336" s="462" t="s">
        <v>262</v>
      </c>
      <c r="F4336" s="463">
        <v>2013</v>
      </c>
      <c r="G4336" s="462" t="s">
        <v>5710</v>
      </c>
      <c r="H4336" s="462" t="s">
        <v>368</v>
      </c>
      <c r="I4336" s="462" t="s">
        <v>8693</v>
      </c>
      <c r="J4336" s="463">
        <v>162790</v>
      </c>
      <c r="K4336" s="468"/>
      <c r="L4336" s="464">
        <f t="shared" ca="1" si="67"/>
        <v>14799.09090909091</v>
      </c>
      <c r="M4336" s="462" t="s">
        <v>112</v>
      </c>
    </row>
    <row r="4337" spans="1:13" x14ac:dyDescent="0.35">
      <c r="A4337" s="465" t="s">
        <v>9302</v>
      </c>
      <c r="B4337" s="465" t="s">
        <v>3759</v>
      </c>
      <c r="C4337" s="465" t="s">
        <v>9302</v>
      </c>
      <c r="D4337" s="465" t="s">
        <v>187</v>
      </c>
      <c r="E4337" s="465" t="s">
        <v>262</v>
      </c>
      <c r="F4337" s="466">
        <v>2014</v>
      </c>
      <c r="G4337" s="465" t="s">
        <v>5710</v>
      </c>
      <c r="H4337" s="465" t="s">
        <v>368</v>
      </c>
      <c r="I4337" s="465" t="s">
        <v>9303</v>
      </c>
      <c r="J4337" s="466">
        <v>56184</v>
      </c>
      <c r="K4337" s="469"/>
      <c r="L4337" s="404">
        <f t="shared" ca="1" si="67"/>
        <v>5618.4</v>
      </c>
      <c r="M4337" s="465" t="s">
        <v>112</v>
      </c>
    </row>
    <row r="4338" spans="1:13" x14ac:dyDescent="0.35">
      <c r="A4338" s="462" t="s">
        <v>9304</v>
      </c>
      <c r="B4338" s="462" t="s">
        <v>3760</v>
      </c>
      <c r="C4338" s="462" t="s">
        <v>9304</v>
      </c>
      <c r="D4338" s="462" t="s">
        <v>187</v>
      </c>
      <c r="E4338" s="462" t="s">
        <v>262</v>
      </c>
      <c r="F4338" s="463">
        <v>2014</v>
      </c>
      <c r="G4338" s="462" t="s">
        <v>5710</v>
      </c>
      <c r="H4338" s="462" t="s">
        <v>368</v>
      </c>
      <c r="I4338" s="462" t="s">
        <v>9305</v>
      </c>
      <c r="J4338" s="463">
        <v>105870</v>
      </c>
      <c r="K4338" s="468"/>
      <c r="L4338" s="464">
        <f t="shared" ca="1" si="67"/>
        <v>10587</v>
      </c>
      <c r="M4338" s="462" t="s">
        <v>112</v>
      </c>
    </row>
    <row r="4339" spans="1:13" x14ac:dyDescent="0.35">
      <c r="A4339" s="465" t="s">
        <v>14330</v>
      </c>
      <c r="B4339" s="465" t="s">
        <v>14331</v>
      </c>
      <c r="C4339" s="465" t="s">
        <v>14330</v>
      </c>
      <c r="D4339" s="465" t="s">
        <v>187</v>
      </c>
      <c r="E4339" s="465" t="s">
        <v>262</v>
      </c>
      <c r="F4339" s="466">
        <v>2021</v>
      </c>
      <c r="G4339" s="465" t="s">
        <v>5710</v>
      </c>
      <c r="H4339" s="465" t="s">
        <v>5917</v>
      </c>
      <c r="I4339" s="465" t="s">
        <v>14332</v>
      </c>
      <c r="J4339" s="466">
        <v>33564</v>
      </c>
      <c r="K4339" s="469"/>
      <c r="L4339" s="404">
        <f t="shared" ca="1" si="67"/>
        <v>11188</v>
      </c>
      <c r="M4339" s="465" t="s">
        <v>112</v>
      </c>
    </row>
    <row r="4340" spans="1:13" x14ac:dyDescent="0.35">
      <c r="A4340" s="462" t="s">
        <v>14333</v>
      </c>
      <c r="B4340" s="462" t="s">
        <v>14334</v>
      </c>
      <c r="C4340" s="462" t="s">
        <v>14333</v>
      </c>
      <c r="D4340" s="462" t="s">
        <v>187</v>
      </c>
      <c r="E4340" s="462" t="s">
        <v>262</v>
      </c>
      <c r="F4340" s="463">
        <v>2021</v>
      </c>
      <c r="G4340" s="462" t="s">
        <v>5710</v>
      </c>
      <c r="H4340" s="462" t="s">
        <v>5917</v>
      </c>
      <c r="I4340" s="462" t="s">
        <v>14335</v>
      </c>
      <c r="J4340" s="463">
        <v>19262</v>
      </c>
      <c r="K4340" s="468"/>
      <c r="L4340" s="464">
        <f t="shared" ca="1" si="67"/>
        <v>6420.666666666667</v>
      </c>
      <c r="M4340" s="462" t="s">
        <v>112</v>
      </c>
    </row>
    <row r="4341" spans="1:13" x14ac:dyDescent="0.35">
      <c r="A4341" s="465" t="s">
        <v>7634</v>
      </c>
      <c r="B4341" s="465" t="s">
        <v>3742</v>
      </c>
      <c r="C4341" s="465" t="s">
        <v>7634</v>
      </c>
      <c r="D4341" s="465" t="s">
        <v>187</v>
      </c>
      <c r="E4341" s="465" t="s">
        <v>266</v>
      </c>
      <c r="F4341" s="466">
        <v>2011</v>
      </c>
      <c r="G4341" s="465" t="s">
        <v>5767</v>
      </c>
      <c r="H4341" s="465" t="s">
        <v>6393</v>
      </c>
      <c r="I4341" s="465" t="s">
        <v>7635</v>
      </c>
      <c r="J4341" s="466">
        <v>81973</v>
      </c>
      <c r="K4341" s="469"/>
      <c r="L4341" s="404">
        <f t="shared" ca="1" si="67"/>
        <v>6305.6153846153848</v>
      </c>
      <c r="M4341" s="465" t="s">
        <v>112</v>
      </c>
    </row>
    <row r="4342" spans="1:13" x14ac:dyDescent="0.35">
      <c r="A4342" s="462" t="s">
        <v>9507</v>
      </c>
      <c r="B4342" s="462" t="s">
        <v>3774</v>
      </c>
      <c r="C4342" s="462" t="s">
        <v>9507</v>
      </c>
      <c r="D4342" s="462" t="s">
        <v>187</v>
      </c>
      <c r="E4342" s="462" t="s">
        <v>266</v>
      </c>
      <c r="F4342" s="463">
        <v>2015</v>
      </c>
      <c r="G4342" s="462" t="s">
        <v>5767</v>
      </c>
      <c r="H4342" s="462" t="s">
        <v>6032</v>
      </c>
      <c r="I4342" s="462" t="s">
        <v>9508</v>
      </c>
      <c r="J4342" s="463">
        <v>50773</v>
      </c>
      <c r="K4342" s="468"/>
      <c r="L4342" s="464">
        <f t="shared" ca="1" si="67"/>
        <v>5641.4444444444443</v>
      </c>
      <c r="M4342" s="462" t="s">
        <v>112</v>
      </c>
    </row>
    <row r="4343" spans="1:13" x14ac:dyDescent="0.35">
      <c r="A4343" s="465" t="s">
        <v>9475</v>
      </c>
      <c r="B4343" s="465" t="s">
        <v>3766</v>
      </c>
      <c r="C4343" s="465" t="s">
        <v>9475</v>
      </c>
      <c r="D4343" s="465" t="s">
        <v>187</v>
      </c>
      <c r="E4343" s="465" t="s">
        <v>266</v>
      </c>
      <c r="F4343" s="466">
        <v>2014</v>
      </c>
      <c r="G4343" s="465" t="s">
        <v>6165</v>
      </c>
      <c r="H4343" s="465" t="s">
        <v>9473</v>
      </c>
      <c r="I4343" s="465" t="s">
        <v>9476</v>
      </c>
      <c r="J4343" s="466">
        <v>100765</v>
      </c>
      <c r="K4343" s="469"/>
      <c r="L4343" s="404">
        <f t="shared" ca="1" si="67"/>
        <v>10076.5</v>
      </c>
      <c r="M4343" s="465" t="s">
        <v>112</v>
      </c>
    </row>
    <row r="4344" spans="1:13" x14ac:dyDescent="0.35">
      <c r="A4344" s="462" t="s">
        <v>9477</v>
      </c>
      <c r="B4344" s="462" t="s">
        <v>3767</v>
      </c>
      <c r="C4344" s="462" t="s">
        <v>9477</v>
      </c>
      <c r="D4344" s="462" t="s">
        <v>187</v>
      </c>
      <c r="E4344" s="462" t="s">
        <v>266</v>
      </c>
      <c r="F4344" s="463">
        <v>2014</v>
      </c>
      <c r="G4344" s="462" t="s">
        <v>6165</v>
      </c>
      <c r="H4344" s="462" t="s">
        <v>9473</v>
      </c>
      <c r="I4344" s="462" t="s">
        <v>9478</v>
      </c>
      <c r="J4344" s="463">
        <v>107754</v>
      </c>
      <c r="K4344" s="468"/>
      <c r="L4344" s="464">
        <f t="shared" ca="1" si="67"/>
        <v>10775.4</v>
      </c>
      <c r="M4344" s="462" t="s">
        <v>112</v>
      </c>
    </row>
    <row r="4345" spans="1:13" x14ac:dyDescent="0.35">
      <c r="A4345" s="465" t="s">
        <v>9479</v>
      </c>
      <c r="B4345" s="465" t="s">
        <v>3768</v>
      </c>
      <c r="C4345" s="465" t="s">
        <v>9479</v>
      </c>
      <c r="D4345" s="465" t="s">
        <v>187</v>
      </c>
      <c r="E4345" s="465" t="s">
        <v>266</v>
      </c>
      <c r="F4345" s="466">
        <v>2014</v>
      </c>
      <c r="G4345" s="465" t="s">
        <v>6165</v>
      </c>
      <c r="H4345" s="465" t="s">
        <v>9473</v>
      </c>
      <c r="I4345" s="465" t="s">
        <v>9480</v>
      </c>
      <c r="J4345" s="466">
        <v>81797</v>
      </c>
      <c r="K4345" s="469"/>
      <c r="L4345" s="404">
        <f t="shared" ca="1" si="67"/>
        <v>8179.7</v>
      </c>
      <c r="M4345" s="465" t="s">
        <v>112</v>
      </c>
    </row>
    <row r="4346" spans="1:13" x14ac:dyDescent="0.35">
      <c r="A4346" s="462" t="s">
        <v>10130</v>
      </c>
      <c r="B4346" s="462" t="s">
        <v>3777</v>
      </c>
      <c r="C4346" s="462" t="s">
        <v>10130</v>
      </c>
      <c r="D4346" s="462" t="s">
        <v>187</v>
      </c>
      <c r="E4346" s="462" t="s">
        <v>266</v>
      </c>
      <c r="F4346" s="463">
        <v>2016</v>
      </c>
      <c r="G4346" s="462" t="s">
        <v>5767</v>
      </c>
      <c r="H4346" s="462" t="s">
        <v>6393</v>
      </c>
      <c r="I4346" s="462" t="s">
        <v>10131</v>
      </c>
      <c r="J4346" s="463">
        <v>80134</v>
      </c>
      <c r="K4346" s="468"/>
      <c r="L4346" s="464">
        <f t="shared" ca="1" si="67"/>
        <v>10016.75</v>
      </c>
      <c r="M4346" s="462" t="s">
        <v>112</v>
      </c>
    </row>
    <row r="4347" spans="1:13" x14ac:dyDescent="0.35">
      <c r="A4347" s="465" t="s">
        <v>10120</v>
      </c>
      <c r="B4347" s="465" t="s">
        <v>3776</v>
      </c>
      <c r="C4347" s="465" t="s">
        <v>10120</v>
      </c>
      <c r="D4347" s="465" t="s">
        <v>187</v>
      </c>
      <c r="E4347" s="465" t="s">
        <v>266</v>
      </c>
      <c r="F4347" s="466">
        <v>2015</v>
      </c>
      <c r="G4347" s="465" t="s">
        <v>6165</v>
      </c>
      <c r="H4347" s="465" t="s">
        <v>9473</v>
      </c>
      <c r="I4347" s="465" t="s">
        <v>10121</v>
      </c>
      <c r="J4347" s="466">
        <v>92916</v>
      </c>
      <c r="K4347" s="469"/>
      <c r="L4347" s="404">
        <f t="shared" ca="1" si="67"/>
        <v>10324</v>
      </c>
      <c r="M4347" s="465" t="s">
        <v>112</v>
      </c>
    </row>
    <row r="4348" spans="1:13" x14ac:dyDescent="0.35">
      <c r="A4348" s="462" t="s">
        <v>11287</v>
      </c>
      <c r="B4348" s="462" t="s">
        <v>3789</v>
      </c>
      <c r="C4348" s="462" t="s">
        <v>11287</v>
      </c>
      <c r="D4348" s="462" t="s">
        <v>187</v>
      </c>
      <c r="E4348" s="462" t="s">
        <v>266</v>
      </c>
      <c r="F4348" s="463">
        <v>2017</v>
      </c>
      <c r="G4348" s="462" t="s">
        <v>5767</v>
      </c>
      <c r="H4348" s="462" t="s">
        <v>6034</v>
      </c>
      <c r="I4348" s="462" t="s">
        <v>11288</v>
      </c>
      <c r="J4348" s="463">
        <v>19836</v>
      </c>
      <c r="K4348" s="468"/>
      <c r="L4348" s="464">
        <f t="shared" ca="1" si="67"/>
        <v>2833.7142857142858</v>
      </c>
      <c r="M4348" s="462" t="s">
        <v>112</v>
      </c>
    </row>
    <row r="4349" spans="1:13" x14ac:dyDescent="0.35">
      <c r="A4349" s="465" t="s">
        <v>11981</v>
      </c>
      <c r="B4349" s="465" t="s">
        <v>3797</v>
      </c>
      <c r="C4349" s="465" t="s">
        <v>11981</v>
      </c>
      <c r="D4349" s="465" t="s">
        <v>187</v>
      </c>
      <c r="E4349" s="465" t="s">
        <v>266</v>
      </c>
      <c r="F4349" s="466">
        <v>2018</v>
      </c>
      <c r="G4349" s="465" t="s">
        <v>5767</v>
      </c>
      <c r="H4349" s="465" t="s">
        <v>6393</v>
      </c>
      <c r="I4349" s="465" t="s">
        <v>11982</v>
      </c>
      <c r="J4349" s="466">
        <v>54560</v>
      </c>
      <c r="K4349" s="469"/>
      <c r="L4349" s="404">
        <f t="shared" ca="1" si="67"/>
        <v>9093.3333333333339</v>
      </c>
      <c r="M4349" s="465" t="s">
        <v>112</v>
      </c>
    </row>
    <row r="4350" spans="1:13" x14ac:dyDescent="0.35">
      <c r="A4350" s="462" t="s">
        <v>11985</v>
      </c>
      <c r="B4350" s="462" t="s">
        <v>3799</v>
      </c>
      <c r="C4350" s="462" t="s">
        <v>11985</v>
      </c>
      <c r="D4350" s="462" t="s">
        <v>187</v>
      </c>
      <c r="E4350" s="462" t="s">
        <v>266</v>
      </c>
      <c r="F4350" s="463">
        <v>2018</v>
      </c>
      <c r="G4350" s="462" t="s">
        <v>5767</v>
      </c>
      <c r="H4350" s="462" t="s">
        <v>6393</v>
      </c>
      <c r="I4350" s="462" t="s">
        <v>11986</v>
      </c>
      <c r="J4350" s="463">
        <v>32833</v>
      </c>
      <c r="K4350" s="468"/>
      <c r="L4350" s="464">
        <f t="shared" ca="1" si="67"/>
        <v>5472.166666666667</v>
      </c>
      <c r="M4350" s="462" t="s">
        <v>112</v>
      </c>
    </row>
    <row r="4351" spans="1:13" x14ac:dyDescent="0.35">
      <c r="A4351" s="465" t="s">
        <v>11987</v>
      </c>
      <c r="B4351" s="465" t="s">
        <v>3800</v>
      </c>
      <c r="C4351" s="465" t="s">
        <v>11987</v>
      </c>
      <c r="D4351" s="465" t="s">
        <v>187</v>
      </c>
      <c r="E4351" s="465" t="s">
        <v>266</v>
      </c>
      <c r="F4351" s="466">
        <v>2018</v>
      </c>
      <c r="G4351" s="465" t="s">
        <v>5767</v>
      </c>
      <c r="H4351" s="465" t="s">
        <v>6393</v>
      </c>
      <c r="I4351" s="465" t="s">
        <v>11988</v>
      </c>
      <c r="J4351" s="466">
        <v>52983</v>
      </c>
      <c r="K4351" s="469"/>
      <c r="L4351" s="404">
        <f t="shared" ca="1" si="67"/>
        <v>8830.5</v>
      </c>
      <c r="M4351" s="465" t="s">
        <v>112</v>
      </c>
    </row>
    <row r="4352" spans="1:13" x14ac:dyDescent="0.35">
      <c r="A4352" s="462" t="s">
        <v>11983</v>
      </c>
      <c r="B4352" s="462" t="s">
        <v>3798</v>
      </c>
      <c r="C4352" s="462" t="s">
        <v>11983</v>
      </c>
      <c r="D4352" s="462" t="s">
        <v>187</v>
      </c>
      <c r="E4352" s="462" t="s">
        <v>266</v>
      </c>
      <c r="F4352" s="463">
        <v>2018</v>
      </c>
      <c r="G4352" s="462" t="s">
        <v>5767</v>
      </c>
      <c r="H4352" s="462" t="s">
        <v>6393</v>
      </c>
      <c r="I4352" s="462" t="s">
        <v>11984</v>
      </c>
      <c r="J4352" s="463">
        <v>71511</v>
      </c>
      <c r="K4352" s="468"/>
      <c r="L4352" s="464">
        <f t="shared" ca="1" si="67"/>
        <v>11918.5</v>
      </c>
      <c r="M4352" s="462" t="s">
        <v>112</v>
      </c>
    </row>
    <row r="4353" spans="1:13" x14ac:dyDescent="0.35">
      <c r="A4353" s="465" t="s">
        <v>13680</v>
      </c>
      <c r="B4353" s="465" t="s">
        <v>3824</v>
      </c>
      <c r="C4353" s="465" t="s">
        <v>13680</v>
      </c>
      <c r="D4353" s="465" t="s">
        <v>187</v>
      </c>
      <c r="E4353" s="465" t="s">
        <v>266</v>
      </c>
      <c r="F4353" s="466">
        <v>2020</v>
      </c>
      <c r="G4353" s="465" t="s">
        <v>5767</v>
      </c>
      <c r="H4353" s="465" t="s">
        <v>6032</v>
      </c>
      <c r="I4353" s="465" t="s">
        <v>13681</v>
      </c>
      <c r="J4353" s="466">
        <v>8064</v>
      </c>
      <c r="K4353" s="469"/>
      <c r="L4353" s="404">
        <f t="shared" ca="1" si="67"/>
        <v>2016</v>
      </c>
      <c r="M4353" s="465" t="s">
        <v>112</v>
      </c>
    </row>
    <row r="4354" spans="1:13" x14ac:dyDescent="0.35">
      <c r="A4354" s="462" t="s">
        <v>13678</v>
      </c>
      <c r="B4354" s="462" t="s">
        <v>3823</v>
      </c>
      <c r="C4354" s="462" t="s">
        <v>13678</v>
      </c>
      <c r="D4354" s="462" t="s">
        <v>187</v>
      </c>
      <c r="E4354" s="462" t="s">
        <v>266</v>
      </c>
      <c r="F4354" s="463">
        <v>2020</v>
      </c>
      <c r="G4354" s="462" t="s">
        <v>5767</v>
      </c>
      <c r="H4354" s="462" t="s">
        <v>6032</v>
      </c>
      <c r="I4354" s="462" t="s">
        <v>13679</v>
      </c>
      <c r="J4354" s="463">
        <v>10490</v>
      </c>
      <c r="K4354" s="468"/>
      <c r="L4354" s="464">
        <f t="shared" ref="L4354:L4417" ca="1" si="68">IFERROR(J4354/(YEAR(NOW())-F4354),"--")</f>
        <v>2622.5</v>
      </c>
      <c r="M4354" s="462" t="s">
        <v>112</v>
      </c>
    </row>
    <row r="4355" spans="1:13" x14ac:dyDescent="0.35">
      <c r="A4355" s="465" t="s">
        <v>14336</v>
      </c>
      <c r="B4355" s="465" t="s">
        <v>14337</v>
      </c>
      <c r="C4355" s="465" t="s">
        <v>14336</v>
      </c>
      <c r="D4355" s="465" t="s">
        <v>187</v>
      </c>
      <c r="E4355" s="465" t="s">
        <v>266</v>
      </c>
      <c r="F4355" s="466">
        <v>2021</v>
      </c>
      <c r="G4355" s="465" t="s">
        <v>5710</v>
      </c>
      <c r="H4355" s="465" t="s">
        <v>5917</v>
      </c>
      <c r="I4355" s="465" t="s">
        <v>14338</v>
      </c>
      <c r="J4355" s="466">
        <v>30254</v>
      </c>
      <c r="K4355" s="469"/>
      <c r="L4355" s="404">
        <f t="shared" ca="1" si="68"/>
        <v>10084.666666666666</v>
      </c>
      <c r="M4355" s="465" t="s">
        <v>112</v>
      </c>
    </row>
    <row r="4356" spans="1:13" x14ac:dyDescent="0.35">
      <c r="A4356" s="462" t="s">
        <v>14339</v>
      </c>
      <c r="B4356" s="462" t="s">
        <v>14340</v>
      </c>
      <c r="C4356" s="462" t="s">
        <v>14339</v>
      </c>
      <c r="D4356" s="462" t="s">
        <v>187</v>
      </c>
      <c r="E4356" s="462" t="s">
        <v>266</v>
      </c>
      <c r="F4356" s="463">
        <v>2021</v>
      </c>
      <c r="G4356" s="462" t="s">
        <v>5710</v>
      </c>
      <c r="H4356" s="462" t="s">
        <v>5917</v>
      </c>
      <c r="I4356" s="462" t="s">
        <v>14341</v>
      </c>
      <c r="J4356" s="463">
        <v>27314</v>
      </c>
      <c r="K4356" s="468"/>
      <c r="L4356" s="464">
        <f t="shared" ca="1" si="68"/>
        <v>9104.6666666666661</v>
      </c>
      <c r="M4356" s="462" t="s">
        <v>112</v>
      </c>
    </row>
    <row r="4357" spans="1:13" x14ac:dyDescent="0.35">
      <c r="A4357" s="465" t="s">
        <v>14342</v>
      </c>
      <c r="B4357" s="465" t="s">
        <v>14343</v>
      </c>
      <c r="C4357" s="465" t="s">
        <v>14342</v>
      </c>
      <c r="D4357" s="465" t="s">
        <v>187</v>
      </c>
      <c r="E4357" s="465" t="s">
        <v>266</v>
      </c>
      <c r="F4357" s="466">
        <v>2021</v>
      </c>
      <c r="G4357" s="465" t="s">
        <v>5710</v>
      </c>
      <c r="H4357" s="465" t="s">
        <v>5917</v>
      </c>
      <c r="I4357" s="465" t="s">
        <v>14344</v>
      </c>
      <c r="J4357" s="466">
        <v>29686</v>
      </c>
      <c r="K4357" s="469"/>
      <c r="L4357" s="404">
        <f t="shared" ca="1" si="68"/>
        <v>9895.3333333333339</v>
      </c>
      <c r="M4357" s="465" t="s">
        <v>112</v>
      </c>
    </row>
    <row r="4358" spans="1:13" x14ac:dyDescent="0.35">
      <c r="A4358" s="462" t="s">
        <v>14461</v>
      </c>
      <c r="B4358" s="462" t="s">
        <v>14462</v>
      </c>
      <c r="C4358" s="462" t="s">
        <v>14461</v>
      </c>
      <c r="D4358" s="462" t="s">
        <v>187</v>
      </c>
      <c r="E4358" s="462" t="s">
        <v>266</v>
      </c>
      <c r="F4358" s="463">
        <v>2022</v>
      </c>
      <c r="G4358" s="462" t="s">
        <v>5813</v>
      </c>
      <c r="H4358" s="462" t="s">
        <v>2050</v>
      </c>
      <c r="I4358" s="462" t="s">
        <v>14463</v>
      </c>
      <c r="J4358" s="463">
        <v>7500</v>
      </c>
      <c r="K4358" s="468"/>
      <c r="L4358" s="464">
        <f t="shared" ca="1" si="68"/>
        <v>3750</v>
      </c>
      <c r="M4358" s="462" t="s">
        <v>112</v>
      </c>
    </row>
    <row r="4359" spans="1:13" x14ac:dyDescent="0.35">
      <c r="A4359" s="465" t="s">
        <v>6773</v>
      </c>
      <c r="B4359" s="465" t="s">
        <v>3721</v>
      </c>
      <c r="C4359" s="465" t="s">
        <v>6773</v>
      </c>
      <c r="D4359" s="465" t="s">
        <v>187</v>
      </c>
      <c r="E4359" s="465" t="s">
        <v>269</v>
      </c>
      <c r="F4359" s="466">
        <v>2007</v>
      </c>
      <c r="G4359" s="465" t="s">
        <v>5710</v>
      </c>
      <c r="H4359" s="465" t="s">
        <v>5917</v>
      </c>
      <c r="I4359" s="465" t="s">
        <v>6774</v>
      </c>
      <c r="J4359" s="466">
        <v>91200</v>
      </c>
      <c r="K4359" s="469"/>
      <c r="L4359" s="404">
        <f t="shared" ca="1" si="68"/>
        <v>5364.7058823529414</v>
      </c>
      <c r="M4359" s="465" t="s">
        <v>112</v>
      </c>
    </row>
    <row r="4360" spans="1:13" x14ac:dyDescent="0.35">
      <c r="A4360" s="462" t="s">
        <v>6775</v>
      </c>
      <c r="B4360" s="462" t="s">
        <v>3722</v>
      </c>
      <c r="C4360" s="462" t="s">
        <v>6775</v>
      </c>
      <c r="D4360" s="462" t="s">
        <v>187</v>
      </c>
      <c r="E4360" s="462" t="s">
        <v>269</v>
      </c>
      <c r="F4360" s="463">
        <v>2007</v>
      </c>
      <c r="G4360" s="462" t="s">
        <v>5710</v>
      </c>
      <c r="H4360" s="462" t="s">
        <v>5917</v>
      </c>
      <c r="I4360" s="462" t="s">
        <v>6776</v>
      </c>
      <c r="J4360" s="463">
        <v>111143</v>
      </c>
      <c r="K4360" s="468"/>
      <c r="L4360" s="464">
        <f t="shared" ca="1" si="68"/>
        <v>6537.8235294117649</v>
      </c>
      <c r="M4360" s="462" t="s">
        <v>112</v>
      </c>
    </row>
    <row r="4361" spans="1:13" x14ac:dyDescent="0.35">
      <c r="A4361" s="465" t="s">
        <v>7260</v>
      </c>
      <c r="B4361" s="465" t="s">
        <v>3733</v>
      </c>
      <c r="C4361" s="465" t="s">
        <v>7260</v>
      </c>
      <c r="D4361" s="465" t="s">
        <v>187</v>
      </c>
      <c r="E4361" s="465" t="s">
        <v>269</v>
      </c>
      <c r="F4361" s="466">
        <v>2008</v>
      </c>
      <c r="G4361" s="465" t="s">
        <v>5710</v>
      </c>
      <c r="H4361" s="465" t="s">
        <v>5917</v>
      </c>
      <c r="I4361" s="465" t="s">
        <v>7261</v>
      </c>
      <c r="J4361" s="466">
        <v>65073</v>
      </c>
      <c r="K4361" s="469"/>
      <c r="L4361" s="404">
        <f t="shared" ca="1" si="68"/>
        <v>4067.0625</v>
      </c>
      <c r="M4361" s="465" t="s">
        <v>112</v>
      </c>
    </row>
    <row r="4362" spans="1:13" x14ac:dyDescent="0.35">
      <c r="A4362" s="462" t="s">
        <v>7254</v>
      </c>
      <c r="B4362" s="462" t="s">
        <v>3730</v>
      </c>
      <c r="C4362" s="462" t="s">
        <v>7254</v>
      </c>
      <c r="D4362" s="462" t="s">
        <v>187</v>
      </c>
      <c r="E4362" s="462" t="s">
        <v>269</v>
      </c>
      <c r="F4362" s="463">
        <v>2008</v>
      </c>
      <c r="G4362" s="462" t="s">
        <v>5710</v>
      </c>
      <c r="H4362" s="462" t="s">
        <v>5917</v>
      </c>
      <c r="I4362" s="462" t="s">
        <v>7255</v>
      </c>
      <c r="J4362" s="463">
        <v>69356</v>
      </c>
      <c r="K4362" s="468"/>
      <c r="L4362" s="464">
        <f t="shared" ca="1" si="68"/>
        <v>4334.75</v>
      </c>
      <c r="M4362" s="462" t="s">
        <v>112</v>
      </c>
    </row>
    <row r="4363" spans="1:13" x14ac:dyDescent="0.35">
      <c r="A4363" s="465" t="s">
        <v>7611</v>
      </c>
      <c r="B4363" s="465" t="s">
        <v>3740</v>
      </c>
      <c r="C4363" s="465" t="s">
        <v>7611</v>
      </c>
      <c r="D4363" s="465" t="s">
        <v>187</v>
      </c>
      <c r="E4363" s="465" t="s">
        <v>269</v>
      </c>
      <c r="F4363" s="466">
        <v>2010</v>
      </c>
      <c r="G4363" s="465" t="s">
        <v>5710</v>
      </c>
      <c r="H4363" s="465" t="s">
        <v>5917</v>
      </c>
      <c r="I4363" s="465" t="s">
        <v>7612</v>
      </c>
      <c r="J4363" s="466">
        <v>45345</v>
      </c>
      <c r="K4363" s="469"/>
      <c r="L4363" s="404">
        <f t="shared" ca="1" si="68"/>
        <v>3238.9285714285716</v>
      </c>
      <c r="M4363" s="465" t="s">
        <v>112</v>
      </c>
    </row>
    <row r="4364" spans="1:13" x14ac:dyDescent="0.35">
      <c r="A4364" s="462" t="s">
        <v>7398</v>
      </c>
      <c r="B4364" s="462" t="s">
        <v>3736</v>
      </c>
      <c r="C4364" s="462" t="s">
        <v>7398</v>
      </c>
      <c r="D4364" s="462" t="s">
        <v>187</v>
      </c>
      <c r="E4364" s="462" t="s">
        <v>269</v>
      </c>
      <c r="F4364" s="463">
        <v>2009</v>
      </c>
      <c r="G4364" s="462" t="s">
        <v>5710</v>
      </c>
      <c r="H4364" s="462" t="s">
        <v>6139</v>
      </c>
      <c r="I4364" s="462" t="s">
        <v>7399</v>
      </c>
      <c r="J4364" s="463">
        <v>102220</v>
      </c>
      <c r="K4364" s="468">
        <v>44994</v>
      </c>
      <c r="L4364" s="464">
        <f t="shared" ca="1" si="68"/>
        <v>6814.666666666667</v>
      </c>
      <c r="M4364" s="462" t="s">
        <v>112</v>
      </c>
    </row>
    <row r="4365" spans="1:13" x14ac:dyDescent="0.35">
      <c r="A4365" s="465" t="s">
        <v>8799</v>
      </c>
      <c r="B4365" s="465" t="s">
        <v>3752</v>
      </c>
      <c r="C4365" s="465" t="s">
        <v>8799</v>
      </c>
      <c r="D4365" s="465" t="s">
        <v>187</v>
      </c>
      <c r="E4365" s="465" t="s">
        <v>269</v>
      </c>
      <c r="F4365" s="466">
        <v>2013</v>
      </c>
      <c r="G4365" s="465" t="s">
        <v>5813</v>
      </c>
      <c r="H4365" s="465" t="s">
        <v>5734</v>
      </c>
      <c r="I4365" s="465" t="s">
        <v>8800</v>
      </c>
      <c r="J4365" s="466">
        <v>17784</v>
      </c>
      <c r="K4365" s="469"/>
      <c r="L4365" s="404">
        <f t="shared" ca="1" si="68"/>
        <v>1616.7272727272727</v>
      </c>
      <c r="M4365" s="465" t="s">
        <v>112</v>
      </c>
    </row>
    <row r="4366" spans="1:13" x14ac:dyDescent="0.35">
      <c r="A4366" s="462" t="s">
        <v>10124</v>
      </c>
      <c r="B4366" s="462" t="s">
        <v>3778</v>
      </c>
      <c r="C4366" s="462" t="s">
        <v>10124</v>
      </c>
      <c r="D4366" s="462" t="s">
        <v>187</v>
      </c>
      <c r="E4366" s="462" t="s">
        <v>269</v>
      </c>
      <c r="F4366" s="463">
        <v>2016</v>
      </c>
      <c r="G4366" s="462" t="s">
        <v>5767</v>
      </c>
      <c r="H4366" s="462" t="s">
        <v>6393</v>
      </c>
      <c r="I4366" s="462" t="s">
        <v>10125</v>
      </c>
      <c r="J4366" s="463">
        <v>39763</v>
      </c>
      <c r="K4366" s="468"/>
      <c r="L4366" s="464">
        <f t="shared" ca="1" si="68"/>
        <v>4970.375</v>
      </c>
      <c r="M4366" s="462" t="s">
        <v>112</v>
      </c>
    </row>
    <row r="4367" spans="1:13" x14ac:dyDescent="0.35">
      <c r="A4367" s="465" t="s">
        <v>10126</v>
      </c>
      <c r="B4367" s="465" t="s">
        <v>3779</v>
      </c>
      <c r="C4367" s="465" t="s">
        <v>10126</v>
      </c>
      <c r="D4367" s="465" t="s">
        <v>187</v>
      </c>
      <c r="E4367" s="465" t="s">
        <v>269</v>
      </c>
      <c r="F4367" s="466">
        <v>2016</v>
      </c>
      <c r="G4367" s="465" t="s">
        <v>5767</v>
      </c>
      <c r="H4367" s="465" t="s">
        <v>6393</v>
      </c>
      <c r="I4367" s="465" t="s">
        <v>10127</v>
      </c>
      <c r="J4367" s="466">
        <v>32004</v>
      </c>
      <c r="K4367" s="469"/>
      <c r="L4367" s="404">
        <f t="shared" ca="1" si="68"/>
        <v>4000.5</v>
      </c>
      <c r="M4367" s="465" t="s">
        <v>112</v>
      </c>
    </row>
    <row r="4368" spans="1:13" x14ac:dyDescent="0.35">
      <c r="A4368" s="462" t="s">
        <v>10128</v>
      </c>
      <c r="B4368" s="462" t="s">
        <v>3780</v>
      </c>
      <c r="C4368" s="462" t="s">
        <v>10128</v>
      </c>
      <c r="D4368" s="462" t="s">
        <v>187</v>
      </c>
      <c r="E4368" s="462" t="s">
        <v>269</v>
      </c>
      <c r="F4368" s="463">
        <v>2016</v>
      </c>
      <c r="G4368" s="462" t="s">
        <v>5767</v>
      </c>
      <c r="H4368" s="462" t="s">
        <v>6393</v>
      </c>
      <c r="I4368" s="462" t="s">
        <v>10129</v>
      </c>
      <c r="J4368" s="463">
        <v>37675</v>
      </c>
      <c r="K4368" s="468"/>
      <c r="L4368" s="464">
        <f t="shared" ca="1" si="68"/>
        <v>4709.375</v>
      </c>
      <c r="M4368" s="462" t="s">
        <v>112</v>
      </c>
    </row>
    <row r="4369" spans="1:13" x14ac:dyDescent="0.35">
      <c r="A4369" s="465" t="s">
        <v>11610</v>
      </c>
      <c r="B4369" s="465" t="s">
        <v>3795</v>
      </c>
      <c r="C4369" s="465" t="s">
        <v>11610</v>
      </c>
      <c r="D4369" s="465" t="s">
        <v>187</v>
      </c>
      <c r="E4369" s="465" t="s">
        <v>269</v>
      </c>
      <c r="F4369" s="466">
        <v>2017</v>
      </c>
      <c r="G4369" s="465" t="s">
        <v>5710</v>
      </c>
      <c r="H4369" s="465" t="s">
        <v>6004</v>
      </c>
      <c r="I4369" s="465" t="s">
        <v>11611</v>
      </c>
      <c r="J4369" s="466">
        <v>6578</v>
      </c>
      <c r="K4369" s="469"/>
      <c r="L4369" s="404">
        <f t="shared" ca="1" si="68"/>
        <v>939.71428571428567</v>
      </c>
      <c r="M4369" s="465" t="s">
        <v>112</v>
      </c>
    </row>
    <row r="4370" spans="1:13" x14ac:dyDescent="0.35">
      <c r="A4370" s="462" t="s">
        <v>12019</v>
      </c>
      <c r="B4370" s="462" t="s">
        <v>3803</v>
      </c>
      <c r="C4370" s="462" t="s">
        <v>12019</v>
      </c>
      <c r="D4370" s="462" t="s">
        <v>187</v>
      </c>
      <c r="E4370" s="462" t="s">
        <v>269</v>
      </c>
      <c r="F4370" s="463">
        <v>2018</v>
      </c>
      <c r="G4370" s="462" t="s">
        <v>5767</v>
      </c>
      <c r="H4370" s="462" t="s">
        <v>6034</v>
      </c>
      <c r="I4370" s="462" t="s">
        <v>12020</v>
      </c>
      <c r="J4370" s="463">
        <v>11226</v>
      </c>
      <c r="K4370" s="468"/>
      <c r="L4370" s="464">
        <f t="shared" ca="1" si="68"/>
        <v>1871</v>
      </c>
      <c r="M4370" s="462" t="s">
        <v>112</v>
      </c>
    </row>
    <row r="4371" spans="1:13" x14ac:dyDescent="0.35">
      <c r="A4371" s="465" t="s">
        <v>12621</v>
      </c>
      <c r="B4371" s="465" t="s">
        <v>3808</v>
      </c>
      <c r="C4371" s="465" t="s">
        <v>12621</v>
      </c>
      <c r="D4371" s="465" t="s">
        <v>187</v>
      </c>
      <c r="E4371" s="465" t="s">
        <v>269</v>
      </c>
      <c r="F4371" s="466">
        <v>2019</v>
      </c>
      <c r="G4371" s="465" t="s">
        <v>5767</v>
      </c>
      <c r="H4371" s="465" t="s">
        <v>5927</v>
      </c>
      <c r="I4371" s="465" t="s">
        <v>12622</v>
      </c>
      <c r="J4371" s="466">
        <v>20630</v>
      </c>
      <c r="K4371" s="469"/>
      <c r="L4371" s="404">
        <f t="shared" ca="1" si="68"/>
        <v>4126</v>
      </c>
      <c r="M4371" s="465" t="s">
        <v>112</v>
      </c>
    </row>
    <row r="4372" spans="1:13" x14ac:dyDescent="0.35">
      <c r="A4372" s="462" t="s">
        <v>12633</v>
      </c>
      <c r="B4372" s="462" t="s">
        <v>3809</v>
      </c>
      <c r="C4372" s="462" t="s">
        <v>12633</v>
      </c>
      <c r="D4372" s="462" t="s">
        <v>187</v>
      </c>
      <c r="E4372" s="462" t="s">
        <v>269</v>
      </c>
      <c r="F4372" s="463">
        <v>2019</v>
      </c>
      <c r="G4372" s="462" t="s">
        <v>5767</v>
      </c>
      <c r="H4372" s="462" t="s">
        <v>6036</v>
      </c>
      <c r="I4372" s="462" t="s">
        <v>12634</v>
      </c>
      <c r="J4372" s="463">
        <v>15475</v>
      </c>
      <c r="K4372" s="468"/>
      <c r="L4372" s="464">
        <f t="shared" ca="1" si="68"/>
        <v>3095</v>
      </c>
      <c r="M4372" s="462" t="s">
        <v>112</v>
      </c>
    </row>
    <row r="4373" spans="1:13" x14ac:dyDescent="0.35">
      <c r="A4373" s="465" t="s">
        <v>11989</v>
      </c>
      <c r="B4373" s="465" t="s">
        <v>3796</v>
      </c>
      <c r="C4373" s="465" t="s">
        <v>11989</v>
      </c>
      <c r="D4373" s="465" t="s">
        <v>187</v>
      </c>
      <c r="E4373" s="465" t="s">
        <v>269</v>
      </c>
      <c r="F4373" s="466">
        <v>2018</v>
      </c>
      <c r="G4373" s="465" t="s">
        <v>5767</v>
      </c>
      <c r="H4373" s="465" t="s">
        <v>6393</v>
      </c>
      <c r="I4373" s="465" t="s">
        <v>11990</v>
      </c>
      <c r="J4373" s="466">
        <v>23063</v>
      </c>
      <c r="K4373" s="469"/>
      <c r="L4373" s="404">
        <f t="shared" ca="1" si="68"/>
        <v>3843.8333333333335</v>
      </c>
      <c r="M4373" s="465" t="s">
        <v>112</v>
      </c>
    </row>
    <row r="4374" spans="1:13" x14ac:dyDescent="0.35">
      <c r="A4374" s="462" t="s">
        <v>13660</v>
      </c>
      <c r="B4374" s="462" t="s">
        <v>3819</v>
      </c>
      <c r="C4374" s="462" t="s">
        <v>13660</v>
      </c>
      <c r="D4374" s="462" t="s">
        <v>187</v>
      </c>
      <c r="E4374" s="462" t="s">
        <v>269</v>
      </c>
      <c r="F4374" s="463">
        <v>2020</v>
      </c>
      <c r="G4374" s="462" t="s">
        <v>5767</v>
      </c>
      <c r="H4374" s="462" t="s">
        <v>6393</v>
      </c>
      <c r="I4374" s="462" t="s">
        <v>13661</v>
      </c>
      <c r="J4374" s="463">
        <v>20113</v>
      </c>
      <c r="K4374" s="468"/>
      <c r="L4374" s="464">
        <f t="shared" ca="1" si="68"/>
        <v>5028.25</v>
      </c>
      <c r="M4374" s="462" t="s">
        <v>112</v>
      </c>
    </row>
    <row r="4375" spans="1:13" x14ac:dyDescent="0.35">
      <c r="A4375" s="465" t="s">
        <v>16930</v>
      </c>
      <c r="B4375" s="465" t="s">
        <v>16931</v>
      </c>
      <c r="C4375" s="465" t="s">
        <v>16930</v>
      </c>
      <c r="D4375" s="465" t="s">
        <v>187</v>
      </c>
      <c r="E4375" s="465" t="s">
        <v>269</v>
      </c>
      <c r="F4375" s="466">
        <v>2022</v>
      </c>
      <c r="G4375" s="465" t="s">
        <v>5767</v>
      </c>
      <c r="H4375" s="465" t="s">
        <v>6393</v>
      </c>
      <c r="I4375" s="465" t="s">
        <v>16932</v>
      </c>
      <c r="J4375" s="466">
        <v>6074</v>
      </c>
      <c r="K4375" s="469"/>
      <c r="L4375" s="404">
        <f t="shared" ca="1" si="68"/>
        <v>3037</v>
      </c>
      <c r="M4375" s="465" t="s">
        <v>112</v>
      </c>
    </row>
    <row r="4376" spans="1:13" x14ac:dyDescent="0.35">
      <c r="A4376" s="462" t="s">
        <v>7252</v>
      </c>
      <c r="B4376" s="462" t="s">
        <v>3728</v>
      </c>
      <c r="C4376" s="462" t="s">
        <v>7252</v>
      </c>
      <c r="D4376" s="462" t="s">
        <v>187</v>
      </c>
      <c r="E4376" s="462" t="s">
        <v>244</v>
      </c>
      <c r="F4376" s="463">
        <v>2008</v>
      </c>
      <c r="G4376" s="462" t="s">
        <v>5710</v>
      </c>
      <c r="H4376" s="462" t="s">
        <v>5917</v>
      </c>
      <c r="I4376" s="462" t="s">
        <v>7253</v>
      </c>
      <c r="J4376" s="463">
        <v>69977</v>
      </c>
      <c r="K4376" s="468">
        <v>45001</v>
      </c>
      <c r="L4376" s="464">
        <f t="shared" ca="1" si="68"/>
        <v>4373.5625</v>
      </c>
      <c r="M4376" s="462" t="s">
        <v>112</v>
      </c>
    </row>
    <row r="4377" spans="1:13" x14ac:dyDescent="0.35">
      <c r="A4377" s="465" t="s">
        <v>6698</v>
      </c>
      <c r="B4377" s="465" t="s">
        <v>3718</v>
      </c>
      <c r="C4377" s="465" t="s">
        <v>6698</v>
      </c>
      <c r="D4377" s="465" t="s">
        <v>187</v>
      </c>
      <c r="E4377" s="465" t="s">
        <v>244</v>
      </c>
      <c r="F4377" s="466">
        <v>2007</v>
      </c>
      <c r="G4377" s="465" t="s">
        <v>5710</v>
      </c>
      <c r="H4377" s="465" t="s">
        <v>6496</v>
      </c>
      <c r="I4377" s="465" t="s">
        <v>6699</v>
      </c>
      <c r="J4377" s="466">
        <v>144663</v>
      </c>
      <c r="K4377" s="469"/>
      <c r="L4377" s="404">
        <f t="shared" ca="1" si="68"/>
        <v>8509.5882352941171</v>
      </c>
      <c r="M4377" s="465" t="s">
        <v>112</v>
      </c>
    </row>
    <row r="4378" spans="1:13" x14ac:dyDescent="0.35">
      <c r="A4378" s="462" t="s">
        <v>6866</v>
      </c>
      <c r="B4378" s="462" t="s">
        <v>3726</v>
      </c>
      <c r="C4378" s="462" t="s">
        <v>6866</v>
      </c>
      <c r="D4378" s="462" t="s">
        <v>187</v>
      </c>
      <c r="E4378" s="462" t="s">
        <v>244</v>
      </c>
      <c r="F4378" s="463">
        <v>2008</v>
      </c>
      <c r="G4378" s="462" t="s">
        <v>5767</v>
      </c>
      <c r="H4378" s="462" t="s">
        <v>5927</v>
      </c>
      <c r="I4378" s="462" t="s">
        <v>6867</v>
      </c>
      <c r="J4378" s="463">
        <v>105051</v>
      </c>
      <c r="K4378" s="468"/>
      <c r="L4378" s="464">
        <f t="shared" ca="1" si="68"/>
        <v>6565.6875</v>
      </c>
      <c r="M4378" s="462" t="s">
        <v>112</v>
      </c>
    </row>
    <row r="4379" spans="1:13" x14ac:dyDescent="0.35">
      <c r="A4379" s="465" t="s">
        <v>6781</v>
      </c>
      <c r="B4379" s="465" t="s">
        <v>3723</v>
      </c>
      <c r="C4379" s="465" t="s">
        <v>6781</v>
      </c>
      <c r="D4379" s="465" t="s">
        <v>187</v>
      </c>
      <c r="E4379" s="465" t="s">
        <v>244</v>
      </c>
      <c r="F4379" s="466">
        <v>2007</v>
      </c>
      <c r="G4379" s="465" t="s">
        <v>5710</v>
      </c>
      <c r="H4379" s="465" t="s">
        <v>5917</v>
      </c>
      <c r="I4379" s="465" t="s">
        <v>6782</v>
      </c>
      <c r="J4379" s="466">
        <v>94463</v>
      </c>
      <c r="K4379" s="469">
        <v>45012</v>
      </c>
      <c r="L4379" s="404">
        <f t="shared" ca="1" si="68"/>
        <v>5556.6470588235297</v>
      </c>
      <c r="M4379" s="465" t="s">
        <v>112</v>
      </c>
    </row>
    <row r="4380" spans="1:13" x14ac:dyDescent="0.35">
      <c r="A4380" s="462" t="s">
        <v>6090</v>
      </c>
      <c r="B4380" s="462" t="s">
        <v>3704</v>
      </c>
      <c r="C4380" s="462" t="s">
        <v>6090</v>
      </c>
      <c r="D4380" s="462" t="s">
        <v>187</v>
      </c>
      <c r="E4380" s="462" t="s">
        <v>244</v>
      </c>
      <c r="F4380" s="463">
        <v>2002</v>
      </c>
      <c r="G4380" s="462" t="s">
        <v>5767</v>
      </c>
      <c r="H4380" s="462" t="s">
        <v>5927</v>
      </c>
      <c r="I4380" s="462" t="s">
        <v>6091</v>
      </c>
      <c r="J4380" s="463">
        <v>184605</v>
      </c>
      <c r="K4380" s="468">
        <v>44998</v>
      </c>
      <c r="L4380" s="464">
        <f t="shared" ca="1" si="68"/>
        <v>8391.136363636364</v>
      </c>
      <c r="M4380" s="462" t="s">
        <v>112</v>
      </c>
    </row>
    <row r="4381" spans="1:13" x14ac:dyDescent="0.35">
      <c r="A4381" s="465" t="s">
        <v>6392</v>
      </c>
      <c r="B4381" s="465" t="s">
        <v>3715</v>
      </c>
      <c r="C4381" s="465" t="s">
        <v>6392</v>
      </c>
      <c r="D4381" s="465" t="s">
        <v>187</v>
      </c>
      <c r="E4381" s="465" t="s">
        <v>244</v>
      </c>
      <c r="F4381" s="466">
        <v>2006</v>
      </c>
      <c r="G4381" s="465" t="s">
        <v>5767</v>
      </c>
      <c r="H4381" s="465" t="s">
        <v>6393</v>
      </c>
      <c r="I4381" s="465" t="s">
        <v>6394</v>
      </c>
      <c r="J4381" s="466">
        <v>155232</v>
      </c>
      <c r="K4381" s="469">
        <v>44998</v>
      </c>
      <c r="L4381" s="404">
        <f t="shared" ca="1" si="68"/>
        <v>8624</v>
      </c>
      <c r="M4381" s="465" t="s">
        <v>112</v>
      </c>
    </row>
    <row r="4382" spans="1:13" x14ac:dyDescent="0.35">
      <c r="A4382" s="462" t="s">
        <v>7469</v>
      </c>
      <c r="B4382" s="462" t="s">
        <v>3739</v>
      </c>
      <c r="C4382" s="462" t="s">
        <v>7469</v>
      </c>
      <c r="D4382" s="462" t="s">
        <v>187</v>
      </c>
      <c r="E4382" s="462" t="s">
        <v>244</v>
      </c>
      <c r="F4382" s="463">
        <v>2010</v>
      </c>
      <c r="G4382" s="462" t="s">
        <v>5767</v>
      </c>
      <c r="H4382" s="462" t="s">
        <v>6393</v>
      </c>
      <c r="I4382" s="462" t="s">
        <v>7470</v>
      </c>
      <c r="J4382" s="463">
        <v>125647</v>
      </c>
      <c r="K4382" s="468"/>
      <c r="L4382" s="464">
        <f t="shared" ca="1" si="68"/>
        <v>8974.7857142857138</v>
      </c>
      <c r="M4382" s="462" t="s">
        <v>112</v>
      </c>
    </row>
    <row r="4383" spans="1:13" x14ac:dyDescent="0.35">
      <c r="A4383" s="465" t="s">
        <v>9472</v>
      </c>
      <c r="B4383" s="465" t="s">
        <v>3765</v>
      </c>
      <c r="C4383" s="465" t="s">
        <v>9472</v>
      </c>
      <c r="D4383" s="465" t="s">
        <v>187</v>
      </c>
      <c r="E4383" s="465" t="s">
        <v>244</v>
      </c>
      <c r="F4383" s="466">
        <v>2014</v>
      </c>
      <c r="G4383" s="465" t="s">
        <v>6165</v>
      </c>
      <c r="H4383" s="465" t="s">
        <v>9473</v>
      </c>
      <c r="I4383" s="465" t="s">
        <v>9474</v>
      </c>
      <c r="J4383" s="466">
        <v>110059</v>
      </c>
      <c r="K4383" s="469"/>
      <c r="L4383" s="404">
        <f t="shared" ca="1" si="68"/>
        <v>11005.9</v>
      </c>
      <c r="M4383" s="465" t="s">
        <v>112</v>
      </c>
    </row>
    <row r="4384" spans="1:13" x14ac:dyDescent="0.35">
      <c r="A4384" s="462" t="s">
        <v>10245</v>
      </c>
      <c r="B4384" s="462" t="s">
        <v>3784</v>
      </c>
      <c r="C4384" s="462" t="s">
        <v>10245</v>
      </c>
      <c r="D4384" s="462" t="s">
        <v>187</v>
      </c>
      <c r="E4384" s="462" t="s">
        <v>244</v>
      </c>
      <c r="F4384" s="463">
        <v>2016</v>
      </c>
      <c r="G4384" s="462" t="s">
        <v>5767</v>
      </c>
      <c r="H4384" s="462" t="s">
        <v>5927</v>
      </c>
      <c r="I4384" s="462" t="s">
        <v>10246</v>
      </c>
      <c r="J4384" s="463">
        <v>53918</v>
      </c>
      <c r="K4384" s="468"/>
      <c r="L4384" s="464">
        <f t="shared" ca="1" si="68"/>
        <v>6739.75</v>
      </c>
      <c r="M4384" s="462" t="s">
        <v>112</v>
      </c>
    </row>
    <row r="4385" spans="1:13" x14ac:dyDescent="0.35">
      <c r="A4385" s="465" t="s">
        <v>13603</v>
      </c>
      <c r="B4385" s="465" t="s">
        <v>3817</v>
      </c>
      <c r="C4385" s="465" t="s">
        <v>13603</v>
      </c>
      <c r="D4385" s="465" t="s">
        <v>187</v>
      </c>
      <c r="E4385" s="465" t="s">
        <v>244</v>
      </c>
      <c r="F4385" s="466">
        <v>2019</v>
      </c>
      <c r="G4385" s="465" t="s">
        <v>6013</v>
      </c>
      <c r="H4385" s="465" t="s">
        <v>7459</v>
      </c>
      <c r="I4385" s="465" t="s">
        <v>13604</v>
      </c>
      <c r="J4385" s="466">
        <v>15590</v>
      </c>
      <c r="K4385" s="469"/>
      <c r="L4385" s="404">
        <f t="shared" ca="1" si="68"/>
        <v>3118</v>
      </c>
      <c r="M4385" s="465" t="s">
        <v>112</v>
      </c>
    </row>
    <row r="4386" spans="1:13" x14ac:dyDescent="0.35">
      <c r="A4386" s="462" t="s">
        <v>16943</v>
      </c>
      <c r="B4386" s="462" t="s">
        <v>16944</v>
      </c>
      <c r="C4386" s="462" t="s">
        <v>16943</v>
      </c>
      <c r="D4386" s="462" t="s">
        <v>187</v>
      </c>
      <c r="E4386" s="462" t="s">
        <v>16945</v>
      </c>
      <c r="F4386" s="463">
        <v>2022</v>
      </c>
      <c r="G4386" s="462" t="s">
        <v>5710</v>
      </c>
      <c r="H4386" s="462" t="s">
        <v>898</v>
      </c>
      <c r="I4386" s="462" t="s">
        <v>16946</v>
      </c>
      <c r="J4386" s="463">
        <v>9461</v>
      </c>
      <c r="K4386" s="468"/>
      <c r="L4386" s="464">
        <f t="shared" ca="1" si="68"/>
        <v>4730.5</v>
      </c>
      <c r="M4386" s="462" t="s">
        <v>112</v>
      </c>
    </row>
    <row r="4387" spans="1:13" x14ac:dyDescent="0.35">
      <c r="A4387" s="465" t="s">
        <v>6503</v>
      </c>
      <c r="B4387" s="465" t="s">
        <v>3716</v>
      </c>
      <c r="C4387" s="465" t="s">
        <v>6503</v>
      </c>
      <c r="D4387" s="465" t="s">
        <v>187</v>
      </c>
      <c r="E4387" s="465" t="s">
        <v>273</v>
      </c>
      <c r="F4387" s="466">
        <v>2006</v>
      </c>
      <c r="G4387" s="465" t="s">
        <v>5710</v>
      </c>
      <c r="H4387" s="465" t="s">
        <v>368</v>
      </c>
      <c r="I4387" s="465" t="s">
        <v>6504</v>
      </c>
      <c r="J4387" s="466">
        <v>94513</v>
      </c>
      <c r="K4387" s="469"/>
      <c r="L4387" s="404">
        <f t="shared" ca="1" si="68"/>
        <v>5250.7222222222226</v>
      </c>
      <c r="M4387" s="465" t="s">
        <v>112</v>
      </c>
    </row>
    <row r="4388" spans="1:13" x14ac:dyDescent="0.35">
      <c r="A4388" s="462" t="s">
        <v>12635</v>
      </c>
      <c r="B4388" s="462" t="s">
        <v>3810</v>
      </c>
      <c r="C4388" s="462" t="s">
        <v>12635</v>
      </c>
      <c r="D4388" s="462" t="s">
        <v>187</v>
      </c>
      <c r="E4388" s="462" t="s">
        <v>273</v>
      </c>
      <c r="F4388" s="463">
        <v>2019</v>
      </c>
      <c r="G4388" s="462" t="s">
        <v>5767</v>
      </c>
      <c r="H4388" s="462" t="s">
        <v>6036</v>
      </c>
      <c r="I4388" s="462" t="s">
        <v>12636</v>
      </c>
      <c r="J4388" s="463">
        <v>33552</v>
      </c>
      <c r="K4388" s="468"/>
      <c r="L4388" s="464">
        <f t="shared" ca="1" si="68"/>
        <v>6710.4</v>
      </c>
      <c r="M4388" s="462" t="s">
        <v>112</v>
      </c>
    </row>
    <row r="4389" spans="1:13" x14ac:dyDescent="0.35">
      <c r="A4389" s="465" t="s">
        <v>6206</v>
      </c>
      <c r="B4389" s="465" t="s">
        <v>4535</v>
      </c>
      <c r="C4389" s="465" t="s">
        <v>6206</v>
      </c>
      <c r="D4389" s="465" t="s">
        <v>189</v>
      </c>
      <c r="E4389" s="465" t="s">
        <v>230</v>
      </c>
      <c r="F4389" s="466">
        <v>2004</v>
      </c>
      <c r="G4389" s="465" t="s">
        <v>5710</v>
      </c>
      <c r="H4389" s="465" t="s">
        <v>898</v>
      </c>
      <c r="I4389" s="465" t="s">
        <v>6207</v>
      </c>
      <c r="J4389" s="466">
        <v>457608</v>
      </c>
      <c r="K4389" s="469"/>
      <c r="L4389" s="404">
        <f t="shared" ca="1" si="68"/>
        <v>22880.400000000001</v>
      </c>
      <c r="M4389" s="465" t="s">
        <v>131</v>
      </c>
    </row>
    <row r="4390" spans="1:13" x14ac:dyDescent="0.35">
      <c r="A4390" s="462" t="s">
        <v>6175</v>
      </c>
      <c r="B4390" s="462" t="s">
        <v>4534</v>
      </c>
      <c r="C4390" s="462" t="s">
        <v>6175</v>
      </c>
      <c r="D4390" s="462" t="s">
        <v>189</v>
      </c>
      <c r="E4390" s="462" t="s">
        <v>230</v>
      </c>
      <c r="F4390" s="463">
        <v>2004</v>
      </c>
      <c r="G4390" s="462" t="s">
        <v>5767</v>
      </c>
      <c r="H4390" s="462" t="s">
        <v>6025</v>
      </c>
      <c r="I4390" s="462" t="s">
        <v>6176</v>
      </c>
      <c r="J4390" s="463">
        <v>120044</v>
      </c>
      <c r="K4390" s="468"/>
      <c r="L4390" s="464">
        <f t="shared" ca="1" si="68"/>
        <v>6002.2</v>
      </c>
      <c r="M4390" s="462" t="s">
        <v>131</v>
      </c>
    </row>
    <row r="4391" spans="1:13" x14ac:dyDescent="0.35">
      <c r="A4391" s="465" t="s">
        <v>6451</v>
      </c>
      <c r="B4391" s="465" t="s">
        <v>4543</v>
      </c>
      <c r="C4391" s="465" t="s">
        <v>6451</v>
      </c>
      <c r="D4391" s="465" t="s">
        <v>189</v>
      </c>
      <c r="E4391" s="465" t="s">
        <v>230</v>
      </c>
      <c r="F4391" s="466">
        <v>2006</v>
      </c>
      <c r="G4391" s="465" t="s">
        <v>5710</v>
      </c>
      <c r="H4391" s="465" t="s">
        <v>6449</v>
      </c>
      <c r="I4391" s="465" t="s">
        <v>6452</v>
      </c>
      <c r="J4391" s="466">
        <v>69253</v>
      </c>
      <c r="K4391" s="469"/>
      <c r="L4391" s="404">
        <f t="shared" ca="1" si="68"/>
        <v>3847.3888888888887</v>
      </c>
      <c r="M4391" s="465" t="s">
        <v>131</v>
      </c>
    </row>
    <row r="4392" spans="1:13" x14ac:dyDescent="0.35">
      <c r="A4392" s="462" t="s">
        <v>8806</v>
      </c>
      <c r="B4392" s="462" t="s">
        <v>4585</v>
      </c>
      <c r="C4392" s="462" t="s">
        <v>8806</v>
      </c>
      <c r="D4392" s="462" t="s">
        <v>189</v>
      </c>
      <c r="E4392" s="462" t="s">
        <v>230</v>
      </c>
      <c r="F4392" s="463">
        <v>2014</v>
      </c>
      <c r="G4392" s="462" t="s">
        <v>5767</v>
      </c>
      <c r="H4392" s="462" t="s">
        <v>6025</v>
      </c>
      <c r="I4392" s="462" t="s">
        <v>8807</v>
      </c>
      <c r="J4392" s="463">
        <v>41037</v>
      </c>
      <c r="K4392" s="468"/>
      <c r="L4392" s="464">
        <f t="shared" ca="1" si="68"/>
        <v>4103.7</v>
      </c>
      <c r="M4392" s="462" t="s">
        <v>131</v>
      </c>
    </row>
    <row r="4393" spans="1:13" x14ac:dyDescent="0.35">
      <c r="A4393" s="465" t="s">
        <v>8808</v>
      </c>
      <c r="B4393" s="465" t="s">
        <v>4586</v>
      </c>
      <c r="C4393" s="465" t="s">
        <v>8808</v>
      </c>
      <c r="D4393" s="465" t="s">
        <v>189</v>
      </c>
      <c r="E4393" s="465" t="s">
        <v>230</v>
      </c>
      <c r="F4393" s="466">
        <v>2014</v>
      </c>
      <c r="G4393" s="465" t="s">
        <v>5767</v>
      </c>
      <c r="H4393" s="465" t="s">
        <v>6025</v>
      </c>
      <c r="I4393" s="465" t="s">
        <v>8809</v>
      </c>
      <c r="J4393" s="466">
        <v>23584</v>
      </c>
      <c r="K4393" s="469"/>
      <c r="L4393" s="404">
        <f t="shared" ca="1" si="68"/>
        <v>2358.4</v>
      </c>
      <c r="M4393" s="465" t="s">
        <v>131</v>
      </c>
    </row>
    <row r="4394" spans="1:13" x14ac:dyDescent="0.35">
      <c r="A4394" s="462" t="s">
        <v>8810</v>
      </c>
      <c r="B4394" s="462" t="s">
        <v>4587</v>
      </c>
      <c r="C4394" s="462" t="s">
        <v>8810</v>
      </c>
      <c r="D4394" s="462" t="s">
        <v>189</v>
      </c>
      <c r="E4394" s="462" t="s">
        <v>230</v>
      </c>
      <c r="F4394" s="463">
        <v>2014</v>
      </c>
      <c r="G4394" s="462" t="s">
        <v>5767</v>
      </c>
      <c r="H4394" s="462" t="s">
        <v>6025</v>
      </c>
      <c r="I4394" s="462" t="s">
        <v>8811</v>
      </c>
      <c r="J4394" s="463">
        <v>90784</v>
      </c>
      <c r="K4394" s="468"/>
      <c r="L4394" s="464">
        <f t="shared" ca="1" si="68"/>
        <v>9078.4</v>
      </c>
      <c r="M4394" s="462" t="s">
        <v>131</v>
      </c>
    </row>
    <row r="4395" spans="1:13" x14ac:dyDescent="0.35">
      <c r="A4395" s="465" t="s">
        <v>9196</v>
      </c>
      <c r="B4395" s="465" t="s">
        <v>4589</v>
      </c>
      <c r="C4395" s="465" t="s">
        <v>9196</v>
      </c>
      <c r="D4395" s="465" t="s">
        <v>189</v>
      </c>
      <c r="E4395" s="465" t="s">
        <v>230</v>
      </c>
      <c r="F4395" s="466">
        <v>2014</v>
      </c>
      <c r="G4395" s="465" t="s">
        <v>5710</v>
      </c>
      <c r="H4395" s="465" t="s">
        <v>6139</v>
      </c>
      <c r="I4395" s="465" t="s">
        <v>9197</v>
      </c>
      <c r="J4395" s="466">
        <v>97871</v>
      </c>
      <c r="K4395" s="469"/>
      <c r="L4395" s="404">
        <f t="shared" ca="1" si="68"/>
        <v>9787.1</v>
      </c>
      <c r="M4395" s="465" t="s">
        <v>131</v>
      </c>
    </row>
    <row r="4396" spans="1:13" x14ac:dyDescent="0.35">
      <c r="A4396" s="462" t="s">
        <v>9198</v>
      </c>
      <c r="B4396" s="462" t="s">
        <v>4590</v>
      </c>
      <c r="C4396" s="462" t="s">
        <v>9198</v>
      </c>
      <c r="D4396" s="462" t="s">
        <v>189</v>
      </c>
      <c r="E4396" s="462" t="s">
        <v>230</v>
      </c>
      <c r="F4396" s="463">
        <v>2014</v>
      </c>
      <c r="G4396" s="462" t="s">
        <v>5710</v>
      </c>
      <c r="H4396" s="462" t="s">
        <v>6139</v>
      </c>
      <c r="I4396" s="462" t="s">
        <v>9199</v>
      </c>
      <c r="J4396" s="463">
        <v>52386</v>
      </c>
      <c r="K4396" s="468"/>
      <c r="L4396" s="464">
        <f t="shared" ca="1" si="68"/>
        <v>5238.6000000000004</v>
      </c>
      <c r="M4396" s="462" t="s">
        <v>131</v>
      </c>
    </row>
    <row r="4397" spans="1:13" x14ac:dyDescent="0.35">
      <c r="A4397" s="465" t="s">
        <v>8698</v>
      </c>
      <c r="B4397" s="465" t="s">
        <v>4584</v>
      </c>
      <c r="C4397" s="465" t="s">
        <v>8698</v>
      </c>
      <c r="D4397" s="465" t="s">
        <v>189</v>
      </c>
      <c r="E4397" s="465" t="s">
        <v>230</v>
      </c>
      <c r="F4397" s="466">
        <v>2013</v>
      </c>
      <c r="G4397" s="465" t="s">
        <v>5710</v>
      </c>
      <c r="H4397" s="465" t="s">
        <v>898</v>
      </c>
      <c r="I4397" s="465" t="s">
        <v>8699</v>
      </c>
      <c r="J4397" s="466">
        <v>17928</v>
      </c>
      <c r="K4397" s="469"/>
      <c r="L4397" s="404">
        <f t="shared" ca="1" si="68"/>
        <v>1629.8181818181818</v>
      </c>
      <c r="M4397" s="465" t="s">
        <v>131</v>
      </c>
    </row>
    <row r="4398" spans="1:13" x14ac:dyDescent="0.35">
      <c r="A4398" s="462" t="s">
        <v>8637</v>
      </c>
      <c r="B4398" s="462" t="s">
        <v>4582</v>
      </c>
      <c r="C4398" s="462" t="s">
        <v>8637</v>
      </c>
      <c r="D4398" s="462" t="s">
        <v>189</v>
      </c>
      <c r="E4398" s="462" t="s">
        <v>230</v>
      </c>
      <c r="F4398" s="463">
        <v>2013</v>
      </c>
      <c r="G4398" s="462" t="s">
        <v>5710</v>
      </c>
      <c r="H4398" s="462" t="s">
        <v>6139</v>
      </c>
      <c r="I4398" s="462" t="s">
        <v>8638</v>
      </c>
      <c r="J4398" s="463">
        <v>72034</v>
      </c>
      <c r="K4398" s="468"/>
      <c r="L4398" s="464">
        <f t="shared" ca="1" si="68"/>
        <v>6548.545454545455</v>
      </c>
      <c r="M4398" s="462" t="s">
        <v>131</v>
      </c>
    </row>
    <row r="4399" spans="1:13" x14ac:dyDescent="0.35">
      <c r="A4399" s="465" t="s">
        <v>8639</v>
      </c>
      <c r="B4399" s="465" t="s">
        <v>4583</v>
      </c>
      <c r="C4399" s="465" t="s">
        <v>8639</v>
      </c>
      <c r="D4399" s="465" t="s">
        <v>189</v>
      </c>
      <c r="E4399" s="465" t="s">
        <v>230</v>
      </c>
      <c r="F4399" s="466">
        <v>2013</v>
      </c>
      <c r="G4399" s="465" t="s">
        <v>5710</v>
      </c>
      <c r="H4399" s="465" t="s">
        <v>6139</v>
      </c>
      <c r="I4399" s="465" t="s">
        <v>8640</v>
      </c>
      <c r="J4399" s="466">
        <v>32461</v>
      </c>
      <c r="K4399" s="469"/>
      <c r="L4399" s="404">
        <f t="shared" ca="1" si="68"/>
        <v>2951</v>
      </c>
      <c r="M4399" s="465" t="s">
        <v>131</v>
      </c>
    </row>
    <row r="4400" spans="1:13" x14ac:dyDescent="0.35">
      <c r="A4400" s="462" t="s">
        <v>8426</v>
      </c>
      <c r="B4400" s="462" t="s">
        <v>4568</v>
      </c>
      <c r="C4400" s="462" t="s">
        <v>8426</v>
      </c>
      <c r="D4400" s="462" t="s">
        <v>189</v>
      </c>
      <c r="E4400" s="462" t="s">
        <v>230</v>
      </c>
      <c r="F4400" s="463">
        <v>2013</v>
      </c>
      <c r="G4400" s="462" t="s">
        <v>5767</v>
      </c>
      <c r="H4400" s="462" t="s">
        <v>6032</v>
      </c>
      <c r="I4400" s="462" t="s">
        <v>8427</v>
      </c>
      <c r="J4400" s="463">
        <v>22318</v>
      </c>
      <c r="K4400" s="468"/>
      <c r="L4400" s="464">
        <f t="shared" ca="1" si="68"/>
        <v>2028.909090909091</v>
      </c>
      <c r="M4400" s="462" t="s">
        <v>131</v>
      </c>
    </row>
    <row r="4401" spans="1:13" x14ac:dyDescent="0.35">
      <c r="A4401" s="465" t="s">
        <v>8428</v>
      </c>
      <c r="B4401" s="465" t="s">
        <v>4569</v>
      </c>
      <c r="C4401" s="465" t="s">
        <v>8428</v>
      </c>
      <c r="D4401" s="465" t="s">
        <v>189</v>
      </c>
      <c r="E4401" s="465" t="s">
        <v>230</v>
      </c>
      <c r="F4401" s="466">
        <v>2013</v>
      </c>
      <c r="G4401" s="465" t="s">
        <v>5767</v>
      </c>
      <c r="H4401" s="465" t="s">
        <v>6032</v>
      </c>
      <c r="I4401" s="465" t="s">
        <v>8429</v>
      </c>
      <c r="J4401" s="466">
        <v>55325</v>
      </c>
      <c r="K4401" s="469"/>
      <c r="L4401" s="404">
        <f t="shared" ca="1" si="68"/>
        <v>5029.545454545455</v>
      </c>
      <c r="M4401" s="465" t="s">
        <v>131</v>
      </c>
    </row>
    <row r="4402" spans="1:13" x14ac:dyDescent="0.35">
      <c r="A4402" s="462" t="s">
        <v>9746</v>
      </c>
      <c r="B4402" s="462" t="s">
        <v>4593</v>
      </c>
      <c r="C4402" s="462" t="s">
        <v>9746</v>
      </c>
      <c r="D4402" s="462" t="s">
        <v>189</v>
      </c>
      <c r="E4402" s="462" t="s">
        <v>230</v>
      </c>
      <c r="F4402" s="463">
        <v>2015</v>
      </c>
      <c r="G4402" s="462" t="s">
        <v>5710</v>
      </c>
      <c r="H4402" s="462" t="s">
        <v>898</v>
      </c>
      <c r="I4402" s="462" t="s">
        <v>9747</v>
      </c>
      <c r="J4402" s="463">
        <v>58780</v>
      </c>
      <c r="K4402" s="468"/>
      <c r="L4402" s="464">
        <f t="shared" ca="1" si="68"/>
        <v>6531.1111111111113</v>
      </c>
      <c r="M4402" s="462" t="s">
        <v>131</v>
      </c>
    </row>
    <row r="4403" spans="1:13" x14ac:dyDescent="0.35">
      <c r="A4403" s="465" t="s">
        <v>9748</v>
      </c>
      <c r="B4403" s="465" t="s">
        <v>4594</v>
      </c>
      <c r="C4403" s="465" t="s">
        <v>9748</v>
      </c>
      <c r="D4403" s="465" t="s">
        <v>189</v>
      </c>
      <c r="E4403" s="465" t="s">
        <v>230</v>
      </c>
      <c r="F4403" s="466">
        <v>2015</v>
      </c>
      <c r="G4403" s="465" t="s">
        <v>5710</v>
      </c>
      <c r="H4403" s="465" t="s">
        <v>898</v>
      </c>
      <c r="I4403" s="465" t="s">
        <v>9749</v>
      </c>
      <c r="J4403" s="466">
        <v>76735</v>
      </c>
      <c r="K4403" s="469"/>
      <c r="L4403" s="404">
        <f t="shared" ca="1" si="68"/>
        <v>8526.1111111111113</v>
      </c>
      <c r="M4403" s="465" t="s">
        <v>131</v>
      </c>
    </row>
    <row r="4404" spans="1:13" x14ac:dyDescent="0.35">
      <c r="A4404" s="462" t="s">
        <v>12956</v>
      </c>
      <c r="B4404" s="462" t="s">
        <v>4647</v>
      </c>
      <c r="C4404" s="462" t="s">
        <v>12956</v>
      </c>
      <c r="D4404" s="462" t="s">
        <v>189</v>
      </c>
      <c r="E4404" s="462" t="s">
        <v>230</v>
      </c>
      <c r="F4404" s="463">
        <v>2019</v>
      </c>
      <c r="G4404" s="462" t="s">
        <v>5710</v>
      </c>
      <c r="H4404" s="462" t="s">
        <v>913</v>
      </c>
      <c r="I4404" s="462" t="s">
        <v>12957</v>
      </c>
      <c r="J4404" s="463">
        <v>6980</v>
      </c>
      <c r="K4404" s="468"/>
      <c r="L4404" s="464">
        <f t="shared" ca="1" si="68"/>
        <v>1396</v>
      </c>
      <c r="M4404" s="462" t="s">
        <v>131</v>
      </c>
    </row>
    <row r="4405" spans="1:13" x14ac:dyDescent="0.35">
      <c r="A4405" s="465" t="s">
        <v>13206</v>
      </c>
      <c r="B4405" s="465" t="s">
        <v>4656</v>
      </c>
      <c r="C4405" s="465" t="s">
        <v>13206</v>
      </c>
      <c r="D4405" s="465" t="s">
        <v>189</v>
      </c>
      <c r="E4405" s="465" t="s">
        <v>230</v>
      </c>
      <c r="F4405" s="466">
        <v>2019</v>
      </c>
      <c r="G4405" s="465" t="s">
        <v>5710</v>
      </c>
      <c r="H4405" s="465" t="s">
        <v>9438</v>
      </c>
      <c r="I4405" s="465" t="s">
        <v>13207</v>
      </c>
      <c r="J4405" s="466">
        <v>111381</v>
      </c>
      <c r="K4405" s="469"/>
      <c r="L4405" s="404">
        <f t="shared" ca="1" si="68"/>
        <v>22276.2</v>
      </c>
      <c r="M4405" s="465" t="s">
        <v>131</v>
      </c>
    </row>
    <row r="4406" spans="1:13" x14ac:dyDescent="0.35">
      <c r="A4406" s="462" t="s">
        <v>13234</v>
      </c>
      <c r="B4406" s="462" t="s">
        <v>4668</v>
      </c>
      <c r="C4406" s="462" t="s">
        <v>13234</v>
      </c>
      <c r="D4406" s="462" t="s">
        <v>189</v>
      </c>
      <c r="E4406" s="462" t="s">
        <v>230</v>
      </c>
      <c r="F4406" s="463">
        <v>2019</v>
      </c>
      <c r="G4406" s="462" t="s">
        <v>5710</v>
      </c>
      <c r="H4406" s="462" t="s">
        <v>9887</v>
      </c>
      <c r="I4406" s="462" t="s">
        <v>13235</v>
      </c>
      <c r="J4406" s="463">
        <v>20471</v>
      </c>
      <c r="K4406" s="468"/>
      <c r="L4406" s="464">
        <f t="shared" ca="1" si="68"/>
        <v>4094.2</v>
      </c>
      <c r="M4406" s="462" t="s">
        <v>131</v>
      </c>
    </row>
    <row r="4407" spans="1:13" x14ac:dyDescent="0.35">
      <c r="A4407" s="465" t="s">
        <v>13208</v>
      </c>
      <c r="B4407" s="465" t="s">
        <v>4657</v>
      </c>
      <c r="C4407" s="465" t="s">
        <v>13208</v>
      </c>
      <c r="D4407" s="465" t="s">
        <v>189</v>
      </c>
      <c r="E4407" s="465" t="s">
        <v>230</v>
      </c>
      <c r="F4407" s="466">
        <v>2019</v>
      </c>
      <c r="G4407" s="465" t="s">
        <v>5710</v>
      </c>
      <c r="H4407" s="465" t="s">
        <v>9438</v>
      </c>
      <c r="I4407" s="465" t="s">
        <v>13209</v>
      </c>
      <c r="J4407" s="466">
        <v>39529</v>
      </c>
      <c r="K4407" s="469"/>
      <c r="L4407" s="404">
        <f t="shared" ca="1" si="68"/>
        <v>7905.8</v>
      </c>
      <c r="M4407" s="465" t="s">
        <v>131</v>
      </c>
    </row>
    <row r="4408" spans="1:13" x14ac:dyDescent="0.35">
      <c r="A4408" s="462" t="s">
        <v>13194</v>
      </c>
      <c r="B4408" s="462" t="s">
        <v>4658</v>
      </c>
      <c r="C4408" s="462" t="s">
        <v>13194</v>
      </c>
      <c r="D4408" s="462" t="s">
        <v>189</v>
      </c>
      <c r="E4408" s="462" t="s">
        <v>230</v>
      </c>
      <c r="F4408" s="463">
        <v>2019</v>
      </c>
      <c r="G4408" s="462" t="s">
        <v>5710</v>
      </c>
      <c r="H4408" s="462" t="s">
        <v>9438</v>
      </c>
      <c r="I4408" s="462" t="s">
        <v>13195</v>
      </c>
      <c r="J4408" s="463">
        <v>25324</v>
      </c>
      <c r="K4408" s="468"/>
      <c r="L4408" s="464">
        <f t="shared" ca="1" si="68"/>
        <v>5064.8</v>
      </c>
      <c r="M4408" s="462" t="s">
        <v>131</v>
      </c>
    </row>
    <row r="4409" spans="1:13" x14ac:dyDescent="0.35">
      <c r="A4409" s="465" t="s">
        <v>12864</v>
      </c>
      <c r="B4409" s="465" t="s">
        <v>4641</v>
      </c>
      <c r="C4409" s="465" t="s">
        <v>12864</v>
      </c>
      <c r="D4409" s="465" t="s">
        <v>189</v>
      </c>
      <c r="E4409" s="465" t="s">
        <v>230</v>
      </c>
      <c r="F4409" s="466">
        <v>2019</v>
      </c>
      <c r="G4409" s="465" t="s">
        <v>5710</v>
      </c>
      <c r="H4409" s="465" t="s">
        <v>898</v>
      </c>
      <c r="I4409" s="465" t="s">
        <v>12865</v>
      </c>
      <c r="J4409" s="466">
        <v>2887</v>
      </c>
      <c r="K4409" s="469"/>
      <c r="L4409" s="404">
        <f t="shared" ca="1" si="68"/>
        <v>577.4</v>
      </c>
      <c r="M4409" s="465" t="s">
        <v>131</v>
      </c>
    </row>
    <row r="4410" spans="1:13" x14ac:dyDescent="0.35">
      <c r="A4410" s="462" t="s">
        <v>12866</v>
      </c>
      <c r="B4410" s="462" t="s">
        <v>4639</v>
      </c>
      <c r="C4410" s="462" t="s">
        <v>12866</v>
      </c>
      <c r="D4410" s="462" t="s">
        <v>189</v>
      </c>
      <c r="E4410" s="462" t="s">
        <v>230</v>
      </c>
      <c r="F4410" s="463">
        <v>2019</v>
      </c>
      <c r="G4410" s="462" t="s">
        <v>5710</v>
      </c>
      <c r="H4410" s="462" t="s">
        <v>898</v>
      </c>
      <c r="I4410" s="462" t="s">
        <v>12867</v>
      </c>
      <c r="J4410" s="463">
        <v>8785</v>
      </c>
      <c r="K4410" s="468"/>
      <c r="L4410" s="464">
        <f t="shared" ca="1" si="68"/>
        <v>1757</v>
      </c>
      <c r="M4410" s="462" t="s">
        <v>131</v>
      </c>
    </row>
    <row r="4411" spans="1:13" x14ac:dyDescent="0.35">
      <c r="A4411" s="465" t="s">
        <v>12954</v>
      </c>
      <c r="B4411" s="465" t="s">
        <v>4648</v>
      </c>
      <c r="C4411" s="465" t="s">
        <v>12954</v>
      </c>
      <c r="D4411" s="465" t="s">
        <v>189</v>
      </c>
      <c r="E4411" s="465" t="s">
        <v>230</v>
      </c>
      <c r="F4411" s="466">
        <v>2019</v>
      </c>
      <c r="G4411" s="465" t="s">
        <v>5710</v>
      </c>
      <c r="H4411" s="465" t="s">
        <v>913</v>
      </c>
      <c r="I4411" s="465" t="s">
        <v>12955</v>
      </c>
      <c r="J4411" s="466">
        <v>12555</v>
      </c>
      <c r="K4411" s="469"/>
      <c r="L4411" s="404">
        <f t="shared" ca="1" si="68"/>
        <v>2511</v>
      </c>
      <c r="M4411" s="465" t="s">
        <v>131</v>
      </c>
    </row>
    <row r="4412" spans="1:13" x14ac:dyDescent="0.35">
      <c r="A4412" s="462" t="s">
        <v>10253</v>
      </c>
      <c r="B4412" s="462" t="s">
        <v>4596</v>
      </c>
      <c r="C4412" s="462" t="s">
        <v>10253</v>
      </c>
      <c r="D4412" s="462" t="s">
        <v>189</v>
      </c>
      <c r="E4412" s="462" t="s">
        <v>230</v>
      </c>
      <c r="F4412" s="463">
        <v>2016</v>
      </c>
      <c r="G4412" s="462" t="s">
        <v>5767</v>
      </c>
      <c r="H4412" s="462" t="s">
        <v>6032</v>
      </c>
      <c r="I4412" s="462" t="s">
        <v>10254</v>
      </c>
      <c r="J4412" s="463">
        <v>16217</v>
      </c>
      <c r="K4412" s="468"/>
      <c r="L4412" s="464">
        <f t="shared" ca="1" si="68"/>
        <v>2027.125</v>
      </c>
      <c r="M4412" s="462" t="s">
        <v>131</v>
      </c>
    </row>
    <row r="4413" spans="1:13" x14ac:dyDescent="0.35">
      <c r="A4413" s="465" t="s">
        <v>10255</v>
      </c>
      <c r="B4413" s="465" t="s">
        <v>4597</v>
      </c>
      <c r="C4413" s="465" t="s">
        <v>10255</v>
      </c>
      <c r="D4413" s="465" t="s">
        <v>189</v>
      </c>
      <c r="E4413" s="465" t="s">
        <v>230</v>
      </c>
      <c r="F4413" s="466">
        <v>2016</v>
      </c>
      <c r="G4413" s="465" t="s">
        <v>5767</v>
      </c>
      <c r="H4413" s="465" t="s">
        <v>6032</v>
      </c>
      <c r="I4413" s="465" t="s">
        <v>10256</v>
      </c>
      <c r="J4413" s="466">
        <v>8000</v>
      </c>
      <c r="K4413" s="469"/>
      <c r="L4413" s="404">
        <f t="shared" ca="1" si="68"/>
        <v>1000</v>
      </c>
      <c r="M4413" s="465" t="s">
        <v>131</v>
      </c>
    </row>
    <row r="4414" spans="1:13" x14ac:dyDescent="0.35">
      <c r="A4414" s="462" t="s">
        <v>10257</v>
      </c>
      <c r="B4414" s="462" t="s">
        <v>4598</v>
      </c>
      <c r="C4414" s="462" t="s">
        <v>10257</v>
      </c>
      <c r="D4414" s="462" t="s">
        <v>189</v>
      </c>
      <c r="E4414" s="462" t="s">
        <v>230</v>
      </c>
      <c r="F4414" s="463">
        <v>2016</v>
      </c>
      <c r="G4414" s="462" t="s">
        <v>5767</v>
      </c>
      <c r="H4414" s="462" t="s">
        <v>6032</v>
      </c>
      <c r="I4414" s="462" t="s">
        <v>10258</v>
      </c>
      <c r="J4414" s="463">
        <v>104780</v>
      </c>
      <c r="K4414" s="468"/>
      <c r="L4414" s="464">
        <f t="shared" ca="1" si="68"/>
        <v>13097.5</v>
      </c>
      <c r="M4414" s="462" t="s">
        <v>131</v>
      </c>
    </row>
    <row r="4415" spans="1:13" x14ac:dyDescent="0.35">
      <c r="A4415" s="465" t="s">
        <v>10259</v>
      </c>
      <c r="B4415" s="465" t="s">
        <v>4599</v>
      </c>
      <c r="C4415" s="465" t="s">
        <v>10259</v>
      </c>
      <c r="D4415" s="465" t="s">
        <v>189</v>
      </c>
      <c r="E4415" s="465" t="s">
        <v>230</v>
      </c>
      <c r="F4415" s="466">
        <v>2016</v>
      </c>
      <c r="G4415" s="465" t="s">
        <v>5767</v>
      </c>
      <c r="H4415" s="465" t="s">
        <v>6032</v>
      </c>
      <c r="I4415" s="465" t="s">
        <v>10260</v>
      </c>
      <c r="J4415" s="466">
        <v>28270</v>
      </c>
      <c r="K4415" s="469"/>
      <c r="L4415" s="404">
        <f t="shared" ca="1" si="68"/>
        <v>3533.75</v>
      </c>
      <c r="M4415" s="465" t="s">
        <v>131</v>
      </c>
    </row>
    <row r="4416" spans="1:13" x14ac:dyDescent="0.35">
      <c r="A4416" s="462" t="s">
        <v>10149</v>
      </c>
      <c r="B4416" s="462" t="s">
        <v>4595</v>
      </c>
      <c r="C4416" s="462" t="s">
        <v>10149</v>
      </c>
      <c r="D4416" s="462" t="s">
        <v>189</v>
      </c>
      <c r="E4416" s="462" t="s">
        <v>230</v>
      </c>
      <c r="F4416" s="463">
        <v>2016</v>
      </c>
      <c r="G4416" s="462" t="s">
        <v>5767</v>
      </c>
      <c r="H4416" s="462" t="s">
        <v>6025</v>
      </c>
      <c r="I4416" s="462" t="s">
        <v>10150</v>
      </c>
      <c r="J4416" s="463">
        <v>80776</v>
      </c>
      <c r="K4416" s="468"/>
      <c r="L4416" s="464">
        <f t="shared" ca="1" si="68"/>
        <v>10097</v>
      </c>
      <c r="M4416" s="462" t="s">
        <v>131</v>
      </c>
    </row>
    <row r="4417" spans="1:13" x14ac:dyDescent="0.35">
      <c r="A4417" s="465" t="s">
        <v>11372</v>
      </c>
      <c r="B4417" s="465" t="s">
        <v>4618</v>
      </c>
      <c r="C4417" s="465" t="s">
        <v>11372</v>
      </c>
      <c r="D4417" s="465" t="s">
        <v>189</v>
      </c>
      <c r="E4417" s="465" t="s">
        <v>230</v>
      </c>
      <c r="F4417" s="466">
        <v>2017</v>
      </c>
      <c r="G4417" s="465" t="s">
        <v>5710</v>
      </c>
      <c r="H4417" s="465" t="s">
        <v>6496</v>
      </c>
      <c r="I4417" s="465" t="s">
        <v>11373</v>
      </c>
      <c r="J4417" s="466">
        <v>23768</v>
      </c>
      <c r="K4417" s="469"/>
      <c r="L4417" s="404">
        <f t="shared" ca="1" si="68"/>
        <v>3395.4285714285716</v>
      </c>
      <c r="M4417" s="465" t="s">
        <v>131</v>
      </c>
    </row>
    <row r="4418" spans="1:13" x14ac:dyDescent="0.35">
      <c r="A4418" s="462" t="s">
        <v>12870</v>
      </c>
      <c r="B4418" s="462" t="s">
        <v>4645</v>
      </c>
      <c r="C4418" s="462" t="s">
        <v>12870</v>
      </c>
      <c r="D4418" s="462" t="s">
        <v>189</v>
      </c>
      <c r="E4418" s="462" t="s">
        <v>230</v>
      </c>
      <c r="F4418" s="463">
        <v>2019</v>
      </c>
      <c r="G4418" s="462" t="s">
        <v>5710</v>
      </c>
      <c r="H4418" s="462" t="s">
        <v>898</v>
      </c>
      <c r="I4418" s="462" t="s">
        <v>12871</v>
      </c>
      <c r="J4418" s="463">
        <v>1739</v>
      </c>
      <c r="K4418" s="468"/>
      <c r="L4418" s="464">
        <f t="shared" ref="L4418:L4481" ca="1" si="69">IFERROR(J4418/(YEAR(NOW())-F4418),"--")</f>
        <v>347.8</v>
      </c>
      <c r="M4418" s="462" t="s">
        <v>131</v>
      </c>
    </row>
    <row r="4419" spans="1:13" x14ac:dyDescent="0.35">
      <c r="A4419" s="465" t="s">
        <v>12952</v>
      </c>
      <c r="B4419" s="465" t="s">
        <v>4646</v>
      </c>
      <c r="C4419" s="465" t="s">
        <v>12952</v>
      </c>
      <c r="D4419" s="465" t="s">
        <v>189</v>
      </c>
      <c r="E4419" s="465" t="s">
        <v>230</v>
      </c>
      <c r="F4419" s="466">
        <v>2019</v>
      </c>
      <c r="G4419" s="465" t="s">
        <v>5710</v>
      </c>
      <c r="H4419" s="465" t="s">
        <v>913</v>
      </c>
      <c r="I4419" s="465" t="s">
        <v>12953</v>
      </c>
      <c r="J4419" s="466">
        <v>20000</v>
      </c>
      <c r="K4419" s="469"/>
      <c r="L4419" s="404">
        <f t="shared" ca="1" si="69"/>
        <v>4000</v>
      </c>
      <c r="M4419" s="465" t="s">
        <v>131</v>
      </c>
    </row>
    <row r="4420" spans="1:13" x14ac:dyDescent="0.35">
      <c r="A4420" s="462" t="s">
        <v>12872</v>
      </c>
      <c r="B4420" s="462" t="s">
        <v>4642</v>
      </c>
      <c r="C4420" s="462" t="s">
        <v>12872</v>
      </c>
      <c r="D4420" s="462" t="s">
        <v>189</v>
      </c>
      <c r="E4420" s="462" t="s">
        <v>230</v>
      </c>
      <c r="F4420" s="463">
        <v>2019</v>
      </c>
      <c r="G4420" s="462" t="s">
        <v>5710</v>
      </c>
      <c r="H4420" s="462" t="s">
        <v>898</v>
      </c>
      <c r="I4420" s="462" t="s">
        <v>12873</v>
      </c>
      <c r="J4420" s="463">
        <v>7552</v>
      </c>
      <c r="K4420" s="468"/>
      <c r="L4420" s="464">
        <f t="shared" ca="1" si="69"/>
        <v>1510.4</v>
      </c>
      <c r="M4420" s="462" t="s">
        <v>131</v>
      </c>
    </row>
    <row r="4421" spans="1:13" x14ac:dyDescent="0.35">
      <c r="A4421" s="465" t="s">
        <v>12673</v>
      </c>
      <c r="B4421" s="465" t="s">
        <v>4634</v>
      </c>
      <c r="C4421" s="465" t="s">
        <v>12673</v>
      </c>
      <c r="D4421" s="465" t="s">
        <v>189</v>
      </c>
      <c r="E4421" s="465" t="s">
        <v>230</v>
      </c>
      <c r="F4421" s="466">
        <v>2019</v>
      </c>
      <c r="G4421" s="465" t="s">
        <v>5710</v>
      </c>
      <c r="H4421" s="465" t="s">
        <v>6496</v>
      </c>
      <c r="I4421" s="465" t="s">
        <v>12674</v>
      </c>
      <c r="J4421" s="466">
        <v>18446</v>
      </c>
      <c r="K4421" s="469"/>
      <c r="L4421" s="404">
        <f t="shared" ca="1" si="69"/>
        <v>3689.2</v>
      </c>
      <c r="M4421" s="465" t="s">
        <v>131</v>
      </c>
    </row>
    <row r="4422" spans="1:13" x14ac:dyDescent="0.35">
      <c r="A4422" s="462" t="s">
        <v>12671</v>
      </c>
      <c r="B4422" s="462" t="s">
        <v>4633</v>
      </c>
      <c r="C4422" s="462" t="s">
        <v>12671</v>
      </c>
      <c r="D4422" s="462" t="s">
        <v>189</v>
      </c>
      <c r="E4422" s="462" t="s">
        <v>230</v>
      </c>
      <c r="F4422" s="463">
        <v>2019</v>
      </c>
      <c r="G4422" s="462" t="s">
        <v>5710</v>
      </c>
      <c r="H4422" s="462" t="s">
        <v>6496</v>
      </c>
      <c r="I4422" s="462" t="s">
        <v>12672</v>
      </c>
      <c r="J4422" s="463">
        <v>53938</v>
      </c>
      <c r="K4422" s="468"/>
      <c r="L4422" s="464">
        <f t="shared" ca="1" si="69"/>
        <v>10787.6</v>
      </c>
      <c r="M4422" s="462" t="s">
        <v>131</v>
      </c>
    </row>
    <row r="4423" spans="1:13" x14ac:dyDescent="0.35">
      <c r="A4423" s="465" t="s">
        <v>13192</v>
      </c>
      <c r="B4423" s="465" t="s">
        <v>4653</v>
      </c>
      <c r="C4423" s="465" t="s">
        <v>13192</v>
      </c>
      <c r="D4423" s="465" t="s">
        <v>189</v>
      </c>
      <c r="E4423" s="465" t="s">
        <v>230</v>
      </c>
      <c r="F4423" s="466">
        <v>2019</v>
      </c>
      <c r="G4423" s="465" t="s">
        <v>5710</v>
      </c>
      <c r="H4423" s="465" t="s">
        <v>9438</v>
      </c>
      <c r="I4423" s="465" t="s">
        <v>13193</v>
      </c>
      <c r="J4423" s="466">
        <v>12360</v>
      </c>
      <c r="K4423" s="469"/>
      <c r="L4423" s="404">
        <f t="shared" ca="1" si="69"/>
        <v>2472</v>
      </c>
      <c r="M4423" s="465" t="s">
        <v>131</v>
      </c>
    </row>
    <row r="4424" spans="1:13" x14ac:dyDescent="0.35">
      <c r="A4424" s="462" t="s">
        <v>13190</v>
      </c>
      <c r="B4424" s="462" t="s">
        <v>4652</v>
      </c>
      <c r="C4424" s="462" t="s">
        <v>13190</v>
      </c>
      <c r="D4424" s="462" t="s">
        <v>189</v>
      </c>
      <c r="E4424" s="462" t="s">
        <v>230</v>
      </c>
      <c r="F4424" s="463">
        <v>2019</v>
      </c>
      <c r="G4424" s="462" t="s">
        <v>5710</v>
      </c>
      <c r="H4424" s="462" t="s">
        <v>9438</v>
      </c>
      <c r="I4424" s="462" t="s">
        <v>13191</v>
      </c>
      <c r="J4424" s="463">
        <v>30032</v>
      </c>
      <c r="K4424" s="468"/>
      <c r="L4424" s="464">
        <f t="shared" ca="1" si="69"/>
        <v>6006.4</v>
      </c>
      <c r="M4424" s="462" t="s">
        <v>131</v>
      </c>
    </row>
    <row r="4425" spans="1:13" x14ac:dyDescent="0.35">
      <c r="A4425" s="465" t="s">
        <v>13188</v>
      </c>
      <c r="B4425" s="465" t="s">
        <v>4651</v>
      </c>
      <c r="C4425" s="465" t="s">
        <v>13188</v>
      </c>
      <c r="D4425" s="465" t="s">
        <v>189</v>
      </c>
      <c r="E4425" s="465" t="s">
        <v>230</v>
      </c>
      <c r="F4425" s="466">
        <v>2019</v>
      </c>
      <c r="G4425" s="465" t="s">
        <v>5710</v>
      </c>
      <c r="H4425" s="465" t="s">
        <v>9438</v>
      </c>
      <c r="I4425" s="465" t="s">
        <v>13189</v>
      </c>
      <c r="J4425" s="466">
        <v>11769</v>
      </c>
      <c r="K4425" s="469"/>
      <c r="L4425" s="404">
        <f t="shared" ca="1" si="69"/>
        <v>2353.8000000000002</v>
      </c>
      <c r="M4425" s="465" t="s">
        <v>131</v>
      </c>
    </row>
    <row r="4426" spans="1:13" x14ac:dyDescent="0.35">
      <c r="A4426" s="462" t="s">
        <v>13186</v>
      </c>
      <c r="B4426" s="462" t="s">
        <v>4650</v>
      </c>
      <c r="C4426" s="462" t="s">
        <v>13186</v>
      </c>
      <c r="D4426" s="462" t="s">
        <v>189</v>
      </c>
      <c r="E4426" s="462" t="s">
        <v>230</v>
      </c>
      <c r="F4426" s="463">
        <v>2019</v>
      </c>
      <c r="G4426" s="462" t="s">
        <v>5710</v>
      </c>
      <c r="H4426" s="462" t="s">
        <v>9438</v>
      </c>
      <c r="I4426" s="462" t="s">
        <v>13187</v>
      </c>
      <c r="J4426" s="463">
        <v>5893</v>
      </c>
      <c r="K4426" s="468"/>
      <c r="L4426" s="464">
        <f t="shared" ca="1" si="69"/>
        <v>1178.5999999999999</v>
      </c>
      <c r="M4426" s="462" t="s">
        <v>131</v>
      </c>
    </row>
    <row r="4427" spans="1:13" x14ac:dyDescent="0.35">
      <c r="A4427" s="465" t="s">
        <v>13184</v>
      </c>
      <c r="B4427" s="465" t="s">
        <v>4649</v>
      </c>
      <c r="C4427" s="465" t="s">
        <v>13184</v>
      </c>
      <c r="D4427" s="465" t="s">
        <v>189</v>
      </c>
      <c r="E4427" s="465" t="s">
        <v>230</v>
      </c>
      <c r="F4427" s="466">
        <v>2019</v>
      </c>
      <c r="G4427" s="465" t="s">
        <v>5710</v>
      </c>
      <c r="H4427" s="465" t="s">
        <v>9438</v>
      </c>
      <c r="I4427" s="465" t="s">
        <v>13185</v>
      </c>
      <c r="J4427" s="466">
        <v>8596</v>
      </c>
      <c r="K4427" s="469"/>
      <c r="L4427" s="404">
        <f t="shared" ca="1" si="69"/>
        <v>1719.2</v>
      </c>
      <c r="M4427" s="465" t="s">
        <v>131</v>
      </c>
    </row>
    <row r="4428" spans="1:13" x14ac:dyDescent="0.35">
      <c r="A4428" s="462" t="s">
        <v>13180</v>
      </c>
      <c r="B4428" s="462" t="s">
        <v>4654</v>
      </c>
      <c r="C4428" s="462" t="s">
        <v>13180</v>
      </c>
      <c r="D4428" s="462" t="s">
        <v>189</v>
      </c>
      <c r="E4428" s="462" t="s">
        <v>230</v>
      </c>
      <c r="F4428" s="463">
        <v>2019</v>
      </c>
      <c r="G4428" s="462" t="s">
        <v>5710</v>
      </c>
      <c r="H4428" s="462" t="s">
        <v>9438</v>
      </c>
      <c r="I4428" s="462" t="s">
        <v>13181</v>
      </c>
      <c r="J4428" s="463">
        <v>28890</v>
      </c>
      <c r="K4428" s="468"/>
      <c r="L4428" s="464">
        <f t="shared" ca="1" si="69"/>
        <v>5778</v>
      </c>
      <c r="M4428" s="462" t="s">
        <v>131</v>
      </c>
    </row>
    <row r="4429" spans="1:13" x14ac:dyDescent="0.35">
      <c r="A4429" s="465" t="s">
        <v>13182</v>
      </c>
      <c r="B4429" s="465" t="s">
        <v>4655</v>
      </c>
      <c r="C4429" s="465" t="s">
        <v>13182</v>
      </c>
      <c r="D4429" s="465" t="s">
        <v>189</v>
      </c>
      <c r="E4429" s="465" t="s">
        <v>230</v>
      </c>
      <c r="F4429" s="466">
        <v>2019</v>
      </c>
      <c r="G4429" s="465" t="s">
        <v>5710</v>
      </c>
      <c r="H4429" s="465" t="s">
        <v>9438</v>
      </c>
      <c r="I4429" s="465" t="s">
        <v>13183</v>
      </c>
      <c r="J4429" s="466">
        <v>14886</v>
      </c>
      <c r="K4429" s="469"/>
      <c r="L4429" s="404">
        <f t="shared" ca="1" si="69"/>
        <v>2977.2</v>
      </c>
      <c r="M4429" s="465" t="s">
        <v>131</v>
      </c>
    </row>
    <row r="4430" spans="1:13" x14ac:dyDescent="0.35">
      <c r="A4430" s="462" t="s">
        <v>13226</v>
      </c>
      <c r="B4430" s="462" t="s">
        <v>4664</v>
      </c>
      <c r="C4430" s="462" t="s">
        <v>13226</v>
      </c>
      <c r="D4430" s="462" t="s">
        <v>189</v>
      </c>
      <c r="E4430" s="462" t="s">
        <v>230</v>
      </c>
      <c r="F4430" s="463">
        <v>2019</v>
      </c>
      <c r="G4430" s="462" t="s">
        <v>5710</v>
      </c>
      <c r="H4430" s="462" t="s">
        <v>9887</v>
      </c>
      <c r="I4430" s="462" t="s">
        <v>13227</v>
      </c>
      <c r="J4430" s="463">
        <v>7546</v>
      </c>
      <c r="K4430" s="468"/>
      <c r="L4430" s="464">
        <f t="shared" ca="1" si="69"/>
        <v>1509.2</v>
      </c>
      <c r="M4430" s="462" t="s">
        <v>131</v>
      </c>
    </row>
    <row r="4431" spans="1:13" x14ac:dyDescent="0.35">
      <c r="A4431" s="465" t="s">
        <v>12868</v>
      </c>
      <c r="B4431" s="465" t="s">
        <v>4640</v>
      </c>
      <c r="C4431" s="465" t="s">
        <v>12868</v>
      </c>
      <c r="D4431" s="465" t="s">
        <v>189</v>
      </c>
      <c r="E4431" s="465" t="s">
        <v>230</v>
      </c>
      <c r="F4431" s="466">
        <v>2019</v>
      </c>
      <c r="G4431" s="465" t="s">
        <v>5710</v>
      </c>
      <c r="H4431" s="465" t="s">
        <v>898</v>
      </c>
      <c r="I4431" s="465" t="s">
        <v>12869</v>
      </c>
      <c r="J4431" s="466">
        <v>16384</v>
      </c>
      <c r="K4431" s="469"/>
      <c r="L4431" s="404">
        <f t="shared" ca="1" si="69"/>
        <v>3276.8</v>
      </c>
      <c r="M4431" s="465" t="s">
        <v>131</v>
      </c>
    </row>
    <row r="4432" spans="1:13" x14ac:dyDescent="0.35">
      <c r="A4432" s="462" t="s">
        <v>13400</v>
      </c>
      <c r="B4432" s="462" t="s">
        <v>4670</v>
      </c>
      <c r="C4432" s="462" t="s">
        <v>13400</v>
      </c>
      <c r="D4432" s="462" t="s">
        <v>189</v>
      </c>
      <c r="E4432" s="462" t="s">
        <v>230</v>
      </c>
      <c r="F4432" s="463">
        <v>2019</v>
      </c>
      <c r="G4432" s="462" t="s">
        <v>5710</v>
      </c>
      <c r="H4432" s="462" t="s">
        <v>9893</v>
      </c>
      <c r="I4432" s="462" t="s">
        <v>13401</v>
      </c>
      <c r="J4432" s="463">
        <v>24358</v>
      </c>
      <c r="K4432" s="468"/>
      <c r="L4432" s="464">
        <f t="shared" ca="1" si="69"/>
        <v>4871.6000000000004</v>
      </c>
      <c r="M4432" s="462" t="s">
        <v>131</v>
      </c>
    </row>
    <row r="4433" spans="1:13" x14ac:dyDescent="0.35">
      <c r="A4433" s="465" t="s">
        <v>12874</v>
      </c>
      <c r="B4433" s="465" t="s">
        <v>4638</v>
      </c>
      <c r="C4433" s="465" t="s">
        <v>12874</v>
      </c>
      <c r="D4433" s="465" t="s">
        <v>189</v>
      </c>
      <c r="E4433" s="465" t="s">
        <v>230</v>
      </c>
      <c r="F4433" s="466">
        <v>2019</v>
      </c>
      <c r="G4433" s="465" t="s">
        <v>5710</v>
      </c>
      <c r="H4433" s="465" t="s">
        <v>898</v>
      </c>
      <c r="I4433" s="465" t="s">
        <v>12875</v>
      </c>
      <c r="J4433" s="466">
        <v>5313</v>
      </c>
      <c r="K4433" s="469"/>
      <c r="L4433" s="404">
        <f t="shared" ca="1" si="69"/>
        <v>1062.5999999999999</v>
      </c>
      <c r="M4433" s="465" t="s">
        <v>131</v>
      </c>
    </row>
    <row r="4434" spans="1:13" x14ac:dyDescent="0.35">
      <c r="A4434" s="462" t="s">
        <v>13230</v>
      </c>
      <c r="B4434" s="462" t="s">
        <v>4666</v>
      </c>
      <c r="C4434" s="462" t="s">
        <v>13230</v>
      </c>
      <c r="D4434" s="462" t="s">
        <v>189</v>
      </c>
      <c r="E4434" s="462" t="s">
        <v>230</v>
      </c>
      <c r="F4434" s="463">
        <v>2019</v>
      </c>
      <c r="G4434" s="462" t="s">
        <v>5710</v>
      </c>
      <c r="H4434" s="462" t="s">
        <v>9887</v>
      </c>
      <c r="I4434" s="462" t="s">
        <v>13231</v>
      </c>
      <c r="J4434" s="463">
        <v>10657</v>
      </c>
      <c r="K4434" s="468"/>
      <c r="L4434" s="464">
        <f t="shared" ca="1" si="69"/>
        <v>2131.4</v>
      </c>
      <c r="M4434" s="462" t="s">
        <v>131</v>
      </c>
    </row>
    <row r="4435" spans="1:13" x14ac:dyDescent="0.35">
      <c r="A4435" s="465" t="s">
        <v>12876</v>
      </c>
      <c r="B4435" s="465" t="s">
        <v>4643</v>
      </c>
      <c r="C4435" s="465" t="s">
        <v>12876</v>
      </c>
      <c r="D4435" s="465" t="s">
        <v>189</v>
      </c>
      <c r="E4435" s="465" t="s">
        <v>230</v>
      </c>
      <c r="F4435" s="466">
        <v>2019</v>
      </c>
      <c r="G4435" s="465" t="s">
        <v>5710</v>
      </c>
      <c r="H4435" s="465" t="s">
        <v>898</v>
      </c>
      <c r="I4435" s="465" t="s">
        <v>12877</v>
      </c>
      <c r="J4435" s="466">
        <v>6762</v>
      </c>
      <c r="K4435" s="469"/>
      <c r="L4435" s="404">
        <f t="shared" ca="1" si="69"/>
        <v>1352.4</v>
      </c>
      <c r="M4435" s="465" t="s">
        <v>131</v>
      </c>
    </row>
    <row r="4436" spans="1:13" x14ac:dyDescent="0.35">
      <c r="A4436" s="462" t="s">
        <v>12878</v>
      </c>
      <c r="B4436" s="462" t="s">
        <v>4644</v>
      </c>
      <c r="C4436" s="462" t="s">
        <v>12878</v>
      </c>
      <c r="D4436" s="462" t="s">
        <v>189</v>
      </c>
      <c r="E4436" s="462" t="s">
        <v>230</v>
      </c>
      <c r="F4436" s="463">
        <v>2019</v>
      </c>
      <c r="G4436" s="462" t="s">
        <v>5710</v>
      </c>
      <c r="H4436" s="462" t="s">
        <v>898</v>
      </c>
      <c r="I4436" s="462" t="s">
        <v>12879</v>
      </c>
      <c r="J4436" s="463">
        <v>15231</v>
      </c>
      <c r="K4436" s="468"/>
      <c r="L4436" s="464">
        <f t="shared" ca="1" si="69"/>
        <v>3046.2</v>
      </c>
      <c r="M4436" s="462" t="s">
        <v>131</v>
      </c>
    </row>
    <row r="4437" spans="1:13" x14ac:dyDescent="0.35">
      <c r="A4437" s="465" t="s">
        <v>14857</v>
      </c>
      <c r="B4437" s="465" t="s">
        <v>14858</v>
      </c>
      <c r="C4437" s="465" t="s">
        <v>14857</v>
      </c>
      <c r="D4437" s="465" t="s">
        <v>189</v>
      </c>
      <c r="E4437" s="465" t="s">
        <v>230</v>
      </c>
      <c r="F4437" s="466">
        <v>2021</v>
      </c>
      <c r="G4437" s="465" t="s">
        <v>5710</v>
      </c>
      <c r="H4437" s="465" t="s">
        <v>897</v>
      </c>
      <c r="I4437" s="465" t="s">
        <v>14859</v>
      </c>
      <c r="J4437" s="466">
        <v>10982</v>
      </c>
      <c r="K4437" s="469"/>
      <c r="L4437" s="404">
        <f t="shared" ca="1" si="69"/>
        <v>3660.6666666666665</v>
      </c>
      <c r="M4437" s="465" t="s">
        <v>131</v>
      </c>
    </row>
    <row r="4438" spans="1:13" x14ac:dyDescent="0.35">
      <c r="A4438" s="462" t="s">
        <v>14240</v>
      </c>
      <c r="B4438" s="462" t="s">
        <v>14241</v>
      </c>
      <c r="C4438" s="462" t="s">
        <v>14240</v>
      </c>
      <c r="D4438" s="462" t="s">
        <v>189</v>
      </c>
      <c r="E4438" s="462" t="s">
        <v>230</v>
      </c>
      <c r="F4438" s="463">
        <v>2021</v>
      </c>
      <c r="G4438" s="462" t="s">
        <v>5710</v>
      </c>
      <c r="H4438" s="462" t="s">
        <v>898</v>
      </c>
      <c r="I4438" s="462" t="s">
        <v>14242</v>
      </c>
      <c r="J4438" s="463">
        <v>1694</v>
      </c>
      <c r="K4438" s="468"/>
      <c r="L4438" s="464">
        <f t="shared" ca="1" si="69"/>
        <v>564.66666666666663</v>
      </c>
      <c r="M4438" s="462" t="s">
        <v>131</v>
      </c>
    </row>
    <row r="4439" spans="1:13" x14ac:dyDescent="0.35">
      <c r="A4439" s="465" t="s">
        <v>14243</v>
      </c>
      <c r="B4439" s="465" t="s">
        <v>14244</v>
      </c>
      <c r="C4439" s="465" t="s">
        <v>14243</v>
      </c>
      <c r="D4439" s="465" t="s">
        <v>189</v>
      </c>
      <c r="E4439" s="465" t="s">
        <v>230</v>
      </c>
      <c r="F4439" s="466">
        <v>2021</v>
      </c>
      <c r="G4439" s="465" t="s">
        <v>5710</v>
      </c>
      <c r="H4439" s="465" t="s">
        <v>898</v>
      </c>
      <c r="I4439" s="465" t="s">
        <v>14245</v>
      </c>
      <c r="J4439" s="466">
        <v>2577</v>
      </c>
      <c r="K4439" s="469"/>
      <c r="L4439" s="404">
        <f t="shared" ca="1" si="69"/>
        <v>859</v>
      </c>
      <c r="M4439" s="465" t="s">
        <v>131</v>
      </c>
    </row>
    <row r="4440" spans="1:13" x14ac:dyDescent="0.35">
      <c r="A4440" s="462" t="s">
        <v>13944</v>
      </c>
      <c r="B4440" s="462" t="s">
        <v>13945</v>
      </c>
      <c r="C4440" s="462" t="s">
        <v>13944</v>
      </c>
      <c r="D4440" s="462" t="s">
        <v>189</v>
      </c>
      <c r="E4440" s="462" t="s">
        <v>230</v>
      </c>
      <c r="F4440" s="463">
        <v>2020</v>
      </c>
      <c r="G4440" s="462" t="s">
        <v>5710</v>
      </c>
      <c r="H4440" s="462" t="s">
        <v>6004</v>
      </c>
      <c r="I4440" s="462" t="s">
        <v>13946</v>
      </c>
      <c r="J4440" s="463">
        <v>2066</v>
      </c>
      <c r="K4440" s="468"/>
      <c r="L4440" s="464">
        <f t="shared" ca="1" si="69"/>
        <v>516.5</v>
      </c>
      <c r="M4440" s="462" t="s">
        <v>131</v>
      </c>
    </row>
    <row r="4441" spans="1:13" x14ac:dyDescent="0.35">
      <c r="A4441" s="465" t="s">
        <v>14863</v>
      </c>
      <c r="B4441" s="465" t="s">
        <v>14864</v>
      </c>
      <c r="C4441" s="465" t="s">
        <v>14863</v>
      </c>
      <c r="D4441" s="465" t="s">
        <v>189</v>
      </c>
      <c r="E4441" s="465" t="s">
        <v>230</v>
      </c>
      <c r="F4441" s="466">
        <v>2021</v>
      </c>
      <c r="G4441" s="465" t="s">
        <v>5710</v>
      </c>
      <c r="H4441" s="465" t="s">
        <v>6004</v>
      </c>
      <c r="I4441" s="465" t="s">
        <v>14865</v>
      </c>
      <c r="J4441" s="466">
        <v>0</v>
      </c>
      <c r="K4441" s="469"/>
      <c r="L4441" s="404">
        <f t="shared" ca="1" si="69"/>
        <v>0</v>
      </c>
      <c r="M4441" s="465" t="s">
        <v>131</v>
      </c>
    </row>
    <row r="4442" spans="1:13" x14ac:dyDescent="0.35">
      <c r="A4442" s="462" t="s">
        <v>14866</v>
      </c>
      <c r="B4442" s="462" t="s">
        <v>14867</v>
      </c>
      <c r="C4442" s="462" t="s">
        <v>14866</v>
      </c>
      <c r="D4442" s="462" t="s">
        <v>189</v>
      </c>
      <c r="E4442" s="462" t="s">
        <v>230</v>
      </c>
      <c r="F4442" s="463">
        <v>2021</v>
      </c>
      <c r="G4442" s="462" t="s">
        <v>5710</v>
      </c>
      <c r="H4442" s="462" t="s">
        <v>6004</v>
      </c>
      <c r="I4442" s="462" t="s">
        <v>14868</v>
      </c>
      <c r="J4442" s="463">
        <v>0</v>
      </c>
      <c r="K4442" s="468"/>
      <c r="L4442" s="464">
        <f t="shared" ca="1" si="69"/>
        <v>0</v>
      </c>
      <c r="M4442" s="462" t="s">
        <v>131</v>
      </c>
    </row>
    <row r="4443" spans="1:13" x14ac:dyDescent="0.35">
      <c r="A4443" s="465" t="s">
        <v>14237</v>
      </c>
      <c r="B4443" s="465" t="s">
        <v>14238</v>
      </c>
      <c r="C4443" s="465" t="s">
        <v>14237</v>
      </c>
      <c r="D4443" s="465" t="s">
        <v>189</v>
      </c>
      <c r="E4443" s="465" t="s">
        <v>230</v>
      </c>
      <c r="F4443" s="466">
        <v>2021</v>
      </c>
      <c r="G4443" s="465" t="s">
        <v>5710</v>
      </c>
      <c r="H4443" s="465" t="s">
        <v>898</v>
      </c>
      <c r="I4443" s="465" t="s">
        <v>14239</v>
      </c>
      <c r="J4443" s="466">
        <v>2545</v>
      </c>
      <c r="K4443" s="469"/>
      <c r="L4443" s="404">
        <f t="shared" ca="1" si="69"/>
        <v>848.33333333333337</v>
      </c>
      <c r="M4443" s="465" t="s">
        <v>131</v>
      </c>
    </row>
    <row r="4444" spans="1:13" x14ac:dyDescent="0.35">
      <c r="A4444" s="462" t="s">
        <v>14234</v>
      </c>
      <c r="B4444" s="462" t="s">
        <v>14235</v>
      </c>
      <c r="C4444" s="462" t="s">
        <v>14234</v>
      </c>
      <c r="D4444" s="462" t="s">
        <v>189</v>
      </c>
      <c r="E4444" s="462" t="s">
        <v>230</v>
      </c>
      <c r="F4444" s="463">
        <v>2021</v>
      </c>
      <c r="G4444" s="462" t="s">
        <v>5710</v>
      </c>
      <c r="H4444" s="462" t="s">
        <v>898</v>
      </c>
      <c r="I4444" s="462" t="s">
        <v>14236</v>
      </c>
      <c r="J4444" s="463">
        <v>16468</v>
      </c>
      <c r="K4444" s="468"/>
      <c r="L4444" s="464">
        <f t="shared" ca="1" si="69"/>
        <v>5489.333333333333</v>
      </c>
      <c r="M4444" s="462" t="s">
        <v>131</v>
      </c>
    </row>
    <row r="4445" spans="1:13" x14ac:dyDescent="0.35">
      <c r="A4445" s="465" t="s">
        <v>14264</v>
      </c>
      <c r="B4445" s="465" t="s">
        <v>14265</v>
      </c>
      <c r="C4445" s="465" t="s">
        <v>14264</v>
      </c>
      <c r="D4445" s="465" t="s">
        <v>189</v>
      </c>
      <c r="E4445" s="465" t="s">
        <v>230</v>
      </c>
      <c r="F4445" s="466">
        <v>2021</v>
      </c>
      <c r="G4445" s="465" t="s">
        <v>5710</v>
      </c>
      <c r="H4445" s="465" t="s">
        <v>913</v>
      </c>
      <c r="I4445" s="465" t="s">
        <v>14266</v>
      </c>
      <c r="J4445" s="466">
        <v>2744</v>
      </c>
      <c r="K4445" s="469"/>
      <c r="L4445" s="404">
        <f t="shared" ca="1" si="69"/>
        <v>914.66666666666663</v>
      </c>
      <c r="M4445" s="465" t="s">
        <v>131</v>
      </c>
    </row>
    <row r="4446" spans="1:13" x14ac:dyDescent="0.35">
      <c r="A4446" s="462" t="s">
        <v>14258</v>
      </c>
      <c r="B4446" s="462" t="s">
        <v>14259</v>
      </c>
      <c r="C4446" s="462" t="s">
        <v>14258</v>
      </c>
      <c r="D4446" s="462" t="s">
        <v>189</v>
      </c>
      <c r="E4446" s="462" t="s">
        <v>230</v>
      </c>
      <c r="F4446" s="463">
        <v>2021</v>
      </c>
      <c r="G4446" s="462" t="s">
        <v>5710</v>
      </c>
      <c r="H4446" s="462" t="s">
        <v>913</v>
      </c>
      <c r="I4446" s="462" t="s">
        <v>14260</v>
      </c>
      <c r="J4446" s="463">
        <v>2130</v>
      </c>
      <c r="K4446" s="468"/>
      <c r="L4446" s="464">
        <f t="shared" ca="1" si="69"/>
        <v>710</v>
      </c>
      <c r="M4446" s="462" t="s">
        <v>131</v>
      </c>
    </row>
    <row r="4447" spans="1:13" x14ac:dyDescent="0.35">
      <c r="A4447" s="465" t="s">
        <v>14261</v>
      </c>
      <c r="B4447" s="465" t="s">
        <v>14262</v>
      </c>
      <c r="C4447" s="465" t="s">
        <v>14261</v>
      </c>
      <c r="D4447" s="465" t="s">
        <v>189</v>
      </c>
      <c r="E4447" s="465" t="s">
        <v>230</v>
      </c>
      <c r="F4447" s="466">
        <v>2021</v>
      </c>
      <c r="G4447" s="465" t="s">
        <v>5710</v>
      </c>
      <c r="H4447" s="465" t="s">
        <v>913</v>
      </c>
      <c r="I4447" s="465" t="s">
        <v>14263</v>
      </c>
      <c r="J4447" s="466">
        <v>624</v>
      </c>
      <c r="K4447" s="469"/>
      <c r="L4447" s="404">
        <f t="shared" ca="1" si="69"/>
        <v>208</v>
      </c>
      <c r="M4447" s="465" t="s">
        <v>131</v>
      </c>
    </row>
    <row r="4448" spans="1:13" x14ac:dyDescent="0.35">
      <c r="A4448" s="462" t="s">
        <v>13881</v>
      </c>
      <c r="B4448" s="462" t="s">
        <v>13882</v>
      </c>
      <c r="C4448" s="462" t="s">
        <v>13881</v>
      </c>
      <c r="D4448" s="462" t="s">
        <v>189</v>
      </c>
      <c r="E4448" s="462" t="s">
        <v>230</v>
      </c>
      <c r="F4448" s="463">
        <v>2020</v>
      </c>
      <c r="G4448" s="462" t="s">
        <v>5710</v>
      </c>
      <c r="H4448" s="462" t="s">
        <v>6139</v>
      </c>
      <c r="I4448" s="462" t="s">
        <v>13883</v>
      </c>
      <c r="J4448" s="463">
        <v>5373</v>
      </c>
      <c r="K4448" s="468"/>
      <c r="L4448" s="464">
        <f t="shared" ca="1" si="69"/>
        <v>1343.25</v>
      </c>
      <c r="M4448" s="462" t="s">
        <v>131</v>
      </c>
    </row>
    <row r="4449" spans="1:13" x14ac:dyDescent="0.35">
      <c r="A4449" s="465" t="s">
        <v>14216</v>
      </c>
      <c r="B4449" s="465" t="s">
        <v>14217</v>
      </c>
      <c r="C4449" s="465" t="s">
        <v>14216</v>
      </c>
      <c r="D4449" s="465" t="s">
        <v>189</v>
      </c>
      <c r="E4449" s="465" t="s">
        <v>230</v>
      </c>
      <c r="F4449" s="466">
        <v>2021</v>
      </c>
      <c r="G4449" s="465" t="s">
        <v>5710</v>
      </c>
      <c r="H4449" s="465" t="s">
        <v>6139</v>
      </c>
      <c r="I4449" s="465" t="s">
        <v>14218</v>
      </c>
      <c r="J4449" s="466">
        <v>27188</v>
      </c>
      <c r="K4449" s="469"/>
      <c r="L4449" s="404">
        <f t="shared" ca="1" si="69"/>
        <v>9062.6666666666661</v>
      </c>
      <c r="M4449" s="465" t="s">
        <v>131</v>
      </c>
    </row>
    <row r="4450" spans="1:13" x14ac:dyDescent="0.35">
      <c r="A4450" s="462" t="s">
        <v>14270</v>
      </c>
      <c r="B4450" s="462" t="s">
        <v>14271</v>
      </c>
      <c r="C4450" s="462" t="s">
        <v>14270</v>
      </c>
      <c r="D4450" s="462" t="s">
        <v>189</v>
      </c>
      <c r="E4450" s="462" t="s">
        <v>230</v>
      </c>
      <c r="F4450" s="463">
        <v>2021</v>
      </c>
      <c r="G4450" s="462" t="s">
        <v>5710</v>
      </c>
      <c r="H4450" s="462" t="s">
        <v>913</v>
      </c>
      <c r="I4450" s="462" t="s">
        <v>14272</v>
      </c>
      <c r="J4450" s="463">
        <v>14708</v>
      </c>
      <c r="K4450" s="468"/>
      <c r="L4450" s="464">
        <f t="shared" ca="1" si="69"/>
        <v>4902.666666666667</v>
      </c>
      <c r="M4450" s="462" t="s">
        <v>131</v>
      </c>
    </row>
    <row r="4451" spans="1:13" x14ac:dyDescent="0.35">
      <c r="A4451" s="465" t="s">
        <v>14213</v>
      </c>
      <c r="B4451" s="465" t="s">
        <v>14214</v>
      </c>
      <c r="C4451" s="465" t="s">
        <v>14213</v>
      </c>
      <c r="D4451" s="465" t="s">
        <v>189</v>
      </c>
      <c r="E4451" s="465" t="s">
        <v>230</v>
      </c>
      <c r="F4451" s="466">
        <v>2021</v>
      </c>
      <c r="G4451" s="465" t="s">
        <v>5710</v>
      </c>
      <c r="H4451" s="465" t="s">
        <v>6139</v>
      </c>
      <c r="I4451" s="465" t="s">
        <v>14215</v>
      </c>
      <c r="J4451" s="466">
        <v>12665</v>
      </c>
      <c r="K4451" s="469"/>
      <c r="L4451" s="404">
        <f t="shared" ca="1" si="69"/>
        <v>4221.666666666667</v>
      </c>
      <c r="M4451" s="465" t="s">
        <v>131</v>
      </c>
    </row>
    <row r="4452" spans="1:13" x14ac:dyDescent="0.35">
      <c r="A4452" s="462" t="s">
        <v>13878</v>
      </c>
      <c r="B4452" s="462" t="s">
        <v>13879</v>
      </c>
      <c r="C4452" s="462" t="s">
        <v>13878</v>
      </c>
      <c r="D4452" s="462" t="s">
        <v>189</v>
      </c>
      <c r="E4452" s="462" t="s">
        <v>230</v>
      </c>
      <c r="F4452" s="463">
        <v>2020</v>
      </c>
      <c r="G4452" s="462" t="s">
        <v>5710</v>
      </c>
      <c r="H4452" s="462" t="s">
        <v>6139</v>
      </c>
      <c r="I4452" s="462" t="s">
        <v>13880</v>
      </c>
      <c r="J4452" s="463">
        <v>12580</v>
      </c>
      <c r="K4452" s="468"/>
      <c r="L4452" s="464">
        <f t="shared" ca="1" si="69"/>
        <v>3145</v>
      </c>
      <c r="M4452" s="462" t="s">
        <v>131</v>
      </c>
    </row>
    <row r="4453" spans="1:13" x14ac:dyDescent="0.35">
      <c r="A4453" s="465" t="s">
        <v>14210</v>
      </c>
      <c r="B4453" s="465" t="s">
        <v>14211</v>
      </c>
      <c r="C4453" s="465" t="s">
        <v>14210</v>
      </c>
      <c r="D4453" s="465" t="s">
        <v>189</v>
      </c>
      <c r="E4453" s="465" t="s">
        <v>230</v>
      </c>
      <c r="F4453" s="466">
        <v>2021</v>
      </c>
      <c r="G4453" s="465" t="s">
        <v>5710</v>
      </c>
      <c r="H4453" s="465" t="s">
        <v>6139</v>
      </c>
      <c r="I4453" s="465" t="s">
        <v>14212</v>
      </c>
      <c r="J4453" s="466">
        <v>19788</v>
      </c>
      <c r="K4453" s="469"/>
      <c r="L4453" s="404">
        <f t="shared" ca="1" si="69"/>
        <v>6596</v>
      </c>
      <c r="M4453" s="465" t="s">
        <v>131</v>
      </c>
    </row>
    <row r="4454" spans="1:13" x14ac:dyDescent="0.35">
      <c r="A4454" s="462" t="s">
        <v>14207</v>
      </c>
      <c r="B4454" s="462" t="s">
        <v>14208</v>
      </c>
      <c r="C4454" s="462" t="s">
        <v>14207</v>
      </c>
      <c r="D4454" s="462" t="s">
        <v>189</v>
      </c>
      <c r="E4454" s="462" t="s">
        <v>230</v>
      </c>
      <c r="F4454" s="463">
        <v>2021</v>
      </c>
      <c r="G4454" s="462" t="s">
        <v>5710</v>
      </c>
      <c r="H4454" s="462" t="s">
        <v>6139</v>
      </c>
      <c r="I4454" s="462" t="s">
        <v>14209</v>
      </c>
      <c r="J4454" s="463">
        <v>14912</v>
      </c>
      <c r="K4454" s="468"/>
      <c r="L4454" s="464">
        <f t="shared" ca="1" si="69"/>
        <v>4970.666666666667</v>
      </c>
      <c r="M4454" s="462" t="s">
        <v>131</v>
      </c>
    </row>
    <row r="4455" spans="1:13" x14ac:dyDescent="0.35">
      <c r="A4455" s="465" t="s">
        <v>14267</v>
      </c>
      <c r="B4455" s="465" t="s">
        <v>14268</v>
      </c>
      <c r="C4455" s="465" t="s">
        <v>14267</v>
      </c>
      <c r="D4455" s="465" t="s">
        <v>189</v>
      </c>
      <c r="E4455" s="465" t="s">
        <v>230</v>
      </c>
      <c r="F4455" s="466">
        <v>2021</v>
      </c>
      <c r="G4455" s="465" t="s">
        <v>5710</v>
      </c>
      <c r="H4455" s="465" t="s">
        <v>913</v>
      </c>
      <c r="I4455" s="465" t="s">
        <v>14269</v>
      </c>
      <c r="J4455" s="466">
        <v>12679</v>
      </c>
      <c r="K4455" s="469"/>
      <c r="L4455" s="404">
        <f t="shared" ca="1" si="69"/>
        <v>4226.333333333333</v>
      </c>
      <c r="M4455" s="465" t="s">
        <v>131</v>
      </c>
    </row>
    <row r="4456" spans="1:13" x14ac:dyDescent="0.35">
      <c r="A4456" s="462" t="s">
        <v>14246</v>
      </c>
      <c r="B4456" s="462" t="s">
        <v>14247</v>
      </c>
      <c r="C4456" s="462" t="s">
        <v>14246</v>
      </c>
      <c r="D4456" s="462" t="s">
        <v>189</v>
      </c>
      <c r="E4456" s="462" t="s">
        <v>230</v>
      </c>
      <c r="F4456" s="463">
        <v>2021</v>
      </c>
      <c r="G4456" s="462" t="s">
        <v>5710</v>
      </c>
      <c r="H4456" s="462" t="s">
        <v>898</v>
      </c>
      <c r="I4456" s="462" t="s">
        <v>14248</v>
      </c>
      <c r="J4456" s="463">
        <v>591</v>
      </c>
      <c r="K4456" s="468"/>
      <c r="L4456" s="464">
        <f t="shared" ca="1" si="69"/>
        <v>197</v>
      </c>
      <c r="M4456" s="462" t="s">
        <v>131</v>
      </c>
    </row>
    <row r="4457" spans="1:13" x14ac:dyDescent="0.35">
      <c r="A4457" s="465" t="s">
        <v>14273</v>
      </c>
      <c r="B4457" s="465" t="s">
        <v>14274</v>
      </c>
      <c r="C4457" s="465" t="s">
        <v>14273</v>
      </c>
      <c r="D4457" s="465" t="s">
        <v>189</v>
      </c>
      <c r="E4457" s="465" t="s">
        <v>230</v>
      </c>
      <c r="F4457" s="466">
        <v>2021</v>
      </c>
      <c r="G4457" s="465" t="s">
        <v>5710</v>
      </c>
      <c r="H4457" s="465" t="s">
        <v>913</v>
      </c>
      <c r="I4457" s="465" t="s">
        <v>14275</v>
      </c>
      <c r="J4457" s="466">
        <v>1016</v>
      </c>
      <c r="K4457" s="469"/>
      <c r="L4457" s="404">
        <f t="shared" ca="1" si="69"/>
        <v>338.66666666666669</v>
      </c>
      <c r="M4457" s="465" t="s">
        <v>131</v>
      </c>
    </row>
    <row r="4458" spans="1:13" x14ac:dyDescent="0.35">
      <c r="A4458" s="462" t="s">
        <v>14276</v>
      </c>
      <c r="B4458" s="462" t="s">
        <v>14277</v>
      </c>
      <c r="C4458" s="462" t="s">
        <v>14276</v>
      </c>
      <c r="D4458" s="462" t="s">
        <v>189</v>
      </c>
      <c r="E4458" s="462" t="s">
        <v>230</v>
      </c>
      <c r="F4458" s="463">
        <v>2021</v>
      </c>
      <c r="G4458" s="462" t="s">
        <v>5710</v>
      </c>
      <c r="H4458" s="462" t="s">
        <v>913</v>
      </c>
      <c r="I4458" s="462" t="s">
        <v>14278</v>
      </c>
      <c r="J4458" s="463">
        <v>1921</v>
      </c>
      <c r="K4458" s="468"/>
      <c r="L4458" s="464">
        <f t="shared" ca="1" si="69"/>
        <v>640.33333333333337</v>
      </c>
      <c r="M4458" s="462" t="s">
        <v>131</v>
      </c>
    </row>
    <row r="4459" spans="1:13" x14ac:dyDescent="0.35">
      <c r="A4459" s="465" t="s">
        <v>14295</v>
      </c>
      <c r="B4459" s="465" t="s">
        <v>14296</v>
      </c>
      <c r="C4459" s="465" t="s">
        <v>14295</v>
      </c>
      <c r="D4459" s="465" t="s">
        <v>189</v>
      </c>
      <c r="E4459" s="465" t="s">
        <v>230</v>
      </c>
      <c r="F4459" s="466">
        <v>2021</v>
      </c>
      <c r="G4459" s="465" t="s">
        <v>5710</v>
      </c>
      <c r="H4459" s="465" t="s">
        <v>897</v>
      </c>
      <c r="I4459" s="465" t="s">
        <v>14297</v>
      </c>
      <c r="J4459" s="466">
        <v>2444</v>
      </c>
      <c r="K4459" s="469"/>
      <c r="L4459" s="404">
        <f t="shared" ca="1" si="69"/>
        <v>814.66666666666663</v>
      </c>
      <c r="M4459" s="465" t="s">
        <v>131</v>
      </c>
    </row>
    <row r="4460" spans="1:13" x14ac:dyDescent="0.35">
      <c r="A4460" s="462" t="s">
        <v>6569</v>
      </c>
      <c r="B4460" s="462" t="s">
        <v>4549</v>
      </c>
      <c r="C4460" s="462" t="s">
        <v>6569</v>
      </c>
      <c r="D4460" s="462" t="s">
        <v>189</v>
      </c>
      <c r="E4460" s="462" t="s">
        <v>240</v>
      </c>
      <c r="F4460" s="463">
        <v>2007</v>
      </c>
      <c r="G4460" s="462" t="s">
        <v>5767</v>
      </c>
      <c r="H4460" s="462" t="s">
        <v>5996</v>
      </c>
      <c r="I4460" s="462" t="s">
        <v>6570</v>
      </c>
      <c r="J4460" s="463">
        <v>120230</v>
      </c>
      <c r="K4460" s="468">
        <v>45189</v>
      </c>
      <c r="L4460" s="464">
        <f t="shared" ca="1" si="69"/>
        <v>7072.3529411764703</v>
      </c>
      <c r="M4460" s="462" t="s">
        <v>131</v>
      </c>
    </row>
    <row r="4461" spans="1:13" x14ac:dyDescent="0.35">
      <c r="A4461" s="465" t="s">
        <v>6571</v>
      </c>
      <c r="B4461" s="465" t="s">
        <v>4548</v>
      </c>
      <c r="C4461" s="465" t="s">
        <v>6571</v>
      </c>
      <c r="D4461" s="465" t="s">
        <v>189</v>
      </c>
      <c r="E4461" s="465" t="s">
        <v>240</v>
      </c>
      <c r="F4461" s="466">
        <v>2007</v>
      </c>
      <c r="G4461" s="465" t="s">
        <v>5767</v>
      </c>
      <c r="H4461" s="465" t="s">
        <v>5996</v>
      </c>
      <c r="I4461" s="465" t="s">
        <v>6572</v>
      </c>
      <c r="J4461" s="466">
        <v>125485</v>
      </c>
      <c r="K4461" s="469">
        <v>45140</v>
      </c>
      <c r="L4461" s="404">
        <f t="shared" ca="1" si="69"/>
        <v>7381.4705882352937</v>
      </c>
      <c r="M4461" s="465" t="s">
        <v>131</v>
      </c>
    </row>
    <row r="4462" spans="1:13" x14ac:dyDescent="0.35">
      <c r="A4462" s="462" t="s">
        <v>6567</v>
      </c>
      <c r="B4462" s="462" t="s">
        <v>4547</v>
      </c>
      <c r="C4462" s="462" t="s">
        <v>6567</v>
      </c>
      <c r="D4462" s="462" t="s">
        <v>189</v>
      </c>
      <c r="E4462" s="462" t="s">
        <v>240</v>
      </c>
      <c r="F4462" s="463">
        <v>2007</v>
      </c>
      <c r="G4462" s="462" t="s">
        <v>5767</v>
      </c>
      <c r="H4462" s="462" t="s">
        <v>5996</v>
      </c>
      <c r="I4462" s="462" t="s">
        <v>6568</v>
      </c>
      <c r="J4462" s="463">
        <v>147342</v>
      </c>
      <c r="K4462" s="468"/>
      <c r="L4462" s="464">
        <f t="shared" ca="1" si="69"/>
        <v>8667.176470588236</v>
      </c>
      <c r="M4462" s="462" t="s">
        <v>131</v>
      </c>
    </row>
    <row r="4463" spans="1:13" x14ac:dyDescent="0.35">
      <c r="A4463" s="465" t="s">
        <v>6686</v>
      </c>
      <c r="B4463" s="465" t="s">
        <v>4554</v>
      </c>
      <c r="C4463" s="465" t="s">
        <v>6686</v>
      </c>
      <c r="D4463" s="465" t="s">
        <v>189</v>
      </c>
      <c r="E4463" s="465" t="s">
        <v>240</v>
      </c>
      <c r="F4463" s="466">
        <v>2007</v>
      </c>
      <c r="G4463" s="465" t="s">
        <v>5710</v>
      </c>
      <c r="H4463" s="465" t="s">
        <v>5820</v>
      </c>
      <c r="I4463" s="465" t="s">
        <v>6687</v>
      </c>
      <c r="J4463" s="466">
        <v>10</v>
      </c>
      <c r="K4463" s="469"/>
      <c r="L4463" s="404">
        <f t="shared" ca="1" si="69"/>
        <v>0.58823529411764708</v>
      </c>
      <c r="M4463" s="465" t="s">
        <v>131</v>
      </c>
    </row>
    <row r="4464" spans="1:13" x14ac:dyDescent="0.35">
      <c r="A4464" s="462" t="s">
        <v>6573</v>
      </c>
      <c r="B4464" s="462" t="s">
        <v>4550</v>
      </c>
      <c r="C4464" s="462" t="s">
        <v>6573</v>
      </c>
      <c r="D4464" s="462" t="s">
        <v>189</v>
      </c>
      <c r="E4464" s="462" t="s">
        <v>240</v>
      </c>
      <c r="F4464" s="463">
        <v>2007</v>
      </c>
      <c r="G4464" s="462" t="s">
        <v>5767</v>
      </c>
      <c r="H4464" s="462" t="s">
        <v>5996</v>
      </c>
      <c r="I4464" s="462" t="s">
        <v>6574</v>
      </c>
      <c r="J4464" s="463">
        <v>113582</v>
      </c>
      <c r="K4464" s="468"/>
      <c r="L4464" s="464">
        <f t="shared" ca="1" si="69"/>
        <v>6681.2941176470586</v>
      </c>
      <c r="M4464" s="462" t="s">
        <v>131</v>
      </c>
    </row>
    <row r="4465" spans="1:13" x14ac:dyDescent="0.35">
      <c r="A4465" s="465" t="s">
        <v>6575</v>
      </c>
      <c r="B4465" s="465" t="s">
        <v>4551</v>
      </c>
      <c r="C4465" s="465" t="s">
        <v>6575</v>
      </c>
      <c r="D4465" s="465" t="s">
        <v>189</v>
      </c>
      <c r="E4465" s="465" t="s">
        <v>240</v>
      </c>
      <c r="F4465" s="466">
        <v>2007</v>
      </c>
      <c r="G4465" s="465" t="s">
        <v>5767</v>
      </c>
      <c r="H4465" s="465" t="s">
        <v>5996</v>
      </c>
      <c r="I4465" s="465" t="s">
        <v>6576</v>
      </c>
      <c r="J4465" s="466">
        <v>169275</v>
      </c>
      <c r="K4465" s="469">
        <v>45226</v>
      </c>
      <c r="L4465" s="404">
        <f t="shared" ca="1" si="69"/>
        <v>9957.3529411764703</v>
      </c>
      <c r="M4465" s="465" t="s">
        <v>131</v>
      </c>
    </row>
    <row r="4466" spans="1:13" x14ac:dyDescent="0.35">
      <c r="A4466" s="462" t="s">
        <v>6577</v>
      </c>
      <c r="B4466" s="462" t="s">
        <v>4552</v>
      </c>
      <c r="C4466" s="462" t="s">
        <v>6577</v>
      </c>
      <c r="D4466" s="462" t="s">
        <v>189</v>
      </c>
      <c r="E4466" s="462" t="s">
        <v>240</v>
      </c>
      <c r="F4466" s="463">
        <v>2007</v>
      </c>
      <c r="G4466" s="462" t="s">
        <v>5767</v>
      </c>
      <c r="H4466" s="462" t="s">
        <v>5996</v>
      </c>
      <c r="I4466" s="462" t="s">
        <v>6578</v>
      </c>
      <c r="J4466" s="463">
        <v>149442</v>
      </c>
      <c r="K4466" s="468">
        <v>45006</v>
      </c>
      <c r="L4466" s="464">
        <f t="shared" ca="1" si="69"/>
        <v>8790.7058823529405</v>
      </c>
      <c r="M4466" s="462" t="s">
        <v>131</v>
      </c>
    </row>
    <row r="4467" spans="1:13" x14ac:dyDescent="0.35">
      <c r="A4467" s="465" t="s">
        <v>6977</v>
      </c>
      <c r="B4467" s="465" t="s">
        <v>4564</v>
      </c>
      <c r="C4467" s="465" t="s">
        <v>6977</v>
      </c>
      <c r="D4467" s="465" t="s">
        <v>189</v>
      </c>
      <c r="E4467" s="465" t="s">
        <v>240</v>
      </c>
      <c r="F4467" s="466">
        <v>2008</v>
      </c>
      <c r="G4467" s="465" t="s">
        <v>5710</v>
      </c>
      <c r="H4467" s="465" t="s">
        <v>368</v>
      </c>
      <c r="I4467" s="465" t="s">
        <v>6978</v>
      </c>
      <c r="J4467" s="466">
        <v>57768</v>
      </c>
      <c r="K4467" s="469">
        <v>45225</v>
      </c>
      <c r="L4467" s="404">
        <f t="shared" ca="1" si="69"/>
        <v>3610.5</v>
      </c>
      <c r="M4467" s="465" t="s">
        <v>131</v>
      </c>
    </row>
    <row r="4468" spans="1:13" x14ac:dyDescent="0.35">
      <c r="A4468" s="462" t="s">
        <v>6975</v>
      </c>
      <c r="B4468" s="462" t="s">
        <v>4565</v>
      </c>
      <c r="C4468" s="462" t="s">
        <v>6975</v>
      </c>
      <c r="D4468" s="462" t="s">
        <v>189</v>
      </c>
      <c r="E4468" s="462" t="s">
        <v>240</v>
      </c>
      <c r="F4468" s="463">
        <v>2008</v>
      </c>
      <c r="G4468" s="462" t="s">
        <v>5710</v>
      </c>
      <c r="H4468" s="462" t="s">
        <v>368</v>
      </c>
      <c r="I4468" s="462" t="s">
        <v>6976</v>
      </c>
      <c r="J4468" s="463">
        <v>95457</v>
      </c>
      <c r="K4468" s="468">
        <v>45027</v>
      </c>
      <c r="L4468" s="464">
        <f t="shared" ca="1" si="69"/>
        <v>5966.0625</v>
      </c>
      <c r="M4468" s="462" t="s">
        <v>131</v>
      </c>
    </row>
    <row r="4469" spans="1:13" x14ac:dyDescent="0.35">
      <c r="A4469" s="465" t="s">
        <v>6069</v>
      </c>
      <c r="B4469" s="465" t="s">
        <v>4529</v>
      </c>
      <c r="C4469" s="465" t="s">
        <v>6069</v>
      </c>
      <c r="D4469" s="465" t="s">
        <v>189</v>
      </c>
      <c r="E4469" s="465" t="s">
        <v>240</v>
      </c>
      <c r="F4469" s="466">
        <v>2001</v>
      </c>
      <c r="G4469" s="465" t="s">
        <v>5710</v>
      </c>
      <c r="H4469" s="465" t="s">
        <v>6004</v>
      </c>
      <c r="I4469" s="465" t="s">
        <v>6070</v>
      </c>
      <c r="J4469" s="466">
        <v>64496</v>
      </c>
      <c r="K4469" s="469">
        <v>44558</v>
      </c>
      <c r="L4469" s="404">
        <f t="shared" ca="1" si="69"/>
        <v>2804.1739130434785</v>
      </c>
      <c r="M4469" s="465" t="s">
        <v>131</v>
      </c>
    </row>
    <row r="4470" spans="1:13" x14ac:dyDescent="0.35">
      <c r="A4470" s="462" t="s">
        <v>6122</v>
      </c>
      <c r="B4470" s="462" t="s">
        <v>4532</v>
      </c>
      <c r="C4470" s="462" t="s">
        <v>6122</v>
      </c>
      <c r="D4470" s="462" t="s">
        <v>189</v>
      </c>
      <c r="E4470" s="462" t="s">
        <v>240</v>
      </c>
      <c r="F4470" s="463">
        <v>2003</v>
      </c>
      <c r="G4470" s="462" t="s">
        <v>5767</v>
      </c>
      <c r="H4470" s="462" t="s">
        <v>5996</v>
      </c>
      <c r="I4470" s="462" t="s">
        <v>6123</v>
      </c>
      <c r="J4470" s="463">
        <v>190660</v>
      </c>
      <c r="K4470" s="468">
        <v>45190</v>
      </c>
      <c r="L4470" s="464">
        <f t="shared" ca="1" si="69"/>
        <v>9079.0476190476184</v>
      </c>
      <c r="M4470" s="462" t="s">
        <v>131</v>
      </c>
    </row>
    <row r="4471" spans="1:13" x14ac:dyDescent="0.35">
      <c r="A4471" s="465" t="s">
        <v>6120</v>
      </c>
      <c r="B4471" s="465" t="s">
        <v>4533</v>
      </c>
      <c r="C4471" s="465" t="s">
        <v>6120</v>
      </c>
      <c r="D4471" s="465" t="s">
        <v>189</v>
      </c>
      <c r="E4471" s="465" t="s">
        <v>240</v>
      </c>
      <c r="F4471" s="466">
        <v>2003</v>
      </c>
      <c r="G4471" s="465" t="s">
        <v>5767</v>
      </c>
      <c r="H4471" s="465" t="s">
        <v>5996</v>
      </c>
      <c r="I4471" s="465" t="s">
        <v>6121</v>
      </c>
      <c r="J4471" s="466">
        <v>123845</v>
      </c>
      <c r="K4471" s="469">
        <v>45056</v>
      </c>
      <c r="L4471" s="404">
        <f t="shared" ca="1" si="69"/>
        <v>5897.3809523809523</v>
      </c>
      <c r="M4471" s="465" t="s">
        <v>131</v>
      </c>
    </row>
    <row r="4472" spans="1:13" x14ac:dyDescent="0.35">
      <c r="A4472" s="462" t="s">
        <v>6116</v>
      </c>
      <c r="B4472" s="462" t="s">
        <v>4530</v>
      </c>
      <c r="C4472" s="462" t="s">
        <v>6116</v>
      </c>
      <c r="D4472" s="462" t="s">
        <v>189</v>
      </c>
      <c r="E4472" s="462" t="s">
        <v>240</v>
      </c>
      <c r="F4472" s="463">
        <v>2003</v>
      </c>
      <c r="G4472" s="462" t="s">
        <v>5767</v>
      </c>
      <c r="H4472" s="462" t="s">
        <v>5996</v>
      </c>
      <c r="I4472" s="462" t="s">
        <v>6117</v>
      </c>
      <c r="J4472" s="463">
        <v>182286</v>
      </c>
      <c r="K4472" s="468">
        <v>45015</v>
      </c>
      <c r="L4472" s="464">
        <f t="shared" ca="1" si="69"/>
        <v>8680.2857142857138</v>
      </c>
      <c r="M4472" s="462" t="s">
        <v>131</v>
      </c>
    </row>
    <row r="4473" spans="1:13" x14ac:dyDescent="0.35">
      <c r="A4473" s="465" t="s">
        <v>6118</v>
      </c>
      <c r="B4473" s="465" t="s">
        <v>4531</v>
      </c>
      <c r="C4473" s="465" t="s">
        <v>6118</v>
      </c>
      <c r="D4473" s="465" t="s">
        <v>189</v>
      </c>
      <c r="E4473" s="465" t="s">
        <v>240</v>
      </c>
      <c r="F4473" s="466">
        <v>2003</v>
      </c>
      <c r="G4473" s="465" t="s">
        <v>5767</v>
      </c>
      <c r="H4473" s="465" t="s">
        <v>5996</v>
      </c>
      <c r="I4473" s="465" t="s">
        <v>6119</v>
      </c>
      <c r="J4473" s="466">
        <v>160919</v>
      </c>
      <c r="K4473" s="469">
        <v>44895</v>
      </c>
      <c r="L4473" s="404">
        <f t="shared" ca="1" si="69"/>
        <v>7662.8095238095239</v>
      </c>
      <c r="M4473" s="465" t="s">
        <v>131</v>
      </c>
    </row>
    <row r="4474" spans="1:13" x14ac:dyDescent="0.35">
      <c r="A4474" s="462" t="s">
        <v>6579</v>
      </c>
      <c r="B4474" s="462" t="s">
        <v>4553</v>
      </c>
      <c r="C4474" s="462" t="s">
        <v>6579</v>
      </c>
      <c r="D4474" s="462" t="s">
        <v>189</v>
      </c>
      <c r="E4474" s="462" t="s">
        <v>240</v>
      </c>
      <c r="F4474" s="463">
        <v>2007</v>
      </c>
      <c r="G4474" s="462" t="s">
        <v>5767</v>
      </c>
      <c r="H4474" s="462" t="s">
        <v>5996</v>
      </c>
      <c r="I4474" s="462" t="s">
        <v>6580</v>
      </c>
      <c r="J4474" s="463">
        <v>161705</v>
      </c>
      <c r="K4474" s="468"/>
      <c r="L4474" s="464">
        <f t="shared" ca="1" si="69"/>
        <v>9512.0588235294126</v>
      </c>
      <c r="M4474" s="462" t="s">
        <v>131</v>
      </c>
    </row>
    <row r="4475" spans="1:13" x14ac:dyDescent="0.35">
      <c r="A4475" s="465" t="s">
        <v>6494</v>
      </c>
      <c r="B4475" s="465" t="s">
        <v>4545</v>
      </c>
      <c r="C4475" s="465" t="s">
        <v>6494</v>
      </c>
      <c r="D4475" s="465" t="s">
        <v>189</v>
      </c>
      <c r="E4475" s="465" t="s">
        <v>240</v>
      </c>
      <c r="F4475" s="466">
        <v>2006</v>
      </c>
      <c r="G4475" s="465" t="s">
        <v>5710</v>
      </c>
      <c r="H4475" s="465" t="s">
        <v>6038</v>
      </c>
      <c r="I4475" s="465" t="s">
        <v>6495</v>
      </c>
      <c r="J4475" s="466">
        <v>73933</v>
      </c>
      <c r="K4475" s="469">
        <v>44546</v>
      </c>
      <c r="L4475" s="404">
        <f t="shared" ca="1" si="69"/>
        <v>4107.3888888888887</v>
      </c>
      <c r="M4475" s="465" t="s">
        <v>131</v>
      </c>
    </row>
    <row r="4476" spans="1:13" x14ac:dyDescent="0.35">
      <c r="A4476" s="462" t="s">
        <v>6482</v>
      </c>
      <c r="B4476" s="462" t="s">
        <v>4544</v>
      </c>
      <c r="C4476" s="462" t="s">
        <v>6482</v>
      </c>
      <c r="D4476" s="462" t="s">
        <v>189</v>
      </c>
      <c r="E4476" s="462" t="s">
        <v>240</v>
      </c>
      <c r="F4476" s="463">
        <v>2006</v>
      </c>
      <c r="G4476" s="462" t="s">
        <v>5710</v>
      </c>
      <c r="H4476" s="462" t="s">
        <v>5820</v>
      </c>
      <c r="I4476" s="462" t="s">
        <v>6483</v>
      </c>
      <c r="J4476" s="463">
        <v>57323</v>
      </c>
      <c r="K4476" s="468"/>
      <c r="L4476" s="464">
        <f t="shared" ca="1" si="69"/>
        <v>3184.6111111111113</v>
      </c>
      <c r="M4476" s="462" t="s">
        <v>131</v>
      </c>
    </row>
    <row r="4477" spans="1:13" x14ac:dyDescent="0.35">
      <c r="A4477" s="465" t="s">
        <v>6401</v>
      </c>
      <c r="B4477" s="465" t="s">
        <v>4537</v>
      </c>
      <c r="C4477" s="465" t="s">
        <v>6401</v>
      </c>
      <c r="D4477" s="465" t="s">
        <v>189</v>
      </c>
      <c r="E4477" s="465" t="s">
        <v>240</v>
      </c>
      <c r="F4477" s="466">
        <v>2006</v>
      </c>
      <c r="G4477" s="465" t="s">
        <v>5767</v>
      </c>
      <c r="H4477" s="465" t="s">
        <v>5996</v>
      </c>
      <c r="I4477" s="465" t="s">
        <v>6402</v>
      </c>
      <c r="J4477" s="466">
        <v>190923</v>
      </c>
      <c r="K4477" s="469">
        <v>45056</v>
      </c>
      <c r="L4477" s="404">
        <f t="shared" ca="1" si="69"/>
        <v>10606.833333333334</v>
      </c>
      <c r="M4477" s="465" t="s">
        <v>131</v>
      </c>
    </row>
    <row r="4478" spans="1:13" x14ac:dyDescent="0.35">
      <c r="A4478" s="462" t="s">
        <v>6403</v>
      </c>
      <c r="B4478" s="462" t="s">
        <v>4538</v>
      </c>
      <c r="C4478" s="462" t="s">
        <v>6403</v>
      </c>
      <c r="D4478" s="462" t="s">
        <v>189</v>
      </c>
      <c r="E4478" s="462" t="s">
        <v>240</v>
      </c>
      <c r="F4478" s="463">
        <v>2006</v>
      </c>
      <c r="G4478" s="462" t="s">
        <v>5767</v>
      </c>
      <c r="H4478" s="462" t="s">
        <v>5996</v>
      </c>
      <c r="I4478" s="462" t="s">
        <v>6404</v>
      </c>
      <c r="J4478" s="463">
        <v>127310</v>
      </c>
      <c r="K4478" s="468"/>
      <c r="L4478" s="464">
        <f t="shared" ca="1" si="69"/>
        <v>7072.7777777777774</v>
      </c>
      <c r="M4478" s="462" t="s">
        <v>131</v>
      </c>
    </row>
    <row r="4479" spans="1:13" x14ac:dyDescent="0.35">
      <c r="A4479" s="465" t="s">
        <v>6405</v>
      </c>
      <c r="B4479" s="465" t="s">
        <v>4539</v>
      </c>
      <c r="C4479" s="465" t="s">
        <v>6405</v>
      </c>
      <c r="D4479" s="465" t="s">
        <v>189</v>
      </c>
      <c r="E4479" s="465" t="s">
        <v>240</v>
      </c>
      <c r="F4479" s="466">
        <v>2006</v>
      </c>
      <c r="G4479" s="465" t="s">
        <v>5767</v>
      </c>
      <c r="H4479" s="465" t="s">
        <v>5996</v>
      </c>
      <c r="I4479" s="465" t="s">
        <v>6406</v>
      </c>
      <c r="J4479" s="466">
        <v>64766</v>
      </c>
      <c r="K4479" s="469">
        <v>45098</v>
      </c>
      <c r="L4479" s="404">
        <f t="shared" ca="1" si="69"/>
        <v>3598.1111111111113</v>
      </c>
      <c r="M4479" s="465" t="s">
        <v>131</v>
      </c>
    </row>
    <row r="4480" spans="1:13" x14ac:dyDescent="0.35">
      <c r="A4480" s="462" t="s">
        <v>6407</v>
      </c>
      <c r="B4480" s="462" t="s">
        <v>4540</v>
      </c>
      <c r="C4480" s="462" t="s">
        <v>6407</v>
      </c>
      <c r="D4480" s="462" t="s">
        <v>189</v>
      </c>
      <c r="E4480" s="462" t="s">
        <v>240</v>
      </c>
      <c r="F4480" s="463">
        <v>2006</v>
      </c>
      <c r="G4480" s="462" t="s">
        <v>5767</v>
      </c>
      <c r="H4480" s="462" t="s">
        <v>5996</v>
      </c>
      <c r="I4480" s="462" t="s">
        <v>6408</v>
      </c>
      <c r="J4480" s="463">
        <v>145834</v>
      </c>
      <c r="K4480" s="468"/>
      <c r="L4480" s="464">
        <f t="shared" ca="1" si="69"/>
        <v>8101.8888888888887</v>
      </c>
      <c r="M4480" s="462" t="s">
        <v>131</v>
      </c>
    </row>
    <row r="4481" spans="1:13" x14ac:dyDescent="0.35">
      <c r="A4481" s="465" t="s">
        <v>6409</v>
      </c>
      <c r="B4481" s="465" t="s">
        <v>4541</v>
      </c>
      <c r="C4481" s="465" t="s">
        <v>6409</v>
      </c>
      <c r="D4481" s="465" t="s">
        <v>189</v>
      </c>
      <c r="E4481" s="465" t="s">
        <v>240</v>
      </c>
      <c r="F4481" s="466">
        <v>2006</v>
      </c>
      <c r="G4481" s="465" t="s">
        <v>5767</v>
      </c>
      <c r="H4481" s="465" t="s">
        <v>5996</v>
      </c>
      <c r="I4481" s="465" t="s">
        <v>6410</v>
      </c>
      <c r="J4481" s="466">
        <v>95241</v>
      </c>
      <c r="K4481" s="469">
        <v>45098</v>
      </c>
      <c r="L4481" s="404">
        <f t="shared" ca="1" si="69"/>
        <v>5291.166666666667</v>
      </c>
      <c r="M4481" s="465" t="s">
        <v>131</v>
      </c>
    </row>
    <row r="4482" spans="1:13" x14ac:dyDescent="0.35">
      <c r="A4482" s="462" t="s">
        <v>6411</v>
      </c>
      <c r="B4482" s="462" t="s">
        <v>4542</v>
      </c>
      <c r="C4482" s="462" t="s">
        <v>6411</v>
      </c>
      <c r="D4482" s="462" t="s">
        <v>189</v>
      </c>
      <c r="E4482" s="462" t="s">
        <v>240</v>
      </c>
      <c r="F4482" s="463">
        <v>2006</v>
      </c>
      <c r="G4482" s="462" t="s">
        <v>5767</v>
      </c>
      <c r="H4482" s="462" t="s">
        <v>5996</v>
      </c>
      <c r="I4482" s="462" t="s">
        <v>6412</v>
      </c>
      <c r="J4482" s="463">
        <v>91490</v>
      </c>
      <c r="K4482" s="468">
        <v>45098</v>
      </c>
      <c r="L4482" s="464">
        <f t="shared" ref="L4482:L4545" ca="1" si="70">IFERROR(J4482/(YEAR(NOW())-F4482),"--")</f>
        <v>5082.7777777777774</v>
      </c>
      <c r="M4482" s="462" t="s">
        <v>131</v>
      </c>
    </row>
    <row r="4483" spans="1:13" x14ac:dyDescent="0.35">
      <c r="A4483" s="465" t="s">
        <v>6399</v>
      </c>
      <c r="B4483" s="465" t="s">
        <v>4536</v>
      </c>
      <c r="C4483" s="465" t="s">
        <v>6399</v>
      </c>
      <c r="D4483" s="465" t="s">
        <v>189</v>
      </c>
      <c r="E4483" s="465" t="s">
        <v>240</v>
      </c>
      <c r="F4483" s="466">
        <v>2006</v>
      </c>
      <c r="G4483" s="465" t="s">
        <v>5767</v>
      </c>
      <c r="H4483" s="465" t="s">
        <v>5996</v>
      </c>
      <c r="I4483" s="465" t="s">
        <v>6400</v>
      </c>
      <c r="J4483" s="466">
        <v>207210</v>
      </c>
      <c r="K4483" s="469">
        <v>45140</v>
      </c>
      <c r="L4483" s="404">
        <f t="shared" ca="1" si="70"/>
        <v>11511.666666666666</v>
      </c>
      <c r="M4483" s="465" t="s">
        <v>131</v>
      </c>
    </row>
    <row r="4484" spans="1:13" x14ac:dyDescent="0.35">
      <c r="A4484" s="462" t="s">
        <v>6551</v>
      </c>
      <c r="B4484" s="462" t="s">
        <v>4546</v>
      </c>
      <c r="C4484" s="462" t="s">
        <v>6551</v>
      </c>
      <c r="D4484" s="462" t="s">
        <v>189</v>
      </c>
      <c r="E4484" s="462" t="s">
        <v>240</v>
      </c>
      <c r="F4484" s="463">
        <v>2006</v>
      </c>
      <c r="G4484" s="462" t="s">
        <v>5740</v>
      </c>
      <c r="H4484" s="462" t="s">
        <v>6552</v>
      </c>
      <c r="I4484" s="462" t="s">
        <v>6553</v>
      </c>
      <c r="J4484" s="463">
        <v>140608</v>
      </c>
      <c r="K4484" s="468"/>
      <c r="L4484" s="464">
        <f t="shared" ca="1" si="70"/>
        <v>7811.5555555555557</v>
      </c>
      <c r="M4484" s="462" t="s">
        <v>131</v>
      </c>
    </row>
    <row r="4485" spans="1:13" x14ac:dyDescent="0.35">
      <c r="A4485" s="465" t="s">
        <v>6830</v>
      </c>
      <c r="B4485" s="465" t="s">
        <v>4555</v>
      </c>
      <c r="C4485" s="465" t="s">
        <v>6830</v>
      </c>
      <c r="D4485" s="465" t="s">
        <v>189</v>
      </c>
      <c r="E4485" s="465" t="s">
        <v>240</v>
      </c>
      <c r="F4485" s="466">
        <v>2008</v>
      </c>
      <c r="G4485" s="465" t="s">
        <v>5767</v>
      </c>
      <c r="H4485" s="465" t="s">
        <v>5996</v>
      </c>
      <c r="I4485" s="465" t="s">
        <v>6831</v>
      </c>
      <c r="J4485" s="466">
        <v>129024</v>
      </c>
      <c r="K4485" s="469"/>
      <c r="L4485" s="404">
        <f t="shared" ca="1" si="70"/>
        <v>8064</v>
      </c>
      <c r="M4485" s="465" t="s">
        <v>131</v>
      </c>
    </row>
    <row r="4486" spans="1:13" x14ac:dyDescent="0.35">
      <c r="A4486" s="462" t="s">
        <v>6846</v>
      </c>
      <c r="B4486" s="462" t="s">
        <v>4563</v>
      </c>
      <c r="C4486" s="462" t="s">
        <v>6846</v>
      </c>
      <c r="D4486" s="462" t="s">
        <v>189</v>
      </c>
      <c r="E4486" s="462" t="s">
        <v>240</v>
      </c>
      <c r="F4486" s="463">
        <v>2008</v>
      </c>
      <c r="G4486" s="462" t="s">
        <v>5767</v>
      </c>
      <c r="H4486" s="462" t="s">
        <v>5996</v>
      </c>
      <c r="I4486" s="462" t="s">
        <v>6847</v>
      </c>
      <c r="J4486" s="463">
        <v>174734</v>
      </c>
      <c r="K4486" s="468"/>
      <c r="L4486" s="464">
        <f t="shared" ca="1" si="70"/>
        <v>10920.875</v>
      </c>
      <c r="M4486" s="462" t="s">
        <v>131</v>
      </c>
    </row>
    <row r="4487" spans="1:13" x14ac:dyDescent="0.35">
      <c r="A4487" s="465" t="s">
        <v>6832</v>
      </c>
      <c r="B4487" s="465" t="s">
        <v>4556</v>
      </c>
      <c r="C4487" s="465" t="s">
        <v>6832</v>
      </c>
      <c r="D4487" s="465" t="s">
        <v>189</v>
      </c>
      <c r="E4487" s="465" t="s">
        <v>240</v>
      </c>
      <c r="F4487" s="466">
        <v>2008</v>
      </c>
      <c r="G4487" s="465" t="s">
        <v>5767</v>
      </c>
      <c r="H4487" s="465" t="s">
        <v>5996</v>
      </c>
      <c r="I4487" s="465" t="s">
        <v>6833</v>
      </c>
      <c r="J4487" s="466">
        <v>158064</v>
      </c>
      <c r="K4487" s="469"/>
      <c r="L4487" s="404">
        <f t="shared" ca="1" si="70"/>
        <v>9879</v>
      </c>
      <c r="M4487" s="465" t="s">
        <v>131</v>
      </c>
    </row>
    <row r="4488" spans="1:13" x14ac:dyDescent="0.35">
      <c r="A4488" s="462" t="s">
        <v>6834</v>
      </c>
      <c r="B4488" s="462" t="s">
        <v>4557</v>
      </c>
      <c r="C4488" s="462" t="s">
        <v>6834</v>
      </c>
      <c r="D4488" s="462" t="s">
        <v>189</v>
      </c>
      <c r="E4488" s="462" t="s">
        <v>240</v>
      </c>
      <c r="F4488" s="463">
        <v>2008</v>
      </c>
      <c r="G4488" s="462" t="s">
        <v>5767</v>
      </c>
      <c r="H4488" s="462" t="s">
        <v>5996</v>
      </c>
      <c r="I4488" s="462" t="s">
        <v>6835</v>
      </c>
      <c r="J4488" s="463">
        <v>129116</v>
      </c>
      <c r="K4488" s="468"/>
      <c r="L4488" s="464">
        <f t="shared" ca="1" si="70"/>
        <v>8069.75</v>
      </c>
      <c r="M4488" s="462" t="s">
        <v>131</v>
      </c>
    </row>
    <row r="4489" spans="1:13" x14ac:dyDescent="0.35">
      <c r="A4489" s="465" t="s">
        <v>6836</v>
      </c>
      <c r="B4489" s="465" t="s">
        <v>4558</v>
      </c>
      <c r="C4489" s="465" t="s">
        <v>6836</v>
      </c>
      <c r="D4489" s="465" t="s">
        <v>189</v>
      </c>
      <c r="E4489" s="465" t="s">
        <v>240</v>
      </c>
      <c r="F4489" s="466">
        <v>2008</v>
      </c>
      <c r="G4489" s="465" t="s">
        <v>5767</v>
      </c>
      <c r="H4489" s="465" t="s">
        <v>5996</v>
      </c>
      <c r="I4489" s="465" t="s">
        <v>6837</v>
      </c>
      <c r="J4489" s="466">
        <v>166338</v>
      </c>
      <c r="K4489" s="469">
        <v>45055</v>
      </c>
      <c r="L4489" s="404">
        <f t="shared" ca="1" si="70"/>
        <v>10396.125</v>
      </c>
      <c r="M4489" s="465" t="s">
        <v>131</v>
      </c>
    </row>
    <row r="4490" spans="1:13" x14ac:dyDescent="0.35">
      <c r="A4490" s="462" t="s">
        <v>6838</v>
      </c>
      <c r="B4490" s="462" t="s">
        <v>4559</v>
      </c>
      <c r="C4490" s="462" t="s">
        <v>6838</v>
      </c>
      <c r="D4490" s="462" t="s">
        <v>189</v>
      </c>
      <c r="E4490" s="462" t="s">
        <v>240</v>
      </c>
      <c r="F4490" s="463">
        <v>2008</v>
      </c>
      <c r="G4490" s="462" t="s">
        <v>5767</v>
      </c>
      <c r="H4490" s="462" t="s">
        <v>5996</v>
      </c>
      <c r="I4490" s="462" t="s">
        <v>6839</v>
      </c>
      <c r="J4490" s="463">
        <v>152251</v>
      </c>
      <c r="K4490" s="468"/>
      <c r="L4490" s="464">
        <f t="shared" ca="1" si="70"/>
        <v>9515.6875</v>
      </c>
      <c r="M4490" s="462" t="s">
        <v>131</v>
      </c>
    </row>
    <row r="4491" spans="1:13" x14ac:dyDescent="0.35">
      <c r="A4491" s="465" t="s">
        <v>6840</v>
      </c>
      <c r="B4491" s="465" t="s">
        <v>4560</v>
      </c>
      <c r="C4491" s="465" t="s">
        <v>6840</v>
      </c>
      <c r="D4491" s="465" t="s">
        <v>189</v>
      </c>
      <c r="E4491" s="465" t="s">
        <v>240</v>
      </c>
      <c r="F4491" s="466">
        <v>2008</v>
      </c>
      <c r="G4491" s="465" t="s">
        <v>5767</v>
      </c>
      <c r="H4491" s="465" t="s">
        <v>5996</v>
      </c>
      <c r="I4491" s="465" t="s">
        <v>6841</v>
      </c>
      <c r="J4491" s="466">
        <v>78431</v>
      </c>
      <c r="K4491" s="469"/>
      <c r="L4491" s="404">
        <f t="shared" ca="1" si="70"/>
        <v>4901.9375</v>
      </c>
      <c r="M4491" s="465" t="s">
        <v>131</v>
      </c>
    </row>
    <row r="4492" spans="1:13" x14ac:dyDescent="0.35">
      <c r="A4492" s="462" t="s">
        <v>6842</v>
      </c>
      <c r="B4492" s="462" t="s">
        <v>4561</v>
      </c>
      <c r="C4492" s="462" t="s">
        <v>6842</v>
      </c>
      <c r="D4492" s="462" t="s">
        <v>189</v>
      </c>
      <c r="E4492" s="462" t="s">
        <v>240</v>
      </c>
      <c r="F4492" s="463">
        <v>2008</v>
      </c>
      <c r="G4492" s="462" t="s">
        <v>5767</v>
      </c>
      <c r="H4492" s="462" t="s">
        <v>5996</v>
      </c>
      <c r="I4492" s="462" t="s">
        <v>6843</v>
      </c>
      <c r="J4492" s="463">
        <v>136711</v>
      </c>
      <c r="K4492" s="468">
        <v>45112</v>
      </c>
      <c r="L4492" s="464">
        <f t="shared" ca="1" si="70"/>
        <v>8544.4375</v>
      </c>
      <c r="M4492" s="462" t="s">
        <v>131</v>
      </c>
    </row>
    <row r="4493" spans="1:13" x14ac:dyDescent="0.35">
      <c r="A4493" s="465" t="s">
        <v>6844</v>
      </c>
      <c r="B4493" s="465" t="s">
        <v>4562</v>
      </c>
      <c r="C4493" s="465" t="s">
        <v>6844</v>
      </c>
      <c r="D4493" s="465" t="s">
        <v>189</v>
      </c>
      <c r="E4493" s="465" t="s">
        <v>240</v>
      </c>
      <c r="F4493" s="466">
        <v>2008</v>
      </c>
      <c r="G4493" s="465" t="s">
        <v>5767</v>
      </c>
      <c r="H4493" s="465" t="s">
        <v>5996</v>
      </c>
      <c r="I4493" s="465" t="s">
        <v>6845</v>
      </c>
      <c r="J4493" s="466">
        <v>206802</v>
      </c>
      <c r="K4493" s="469"/>
      <c r="L4493" s="404">
        <f t="shared" ca="1" si="70"/>
        <v>12925.125</v>
      </c>
      <c r="M4493" s="465" t="s">
        <v>131</v>
      </c>
    </row>
    <row r="4494" spans="1:13" x14ac:dyDescent="0.35">
      <c r="A4494" s="462" t="s">
        <v>8396</v>
      </c>
      <c r="B4494" s="462" t="s">
        <v>4566</v>
      </c>
      <c r="C4494" s="462" t="s">
        <v>8396</v>
      </c>
      <c r="D4494" s="462" t="s">
        <v>189</v>
      </c>
      <c r="E4494" s="462" t="s">
        <v>240</v>
      </c>
      <c r="F4494" s="463">
        <v>2012</v>
      </c>
      <c r="G4494" s="462" t="s">
        <v>5740</v>
      </c>
      <c r="H4494" s="462" t="s">
        <v>6552</v>
      </c>
      <c r="I4494" s="462" t="s">
        <v>8397</v>
      </c>
      <c r="J4494" s="463">
        <v>139148</v>
      </c>
      <c r="K4494" s="468"/>
      <c r="L4494" s="464">
        <f t="shared" ca="1" si="70"/>
        <v>11595.666666666666</v>
      </c>
      <c r="M4494" s="462" t="s">
        <v>131</v>
      </c>
    </row>
    <row r="4495" spans="1:13" x14ac:dyDescent="0.35">
      <c r="A4495" s="465" t="s">
        <v>8398</v>
      </c>
      <c r="B4495" s="465" t="s">
        <v>4567</v>
      </c>
      <c r="C4495" s="465" t="s">
        <v>8398</v>
      </c>
      <c r="D4495" s="465" t="s">
        <v>189</v>
      </c>
      <c r="E4495" s="465" t="s">
        <v>240</v>
      </c>
      <c r="F4495" s="466">
        <v>2012</v>
      </c>
      <c r="G4495" s="465" t="s">
        <v>5740</v>
      </c>
      <c r="H4495" s="465" t="s">
        <v>6552</v>
      </c>
      <c r="I4495" s="465" t="s">
        <v>8399</v>
      </c>
      <c r="J4495" s="466">
        <v>119046</v>
      </c>
      <c r="K4495" s="469"/>
      <c r="L4495" s="404">
        <f t="shared" ca="1" si="70"/>
        <v>9920.5</v>
      </c>
      <c r="M4495" s="465" t="s">
        <v>131</v>
      </c>
    </row>
    <row r="4496" spans="1:13" x14ac:dyDescent="0.35">
      <c r="A4496" s="462" t="s">
        <v>8511</v>
      </c>
      <c r="B4496" s="462" t="s">
        <v>4570</v>
      </c>
      <c r="C4496" s="462" t="s">
        <v>8511</v>
      </c>
      <c r="D4496" s="462" t="s">
        <v>189</v>
      </c>
      <c r="E4496" s="462" t="s">
        <v>240</v>
      </c>
      <c r="F4496" s="463">
        <v>2013</v>
      </c>
      <c r="G4496" s="462" t="s">
        <v>5710</v>
      </c>
      <c r="H4496" s="462" t="s">
        <v>5820</v>
      </c>
      <c r="I4496" s="462" t="s">
        <v>8512</v>
      </c>
      <c r="J4496" s="463">
        <v>181941</v>
      </c>
      <c r="K4496" s="468"/>
      <c r="L4496" s="464">
        <f t="shared" ca="1" si="70"/>
        <v>16540.090909090908</v>
      </c>
      <c r="M4496" s="462" t="s">
        <v>131</v>
      </c>
    </row>
    <row r="4497" spans="1:13" x14ac:dyDescent="0.35">
      <c r="A4497" s="465" t="s">
        <v>8489</v>
      </c>
      <c r="B4497" s="465" t="s">
        <v>4571</v>
      </c>
      <c r="C4497" s="465" t="s">
        <v>8489</v>
      </c>
      <c r="D4497" s="465" t="s">
        <v>189</v>
      </c>
      <c r="E4497" s="465" t="s">
        <v>240</v>
      </c>
      <c r="F4497" s="466">
        <v>2013</v>
      </c>
      <c r="G4497" s="465" t="s">
        <v>5710</v>
      </c>
      <c r="H4497" s="465" t="s">
        <v>5820</v>
      </c>
      <c r="I4497" s="465" t="s">
        <v>8490</v>
      </c>
      <c r="J4497" s="466">
        <v>80480</v>
      </c>
      <c r="K4497" s="469"/>
      <c r="L4497" s="404">
        <f t="shared" ca="1" si="70"/>
        <v>7316.363636363636</v>
      </c>
      <c r="M4497" s="465" t="s">
        <v>131</v>
      </c>
    </row>
    <row r="4498" spans="1:13" x14ac:dyDescent="0.35">
      <c r="A4498" s="462" t="s">
        <v>8491</v>
      </c>
      <c r="B4498" s="462" t="s">
        <v>4572</v>
      </c>
      <c r="C4498" s="462" t="s">
        <v>8491</v>
      </c>
      <c r="D4498" s="462" t="s">
        <v>189</v>
      </c>
      <c r="E4498" s="462" t="s">
        <v>240</v>
      </c>
      <c r="F4498" s="463">
        <v>2013</v>
      </c>
      <c r="G4498" s="462" t="s">
        <v>5710</v>
      </c>
      <c r="H4498" s="462" t="s">
        <v>5820</v>
      </c>
      <c r="I4498" s="462" t="s">
        <v>8492</v>
      </c>
      <c r="J4498" s="463">
        <v>68042</v>
      </c>
      <c r="K4498" s="468"/>
      <c r="L4498" s="464">
        <f t="shared" ca="1" si="70"/>
        <v>6185.636363636364</v>
      </c>
      <c r="M4498" s="462" t="s">
        <v>131</v>
      </c>
    </row>
    <row r="4499" spans="1:13" x14ac:dyDescent="0.35">
      <c r="A4499" s="465" t="s">
        <v>8493</v>
      </c>
      <c r="B4499" s="465" t="s">
        <v>4573</v>
      </c>
      <c r="C4499" s="465" t="s">
        <v>8493</v>
      </c>
      <c r="D4499" s="465" t="s">
        <v>189</v>
      </c>
      <c r="E4499" s="465" t="s">
        <v>240</v>
      </c>
      <c r="F4499" s="466">
        <v>2013</v>
      </c>
      <c r="G4499" s="465" t="s">
        <v>5710</v>
      </c>
      <c r="H4499" s="465" t="s">
        <v>5820</v>
      </c>
      <c r="I4499" s="465" t="s">
        <v>8494</v>
      </c>
      <c r="J4499" s="466">
        <v>80089</v>
      </c>
      <c r="K4499" s="469"/>
      <c r="L4499" s="404">
        <f t="shared" ca="1" si="70"/>
        <v>7280.818181818182</v>
      </c>
      <c r="M4499" s="465" t="s">
        <v>131</v>
      </c>
    </row>
    <row r="4500" spans="1:13" x14ac:dyDescent="0.35">
      <c r="A4500" s="462" t="s">
        <v>8495</v>
      </c>
      <c r="B4500" s="462" t="s">
        <v>4574</v>
      </c>
      <c r="C4500" s="462" t="s">
        <v>8495</v>
      </c>
      <c r="D4500" s="462" t="s">
        <v>189</v>
      </c>
      <c r="E4500" s="462" t="s">
        <v>240</v>
      </c>
      <c r="F4500" s="463">
        <v>2013</v>
      </c>
      <c r="G4500" s="462" t="s">
        <v>5710</v>
      </c>
      <c r="H4500" s="462" t="s">
        <v>5820</v>
      </c>
      <c r="I4500" s="462" t="s">
        <v>8496</v>
      </c>
      <c r="J4500" s="463">
        <v>84644</v>
      </c>
      <c r="K4500" s="468"/>
      <c r="L4500" s="464">
        <f t="shared" ca="1" si="70"/>
        <v>7694.909090909091</v>
      </c>
      <c r="M4500" s="462" t="s">
        <v>131</v>
      </c>
    </row>
    <row r="4501" spans="1:13" x14ac:dyDescent="0.35">
      <c r="A4501" s="465" t="s">
        <v>8509</v>
      </c>
      <c r="B4501" s="465" t="s">
        <v>4581</v>
      </c>
      <c r="C4501" s="465" t="s">
        <v>8509</v>
      </c>
      <c r="D4501" s="465" t="s">
        <v>189</v>
      </c>
      <c r="E4501" s="465" t="s">
        <v>240</v>
      </c>
      <c r="F4501" s="466">
        <v>2013</v>
      </c>
      <c r="G4501" s="465" t="s">
        <v>5710</v>
      </c>
      <c r="H4501" s="465" t="s">
        <v>5820</v>
      </c>
      <c r="I4501" s="465" t="s">
        <v>8510</v>
      </c>
      <c r="J4501" s="466">
        <v>105510</v>
      </c>
      <c r="K4501" s="469"/>
      <c r="L4501" s="404">
        <f t="shared" ca="1" si="70"/>
        <v>9591.818181818182</v>
      </c>
      <c r="M4501" s="465" t="s">
        <v>131</v>
      </c>
    </row>
    <row r="4502" spans="1:13" x14ac:dyDescent="0.35">
      <c r="A4502" s="462" t="s">
        <v>8497</v>
      </c>
      <c r="B4502" s="462" t="s">
        <v>4575</v>
      </c>
      <c r="C4502" s="462" t="s">
        <v>8497</v>
      </c>
      <c r="D4502" s="462" t="s">
        <v>189</v>
      </c>
      <c r="E4502" s="462" t="s">
        <v>240</v>
      </c>
      <c r="F4502" s="463">
        <v>2013</v>
      </c>
      <c r="G4502" s="462" t="s">
        <v>5710</v>
      </c>
      <c r="H4502" s="462" t="s">
        <v>5820</v>
      </c>
      <c r="I4502" s="462" t="s">
        <v>8498</v>
      </c>
      <c r="J4502" s="463">
        <v>55940</v>
      </c>
      <c r="K4502" s="468"/>
      <c r="L4502" s="464">
        <f t="shared" ca="1" si="70"/>
        <v>5085.454545454545</v>
      </c>
      <c r="M4502" s="462" t="s">
        <v>131</v>
      </c>
    </row>
    <row r="4503" spans="1:13" x14ac:dyDescent="0.35">
      <c r="A4503" s="465" t="s">
        <v>8499</v>
      </c>
      <c r="B4503" s="465" t="s">
        <v>4576</v>
      </c>
      <c r="C4503" s="465" t="s">
        <v>8499</v>
      </c>
      <c r="D4503" s="465" t="s">
        <v>189</v>
      </c>
      <c r="E4503" s="465" t="s">
        <v>240</v>
      </c>
      <c r="F4503" s="466">
        <v>2013</v>
      </c>
      <c r="G4503" s="465" t="s">
        <v>5710</v>
      </c>
      <c r="H4503" s="465" t="s">
        <v>5820</v>
      </c>
      <c r="I4503" s="465" t="s">
        <v>8500</v>
      </c>
      <c r="J4503" s="466">
        <v>39158</v>
      </c>
      <c r="K4503" s="469"/>
      <c r="L4503" s="404">
        <f t="shared" ca="1" si="70"/>
        <v>3559.818181818182</v>
      </c>
      <c r="M4503" s="465" t="s">
        <v>131</v>
      </c>
    </row>
    <row r="4504" spans="1:13" x14ac:dyDescent="0.35">
      <c r="A4504" s="462" t="s">
        <v>8501</v>
      </c>
      <c r="B4504" s="462" t="s">
        <v>4577</v>
      </c>
      <c r="C4504" s="462" t="s">
        <v>8501</v>
      </c>
      <c r="D4504" s="462" t="s">
        <v>189</v>
      </c>
      <c r="E4504" s="462" t="s">
        <v>240</v>
      </c>
      <c r="F4504" s="463">
        <v>2013</v>
      </c>
      <c r="G4504" s="462" t="s">
        <v>5710</v>
      </c>
      <c r="H4504" s="462" t="s">
        <v>5820</v>
      </c>
      <c r="I4504" s="462" t="s">
        <v>8502</v>
      </c>
      <c r="J4504" s="463">
        <v>57047</v>
      </c>
      <c r="K4504" s="468"/>
      <c r="L4504" s="464">
        <f t="shared" ca="1" si="70"/>
        <v>5186.090909090909</v>
      </c>
      <c r="M4504" s="462" t="s">
        <v>131</v>
      </c>
    </row>
    <row r="4505" spans="1:13" x14ac:dyDescent="0.35">
      <c r="A4505" s="465" t="s">
        <v>8503</v>
      </c>
      <c r="B4505" s="465" t="s">
        <v>4578</v>
      </c>
      <c r="C4505" s="465" t="s">
        <v>8503</v>
      </c>
      <c r="D4505" s="465" t="s">
        <v>189</v>
      </c>
      <c r="E4505" s="465" t="s">
        <v>240</v>
      </c>
      <c r="F4505" s="466">
        <v>2013</v>
      </c>
      <c r="G4505" s="465" t="s">
        <v>5710</v>
      </c>
      <c r="H4505" s="465" t="s">
        <v>5820</v>
      </c>
      <c r="I4505" s="465" t="s">
        <v>8504</v>
      </c>
      <c r="J4505" s="466">
        <v>22746</v>
      </c>
      <c r="K4505" s="469"/>
      <c r="L4505" s="404">
        <f t="shared" ca="1" si="70"/>
        <v>2067.818181818182</v>
      </c>
      <c r="M4505" s="465" t="s">
        <v>131</v>
      </c>
    </row>
    <row r="4506" spans="1:13" x14ac:dyDescent="0.35">
      <c r="A4506" s="462" t="s">
        <v>8505</v>
      </c>
      <c r="B4506" s="462" t="s">
        <v>4579</v>
      </c>
      <c r="C4506" s="462" t="s">
        <v>8505</v>
      </c>
      <c r="D4506" s="462" t="s">
        <v>189</v>
      </c>
      <c r="E4506" s="462" t="s">
        <v>240</v>
      </c>
      <c r="F4506" s="463">
        <v>2013</v>
      </c>
      <c r="G4506" s="462" t="s">
        <v>5710</v>
      </c>
      <c r="H4506" s="462" t="s">
        <v>5820</v>
      </c>
      <c r="I4506" s="462" t="s">
        <v>8506</v>
      </c>
      <c r="J4506" s="463">
        <v>51889</v>
      </c>
      <c r="K4506" s="468"/>
      <c r="L4506" s="464">
        <f t="shared" ca="1" si="70"/>
        <v>4717.181818181818</v>
      </c>
      <c r="M4506" s="462" t="s">
        <v>131</v>
      </c>
    </row>
    <row r="4507" spans="1:13" x14ac:dyDescent="0.35">
      <c r="A4507" s="465" t="s">
        <v>8507</v>
      </c>
      <c r="B4507" s="465" t="s">
        <v>4580</v>
      </c>
      <c r="C4507" s="465" t="s">
        <v>8507</v>
      </c>
      <c r="D4507" s="465" t="s">
        <v>189</v>
      </c>
      <c r="E4507" s="465" t="s">
        <v>240</v>
      </c>
      <c r="F4507" s="466">
        <v>2013</v>
      </c>
      <c r="G4507" s="465" t="s">
        <v>5710</v>
      </c>
      <c r="H4507" s="465" t="s">
        <v>5820</v>
      </c>
      <c r="I4507" s="465" t="s">
        <v>8508</v>
      </c>
      <c r="J4507" s="466">
        <v>59815</v>
      </c>
      <c r="K4507" s="469"/>
      <c r="L4507" s="404">
        <f t="shared" ca="1" si="70"/>
        <v>5437.727272727273</v>
      </c>
      <c r="M4507" s="465" t="s">
        <v>131</v>
      </c>
    </row>
    <row r="4508" spans="1:13" x14ac:dyDescent="0.35">
      <c r="A4508" s="462" t="s">
        <v>8814</v>
      </c>
      <c r="B4508" s="462" t="s">
        <v>4588</v>
      </c>
      <c r="C4508" s="462" t="s">
        <v>8814</v>
      </c>
      <c r="D4508" s="462" t="s">
        <v>189</v>
      </c>
      <c r="E4508" s="462" t="s">
        <v>240</v>
      </c>
      <c r="F4508" s="463">
        <v>2014</v>
      </c>
      <c r="G4508" s="462" t="s">
        <v>5767</v>
      </c>
      <c r="H4508" s="462" t="s">
        <v>5967</v>
      </c>
      <c r="I4508" s="462" t="s">
        <v>8815</v>
      </c>
      <c r="J4508" s="463">
        <v>18261</v>
      </c>
      <c r="K4508" s="468"/>
      <c r="L4508" s="464">
        <f t="shared" ca="1" si="70"/>
        <v>1826.1</v>
      </c>
      <c r="M4508" s="462" t="s">
        <v>131</v>
      </c>
    </row>
    <row r="4509" spans="1:13" x14ac:dyDescent="0.35">
      <c r="A4509" s="465" t="s">
        <v>10711</v>
      </c>
      <c r="B4509" s="465" t="s">
        <v>4602</v>
      </c>
      <c r="C4509" s="465" t="s">
        <v>10711</v>
      </c>
      <c r="D4509" s="465" t="s">
        <v>189</v>
      </c>
      <c r="E4509" s="465" t="s">
        <v>240</v>
      </c>
      <c r="F4509" s="466">
        <v>2016</v>
      </c>
      <c r="G4509" s="465" t="s">
        <v>5710</v>
      </c>
      <c r="H4509" s="465" t="s">
        <v>6004</v>
      </c>
      <c r="I4509" s="465" t="s">
        <v>10712</v>
      </c>
      <c r="J4509" s="466">
        <v>102657</v>
      </c>
      <c r="K4509" s="469"/>
      <c r="L4509" s="404">
        <f t="shared" ca="1" si="70"/>
        <v>12832.125</v>
      </c>
      <c r="M4509" s="465" t="s">
        <v>131</v>
      </c>
    </row>
    <row r="4510" spans="1:13" x14ac:dyDescent="0.35">
      <c r="A4510" s="462" t="s">
        <v>12465</v>
      </c>
      <c r="B4510" s="462" t="s">
        <v>4624</v>
      </c>
      <c r="C4510" s="462" t="s">
        <v>12465</v>
      </c>
      <c r="D4510" s="462" t="s">
        <v>189</v>
      </c>
      <c r="E4510" s="462" t="s">
        <v>240</v>
      </c>
      <c r="F4510" s="463">
        <v>2018</v>
      </c>
      <c r="G4510" s="462" t="s">
        <v>5710</v>
      </c>
      <c r="H4510" s="462" t="s">
        <v>9893</v>
      </c>
      <c r="I4510" s="462" t="s">
        <v>12466</v>
      </c>
      <c r="J4510" s="463">
        <v>50037</v>
      </c>
      <c r="K4510" s="468"/>
      <c r="L4510" s="464">
        <f t="shared" ca="1" si="70"/>
        <v>8339.5</v>
      </c>
      <c r="M4510" s="462" t="s">
        <v>131</v>
      </c>
    </row>
    <row r="4511" spans="1:13" x14ac:dyDescent="0.35">
      <c r="A4511" s="465" t="s">
        <v>12463</v>
      </c>
      <c r="B4511" s="465" t="s">
        <v>4623</v>
      </c>
      <c r="C4511" s="465" t="s">
        <v>12463</v>
      </c>
      <c r="D4511" s="465" t="s">
        <v>189</v>
      </c>
      <c r="E4511" s="465" t="s">
        <v>240</v>
      </c>
      <c r="F4511" s="466">
        <v>2018</v>
      </c>
      <c r="G4511" s="465" t="s">
        <v>5710</v>
      </c>
      <c r="H4511" s="465" t="s">
        <v>9893</v>
      </c>
      <c r="I4511" s="465" t="s">
        <v>12464</v>
      </c>
      <c r="J4511" s="466">
        <v>58967</v>
      </c>
      <c r="K4511" s="469"/>
      <c r="L4511" s="404">
        <f t="shared" ca="1" si="70"/>
        <v>9827.8333333333339</v>
      </c>
      <c r="M4511" s="465" t="s">
        <v>131</v>
      </c>
    </row>
    <row r="4512" spans="1:13" x14ac:dyDescent="0.35">
      <c r="A4512" s="462" t="s">
        <v>11039</v>
      </c>
      <c r="B4512" s="462" t="s">
        <v>4616</v>
      </c>
      <c r="C4512" s="462" t="s">
        <v>11039</v>
      </c>
      <c r="D4512" s="462" t="s">
        <v>189</v>
      </c>
      <c r="E4512" s="462" t="s">
        <v>240</v>
      </c>
      <c r="F4512" s="463">
        <v>2016</v>
      </c>
      <c r="G4512" s="462" t="s">
        <v>5710</v>
      </c>
      <c r="H4512" s="462" t="s">
        <v>9893</v>
      </c>
      <c r="I4512" s="462" t="s">
        <v>11040</v>
      </c>
      <c r="J4512" s="463">
        <v>64761</v>
      </c>
      <c r="K4512" s="468"/>
      <c r="L4512" s="464">
        <f t="shared" ca="1" si="70"/>
        <v>8095.125</v>
      </c>
      <c r="M4512" s="462" t="s">
        <v>131</v>
      </c>
    </row>
    <row r="4513" spans="1:13" x14ac:dyDescent="0.35">
      <c r="A4513" s="465" t="s">
        <v>11041</v>
      </c>
      <c r="B4513" s="465" t="s">
        <v>4617</v>
      </c>
      <c r="C4513" s="465" t="s">
        <v>11041</v>
      </c>
      <c r="D4513" s="465" t="s">
        <v>189</v>
      </c>
      <c r="E4513" s="465" t="s">
        <v>240</v>
      </c>
      <c r="F4513" s="466">
        <v>2016</v>
      </c>
      <c r="G4513" s="465" t="s">
        <v>5710</v>
      </c>
      <c r="H4513" s="465" t="s">
        <v>9893</v>
      </c>
      <c r="I4513" s="465" t="s">
        <v>11042</v>
      </c>
      <c r="J4513" s="466">
        <v>33193</v>
      </c>
      <c r="K4513" s="469"/>
      <c r="L4513" s="404">
        <f t="shared" ca="1" si="70"/>
        <v>4149.125</v>
      </c>
      <c r="M4513" s="465" t="s">
        <v>131</v>
      </c>
    </row>
    <row r="4514" spans="1:13" x14ac:dyDescent="0.35">
      <c r="A4514" s="462" t="s">
        <v>10713</v>
      </c>
      <c r="B4514" s="462" t="s">
        <v>4601</v>
      </c>
      <c r="C4514" s="462" t="s">
        <v>10713</v>
      </c>
      <c r="D4514" s="462" t="s">
        <v>189</v>
      </c>
      <c r="E4514" s="462" t="s">
        <v>240</v>
      </c>
      <c r="F4514" s="463">
        <v>2016</v>
      </c>
      <c r="G4514" s="462" t="s">
        <v>5710</v>
      </c>
      <c r="H4514" s="462" t="s">
        <v>6004</v>
      </c>
      <c r="I4514" s="462" t="s">
        <v>10714</v>
      </c>
      <c r="J4514" s="463">
        <v>70541</v>
      </c>
      <c r="K4514" s="468"/>
      <c r="L4514" s="464">
        <f t="shared" ca="1" si="70"/>
        <v>8817.625</v>
      </c>
      <c r="M4514" s="462" t="s">
        <v>131</v>
      </c>
    </row>
    <row r="4515" spans="1:13" x14ac:dyDescent="0.35">
      <c r="A4515" s="465" t="s">
        <v>11023</v>
      </c>
      <c r="B4515" s="465" t="s">
        <v>4608</v>
      </c>
      <c r="C4515" s="465" t="s">
        <v>11023</v>
      </c>
      <c r="D4515" s="465" t="s">
        <v>189</v>
      </c>
      <c r="E4515" s="465" t="s">
        <v>240</v>
      </c>
      <c r="F4515" s="466">
        <v>2016</v>
      </c>
      <c r="G4515" s="465" t="s">
        <v>5710</v>
      </c>
      <c r="H4515" s="465" t="s">
        <v>9893</v>
      </c>
      <c r="I4515" s="465" t="s">
        <v>11024</v>
      </c>
      <c r="J4515" s="466">
        <v>35621</v>
      </c>
      <c r="K4515" s="469"/>
      <c r="L4515" s="404">
        <f t="shared" ca="1" si="70"/>
        <v>4452.625</v>
      </c>
      <c r="M4515" s="465" t="s">
        <v>131</v>
      </c>
    </row>
    <row r="4516" spans="1:13" x14ac:dyDescent="0.35">
      <c r="A4516" s="462" t="s">
        <v>11025</v>
      </c>
      <c r="B4516" s="462" t="s">
        <v>4609</v>
      </c>
      <c r="C4516" s="462" t="s">
        <v>11025</v>
      </c>
      <c r="D4516" s="462" t="s">
        <v>189</v>
      </c>
      <c r="E4516" s="462" t="s">
        <v>240</v>
      </c>
      <c r="F4516" s="463">
        <v>2016</v>
      </c>
      <c r="G4516" s="462" t="s">
        <v>5710</v>
      </c>
      <c r="H4516" s="462" t="s">
        <v>9893</v>
      </c>
      <c r="I4516" s="462" t="s">
        <v>11026</v>
      </c>
      <c r="J4516" s="463">
        <v>94363</v>
      </c>
      <c r="K4516" s="468"/>
      <c r="L4516" s="464">
        <f t="shared" ca="1" si="70"/>
        <v>11795.375</v>
      </c>
      <c r="M4516" s="462" t="s">
        <v>131</v>
      </c>
    </row>
    <row r="4517" spans="1:13" x14ac:dyDescent="0.35">
      <c r="A4517" s="465" t="s">
        <v>11027</v>
      </c>
      <c r="B4517" s="465" t="s">
        <v>4610</v>
      </c>
      <c r="C4517" s="465" t="s">
        <v>11027</v>
      </c>
      <c r="D4517" s="465" t="s">
        <v>189</v>
      </c>
      <c r="E4517" s="465" t="s">
        <v>240</v>
      </c>
      <c r="F4517" s="466">
        <v>2016</v>
      </c>
      <c r="G4517" s="465" t="s">
        <v>5710</v>
      </c>
      <c r="H4517" s="465" t="s">
        <v>9893</v>
      </c>
      <c r="I4517" s="465" t="s">
        <v>11028</v>
      </c>
      <c r="J4517" s="466">
        <v>82629</v>
      </c>
      <c r="K4517" s="469"/>
      <c r="L4517" s="404">
        <f t="shared" ca="1" si="70"/>
        <v>10328.625</v>
      </c>
      <c r="M4517" s="465" t="s">
        <v>131</v>
      </c>
    </row>
    <row r="4518" spans="1:13" x14ac:dyDescent="0.35">
      <c r="A4518" s="462" t="s">
        <v>11029</v>
      </c>
      <c r="B4518" s="462" t="s">
        <v>4611</v>
      </c>
      <c r="C4518" s="462" t="s">
        <v>11029</v>
      </c>
      <c r="D4518" s="462" t="s">
        <v>189</v>
      </c>
      <c r="E4518" s="462" t="s">
        <v>240</v>
      </c>
      <c r="F4518" s="463">
        <v>2016</v>
      </c>
      <c r="G4518" s="462" t="s">
        <v>5710</v>
      </c>
      <c r="H4518" s="462" t="s">
        <v>9893</v>
      </c>
      <c r="I4518" s="462" t="s">
        <v>11030</v>
      </c>
      <c r="J4518" s="463">
        <v>75008</v>
      </c>
      <c r="K4518" s="468"/>
      <c r="L4518" s="464">
        <f t="shared" ca="1" si="70"/>
        <v>9376</v>
      </c>
      <c r="M4518" s="462" t="s">
        <v>131</v>
      </c>
    </row>
    <row r="4519" spans="1:13" x14ac:dyDescent="0.35">
      <c r="A4519" s="465" t="s">
        <v>11031</v>
      </c>
      <c r="B4519" s="465" t="s">
        <v>4612</v>
      </c>
      <c r="C4519" s="465" t="s">
        <v>11031</v>
      </c>
      <c r="D4519" s="465" t="s">
        <v>189</v>
      </c>
      <c r="E4519" s="465" t="s">
        <v>240</v>
      </c>
      <c r="F4519" s="466">
        <v>2016</v>
      </c>
      <c r="G4519" s="465" t="s">
        <v>5710</v>
      </c>
      <c r="H4519" s="465" t="s">
        <v>9893</v>
      </c>
      <c r="I4519" s="465" t="s">
        <v>11032</v>
      </c>
      <c r="J4519" s="466">
        <v>63351</v>
      </c>
      <c r="K4519" s="469"/>
      <c r="L4519" s="404">
        <f t="shared" ca="1" si="70"/>
        <v>7918.875</v>
      </c>
      <c r="M4519" s="465" t="s">
        <v>131</v>
      </c>
    </row>
    <row r="4520" spans="1:13" x14ac:dyDescent="0.35">
      <c r="A4520" s="462" t="s">
        <v>11033</v>
      </c>
      <c r="B4520" s="462" t="s">
        <v>4613</v>
      </c>
      <c r="C4520" s="462" t="s">
        <v>11033</v>
      </c>
      <c r="D4520" s="462" t="s">
        <v>189</v>
      </c>
      <c r="E4520" s="462" t="s">
        <v>240</v>
      </c>
      <c r="F4520" s="463">
        <v>2016</v>
      </c>
      <c r="G4520" s="462" t="s">
        <v>5710</v>
      </c>
      <c r="H4520" s="462" t="s">
        <v>9893</v>
      </c>
      <c r="I4520" s="462" t="s">
        <v>11034</v>
      </c>
      <c r="J4520" s="463">
        <v>37689</v>
      </c>
      <c r="K4520" s="468"/>
      <c r="L4520" s="464">
        <f t="shared" ca="1" si="70"/>
        <v>4711.125</v>
      </c>
      <c r="M4520" s="462" t="s">
        <v>131</v>
      </c>
    </row>
    <row r="4521" spans="1:13" x14ac:dyDescent="0.35">
      <c r="A4521" s="465" t="s">
        <v>11035</v>
      </c>
      <c r="B4521" s="465" t="s">
        <v>4614</v>
      </c>
      <c r="C4521" s="465" t="s">
        <v>11035</v>
      </c>
      <c r="D4521" s="465" t="s">
        <v>189</v>
      </c>
      <c r="E4521" s="465" t="s">
        <v>240</v>
      </c>
      <c r="F4521" s="466">
        <v>2016</v>
      </c>
      <c r="G4521" s="465" t="s">
        <v>5710</v>
      </c>
      <c r="H4521" s="465" t="s">
        <v>9893</v>
      </c>
      <c r="I4521" s="465" t="s">
        <v>11036</v>
      </c>
      <c r="J4521" s="466">
        <v>127359</v>
      </c>
      <c r="K4521" s="469"/>
      <c r="L4521" s="404">
        <f t="shared" ca="1" si="70"/>
        <v>15919.875</v>
      </c>
      <c r="M4521" s="465" t="s">
        <v>131</v>
      </c>
    </row>
    <row r="4522" spans="1:13" x14ac:dyDescent="0.35">
      <c r="A4522" s="462" t="s">
        <v>11037</v>
      </c>
      <c r="B4522" s="462" t="s">
        <v>4615</v>
      </c>
      <c r="C4522" s="462" t="s">
        <v>11037</v>
      </c>
      <c r="D4522" s="462" t="s">
        <v>189</v>
      </c>
      <c r="E4522" s="462" t="s">
        <v>240</v>
      </c>
      <c r="F4522" s="463">
        <v>2016</v>
      </c>
      <c r="G4522" s="462" t="s">
        <v>5710</v>
      </c>
      <c r="H4522" s="462" t="s">
        <v>9893</v>
      </c>
      <c r="I4522" s="462" t="s">
        <v>11038</v>
      </c>
      <c r="J4522" s="463">
        <v>55806</v>
      </c>
      <c r="K4522" s="468"/>
      <c r="L4522" s="464">
        <f t="shared" ca="1" si="70"/>
        <v>6975.75</v>
      </c>
      <c r="M4522" s="462" t="s">
        <v>131</v>
      </c>
    </row>
    <row r="4523" spans="1:13" x14ac:dyDescent="0.35">
      <c r="A4523" s="465" t="s">
        <v>12457</v>
      </c>
      <c r="B4523" s="465" t="s">
        <v>4625</v>
      </c>
      <c r="C4523" s="465" t="s">
        <v>12457</v>
      </c>
      <c r="D4523" s="465" t="s">
        <v>189</v>
      </c>
      <c r="E4523" s="465" t="s">
        <v>240</v>
      </c>
      <c r="F4523" s="466">
        <v>2018</v>
      </c>
      <c r="G4523" s="465" t="s">
        <v>5710</v>
      </c>
      <c r="H4523" s="465" t="s">
        <v>9893</v>
      </c>
      <c r="I4523" s="465" t="s">
        <v>12458</v>
      </c>
      <c r="J4523" s="466">
        <v>51034</v>
      </c>
      <c r="K4523" s="469"/>
      <c r="L4523" s="404">
        <f t="shared" ca="1" si="70"/>
        <v>8505.6666666666661</v>
      </c>
      <c r="M4523" s="465" t="s">
        <v>131</v>
      </c>
    </row>
    <row r="4524" spans="1:13" x14ac:dyDescent="0.35">
      <c r="A4524" s="462" t="s">
        <v>12459</v>
      </c>
      <c r="B4524" s="462" t="s">
        <v>4626</v>
      </c>
      <c r="C4524" s="462" t="s">
        <v>12459</v>
      </c>
      <c r="D4524" s="462" t="s">
        <v>189</v>
      </c>
      <c r="E4524" s="462" t="s">
        <v>240</v>
      </c>
      <c r="F4524" s="463">
        <v>2018</v>
      </c>
      <c r="G4524" s="462" t="s">
        <v>5710</v>
      </c>
      <c r="H4524" s="462" t="s">
        <v>9893</v>
      </c>
      <c r="I4524" s="462" t="s">
        <v>12460</v>
      </c>
      <c r="J4524" s="463">
        <v>50526</v>
      </c>
      <c r="K4524" s="468"/>
      <c r="L4524" s="464">
        <f t="shared" ca="1" si="70"/>
        <v>8421</v>
      </c>
      <c r="M4524" s="462" t="s">
        <v>131</v>
      </c>
    </row>
    <row r="4525" spans="1:13" x14ac:dyDescent="0.35">
      <c r="A4525" s="465" t="s">
        <v>12461</v>
      </c>
      <c r="B4525" s="465" t="s">
        <v>4627</v>
      </c>
      <c r="C4525" s="465" t="s">
        <v>12461</v>
      </c>
      <c r="D4525" s="465" t="s">
        <v>189</v>
      </c>
      <c r="E4525" s="465" t="s">
        <v>240</v>
      </c>
      <c r="F4525" s="466">
        <v>2018</v>
      </c>
      <c r="G4525" s="465" t="s">
        <v>5710</v>
      </c>
      <c r="H4525" s="465" t="s">
        <v>9893</v>
      </c>
      <c r="I4525" s="465" t="s">
        <v>12462</v>
      </c>
      <c r="J4525" s="466">
        <v>48687</v>
      </c>
      <c r="K4525" s="469"/>
      <c r="L4525" s="404">
        <f t="shared" ca="1" si="70"/>
        <v>8114.5</v>
      </c>
      <c r="M4525" s="465" t="s">
        <v>131</v>
      </c>
    </row>
    <row r="4526" spans="1:13" x14ac:dyDescent="0.35">
      <c r="A4526" s="462" t="s">
        <v>13408</v>
      </c>
      <c r="B4526" s="462" t="s">
        <v>4674</v>
      </c>
      <c r="C4526" s="462" t="s">
        <v>13408</v>
      </c>
      <c r="D4526" s="462" t="s">
        <v>189</v>
      </c>
      <c r="E4526" s="462" t="s">
        <v>240</v>
      </c>
      <c r="F4526" s="463">
        <v>2019</v>
      </c>
      <c r="G4526" s="462" t="s">
        <v>5710</v>
      </c>
      <c r="H4526" s="462" t="s">
        <v>9893</v>
      </c>
      <c r="I4526" s="462" t="s">
        <v>13409</v>
      </c>
      <c r="J4526" s="463">
        <v>23572</v>
      </c>
      <c r="K4526" s="468"/>
      <c r="L4526" s="464">
        <f t="shared" ca="1" si="70"/>
        <v>4714.3999999999996</v>
      </c>
      <c r="M4526" s="462" t="s">
        <v>131</v>
      </c>
    </row>
    <row r="4527" spans="1:13" x14ac:dyDescent="0.35">
      <c r="A4527" s="465" t="s">
        <v>13406</v>
      </c>
      <c r="B4527" s="465" t="s">
        <v>4673</v>
      </c>
      <c r="C4527" s="465" t="s">
        <v>13406</v>
      </c>
      <c r="D4527" s="465" t="s">
        <v>189</v>
      </c>
      <c r="E4527" s="465" t="s">
        <v>240</v>
      </c>
      <c r="F4527" s="466">
        <v>2019</v>
      </c>
      <c r="G4527" s="465" t="s">
        <v>5710</v>
      </c>
      <c r="H4527" s="465" t="s">
        <v>9893</v>
      </c>
      <c r="I4527" s="465" t="s">
        <v>13407</v>
      </c>
      <c r="J4527" s="466">
        <v>18612</v>
      </c>
      <c r="K4527" s="469"/>
      <c r="L4527" s="404">
        <f t="shared" ca="1" si="70"/>
        <v>3722.4</v>
      </c>
      <c r="M4527" s="465" t="s">
        <v>131</v>
      </c>
    </row>
    <row r="4528" spans="1:13" x14ac:dyDescent="0.35">
      <c r="A4528" s="462" t="s">
        <v>13404</v>
      </c>
      <c r="B4528" s="462" t="s">
        <v>4672</v>
      </c>
      <c r="C4528" s="462" t="s">
        <v>13404</v>
      </c>
      <c r="D4528" s="462" t="s">
        <v>189</v>
      </c>
      <c r="E4528" s="462" t="s">
        <v>240</v>
      </c>
      <c r="F4528" s="463">
        <v>2019</v>
      </c>
      <c r="G4528" s="462" t="s">
        <v>5710</v>
      </c>
      <c r="H4528" s="462" t="s">
        <v>9893</v>
      </c>
      <c r="I4528" s="462" t="s">
        <v>13405</v>
      </c>
      <c r="J4528" s="463">
        <v>34288</v>
      </c>
      <c r="K4528" s="468"/>
      <c r="L4528" s="464">
        <f t="shared" ca="1" si="70"/>
        <v>6857.6</v>
      </c>
      <c r="M4528" s="462" t="s">
        <v>131</v>
      </c>
    </row>
    <row r="4529" spans="1:13" x14ac:dyDescent="0.35">
      <c r="A4529" s="465" t="s">
        <v>13402</v>
      </c>
      <c r="B4529" s="465" t="s">
        <v>4671</v>
      </c>
      <c r="C4529" s="465" t="s">
        <v>13402</v>
      </c>
      <c r="D4529" s="465" t="s">
        <v>189</v>
      </c>
      <c r="E4529" s="465" t="s">
        <v>240</v>
      </c>
      <c r="F4529" s="466">
        <v>2019</v>
      </c>
      <c r="G4529" s="465" t="s">
        <v>5710</v>
      </c>
      <c r="H4529" s="465" t="s">
        <v>9893</v>
      </c>
      <c r="I4529" s="465" t="s">
        <v>13403</v>
      </c>
      <c r="J4529" s="466">
        <v>35296</v>
      </c>
      <c r="K4529" s="469"/>
      <c r="L4529" s="404">
        <f t="shared" ca="1" si="70"/>
        <v>7059.2</v>
      </c>
      <c r="M4529" s="465" t="s">
        <v>131</v>
      </c>
    </row>
    <row r="4530" spans="1:13" x14ac:dyDescent="0.35">
      <c r="A4530" s="462" t="s">
        <v>12260</v>
      </c>
      <c r="B4530" s="462" t="s">
        <v>4621</v>
      </c>
      <c r="C4530" s="462" t="s">
        <v>12260</v>
      </c>
      <c r="D4530" s="462" t="s">
        <v>189</v>
      </c>
      <c r="E4530" s="462" t="s">
        <v>240</v>
      </c>
      <c r="F4530" s="463">
        <v>2018</v>
      </c>
      <c r="G4530" s="462" t="s">
        <v>5710</v>
      </c>
      <c r="H4530" s="462" t="s">
        <v>368</v>
      </c>
      <c r="I4530" s="462" t="s">
        <v>12261</v>
      </c>
      <c r="J4530" s="463">
        <v>65340</v>
      </c>
      <c r="K4530" s="468"/>
      <c r="L4530" s="464">
        <f t="shared" ca="1" si="70"/>
        <v>10890</v>
      </c>
      <c r="M4530" s="462" t="s">
        <v>131</v>
      </c>
    </row>
    <row r="4531" spans="1:13" x14ac:dyDescent="0.35">
      <c r="A4531" s="465" t="s">
        <v>12262</v>
      </c>
      <c r="B4531" s="465" t="s">
        <v>4622</v>
      </c>
      <c r="C4531" s="465" t="s">
        <v>12262</v>
      </c>
      <c r="D4531" s="465" t="s">
        <v>189</v>
      </c>
      <c r="E4531" s="465" t="s">
        <v>240</v>
      </c>
      <c r="F4531" s="466">
        <v>2018</v>
      </c>
      <c r="G4531" s="465" t="s">
        <v>5710</v>
      </c>
      <c r="H4531" s="465" t="s">
        <v>368</v>
      </c>
      <c r="I4531" s="465" t="s">
        <v>12263</v>
      </c>
      <c r="J4531" s="466">
        <v>12156</v>
      </c>
      <c r="K4531" s="469"/>
      <c r="L4531" s="404">
        <f t="shared" ca="1" si="70"/>
        <v>2026</v>
      </c>
      <c r="M4531" s="465" t="s">
        <v>131</v>
      </c>
    </row>
    <row r="4532" spans="1:13" x14ac:dyDescent="0.35">
      <c r="A4532" s="462" t="s">
        <v>14046</v>
      </c>
      <c r="B4532" s="462" t="s">
        <v>4677</v>
      </c>
      <c r="C4532" s="462" t="s">
        <v>14046</v>
      </c>
      <c r="D4532" s="462" t="s">
        <v>189</v>
      </c>
      <c r="E4532" s="462" t="s">
        <v>240</v>
      </c>
      <c r="F4532" s="463">
        <v>2020</v>
      </c>
      <c r="G4532" s="462" t="s">
        <v>5710</v>
      </c>
      <c r="H4532" s="462" t="s">
        <v>9893</v>
      </c>
      <c r="I4532" s="462" t="s">
        <v>14047</v>
      </c>
      <c r="J4532" s="463">
        <v>9297</v>
      </c>
      <c r="K4532" s="468"/>
      <c r="L4532" s="464">
        <f t="shared" ca="1" si="70"/>
        <v>2324.25</v>
      </c>
      <c r="M4532" s="462" t="s">
        <v>131</v>
      </c>
    </row>
    <row r="4533" spans="1:13" x14ac:dyDescent="0.35">
      <c r="A4533" s="465" t="s">
        <v>14048</v>
      </c>
      <c r="B4533" s="465" t="s">
        <v>4678</v>
      </c>
      <c r="C4533" s="465" t="s">
        <v>14048</v>
      </c>
      <c r="D4533" s="465" t="s">
        <v>189</v>
      </c>
      <c r="E4533" s="465" t="s">
        <v>240</v>
      </c>
      <c r="F4533" s="466">
        <v>2020</v>
      </c>
      <c r="G4533" s="465" t="s">
        <v>5710</v>
      </c>
      <c r="H4533" s="465" t="s">
        <v>9893</v>
      </c>
      <c r="I4533" s="465" t="s">
        <v>14049</v>
      </c>
      <c r="J4533" s="466">
        <v>22422</v>
      </c>
      <c r="K4533" s="469"/>
      <c r="L4533" s="404">
        <f t="shared" ca="1" si="70"/>
        <v>5605.5</v>
      </c>
      <c r="M4533" s="465" t="s">
        <v>131</v>
      </c>
    </row>
    <row r="4534" spans="1:13" x14ac:dyDescent="0.35">
      <c r="A4534" s="462" t="s">
        <v>14044</v>
      </c>
      <c r="B4534" s="462" t="s">
        <v>4676</v>
      </c>
      <c r="C4534" s="462" t="s">
        <v>14044</v>
      </c>
      <c r="D4534" s="462" t="s">
        <v>189</v>
      </c>
      <c r="E4534" s="462" t="s">
        <v>240</v>
      </c>
      <c r="F4534" s="463">
        <v>2020</v>
      </c>
      <c r="G4534" s="462" t="s">
        <v>5710</v>
      </c>
      <c r="H4534" s="462" t="s">
        <v>9893</v>
      </c>
      <c r="I4534" s="462" t="s">
        <v>14045</v>
      </c>
      <c r="J4534" s="463">
        <v>20173</v>
      </c>
      <c r="K4534" s="468"/>
      <c r="L4534" s="464">
        <f t="shared" ca="1" si="70"/>
        <v>5043.25</v>
      </c>
      <c r="M4534" s="462" t="s">
        <v>131</v>
      </c>
    </row>
    <row r="4535" spans="1:13" x14ac:dyDescent="0.35">
      <c r="A4535" s="465" t="s">
        <v>12838</v>
      </c>
      <c r="B4535" s="465" t="s">
        <v>4637</v>
      </c>
      <c r="C4535" s="465" t="s">
        <v>12838</v>
      </c>
      <c r="D4535" s="465" t="s">
        <v>189</v>
      </c>
      <c r="E4535" s="465" t="s">
        <v>240</v>
      </c>
      <c r="F4535" s="466">
        <v>2019</v>
      </c>
      <c r="G4535" s="465" t="s">
        <v>5710</v>
      </c>
      <c r="H4535" s="465" t="s">
        <v>368</v>
      </c>
      <c r="I4535" s="465" t="s">
        <v>12839</v>
      </c>
      <c r="J4535" s="466">
        <v>18645</v>
      </c>
      <c r="K4535" s="469"/>
      <c r="L4535" s="404">
        <f t="shared" ca="1" si="70"/>
        <v>3729</v>
      </c>
      <c r="M4535" s="465" t="s">
        <v>131</v>
      </c>
    </row>
    <row r="4536" spans="1:13" x14ac:dyDescent="0.35">
      <c r="A4536" s="462" t="s">
        <v>12836</v>
      </c>
      <c r="B4536" s="462" t="s">
        <v>4636</v>
      </c>
      <c r="C4536" s="462" t="s">
        <v>12836</v>
      </c>
      <c r="D4536" s="462" t="s">
        <v>189</v>
      </c>
      <c r="E4536" s="462" t="s">
        <v>240</v>
      </c>
      <c r="F4536" s="463">
        <v>2019</v>
      </c>
      <c r="G4536" s="462" t="s">
        <v>5710</v>
      </c>
      <c r="H4536" s="462" t="s">
        <v>368</v>
      </c>
      <c r="I4536" s="462" t="s">
        <v>12837</v>
      </c>
      <c r="J4536" s="463">
        <v>9900</v>
      </c>
      <c r="K4536" s="468"/>
      <c r="L4536" s="464">
        <f t="shared" ca="1" si="70"/>
        <v>1980</v>
      </c>
      <c r="M4536" s="462" t="s">
        <v>131</v>
      </c>
    </row>
    <row r="4537" spans="1:13" x14ac:dyDescent="0.35">
      <c r="A4537" s="465" t="s">
        <v>12834</v>
      </c>
      <c r="B4537" s="465" t="s">
        <v>4635</v>
      </c>
      <c r="C4537" s="465" t="s">
        <v>12834</v>
      </c>
      <c r="D4537" s="465" t="s">
        <v>189</v>
      </c>
      <c r="E4537" s="465" t="s">
        <v>240</v>
      </c>
      <c r="F4537" s="466">
        <v>2019</v>
      </c>
      <c r="G4537" s="465" t="s">
        <v>5710</v>
      </c>
      <c r="H4537" s="465" t="s">
        <v>368</v>
      </c>
      <c r="I4537" s="465" t="s">
        <v>12835</v>
      </c>
      <c r="J4537" s="466">
        <v>10082</v>
      </c>
      <c r="K4537" s="469"/>
      <c r="L4537" s="404">
        <f t="shared" ca="1" si="70"/>
        <v>2016.4</v>
      </c>
      <c r="M4537" s="465" t="s">
        <v>131</v>
      </c>
    </row>
    <row r="4538" spans="1:13" x14ac:dyDescent="0.35">
      <c r="A4538" s="462" t="s">
        <v>14050</v>
      </c>
      <c r="B4538" s="462" t="s">
        <v>4679</v>
      </c>
      <c r="C4538" s="462" t="s">
        <v>14050</v>
      </c>
      <c r="D4538" s="462" t="s">
        <v>189</v>
      </c>
      <c r="E4538" s="462" t="s">
        <v>240</v>
      </c>
      <c r="F4538" s="463">
        <v>2020</v>
      </c>
      <c r="G4538" s="462" t="s">
        <v>5710</v>
      </c>
      <c r="H4538" s="462" t="s">
        <v>9893</v>
      </c>
      <c r="I4538" s="462" t="s">
        <v>14051</v>
      </c>
      <c r="J4538" s="463">
        <v>71283</v>
      </c>
      <c r="K4538" s="468"/>
      <c r="L4538" s="464">
        <f t="shared" ca="1" si="70"/>
        <v>17820.75</v>
      </c>
      <c r="M4538" s="462" t="s">
        <v>131</v>
      </c>
    </row>
    <row r="4539" spans="1:13" x14ac:dyDescent="0.35">
      <c r="A4539" s="465" t="s">
        <v>14052</v>
      </c>
      <c r="B4539" s="465" t="s">
        <v>4680</v>
      </c>
      <c r="C4539" s="465" t="s">
        <v>14052</v>
      </c>
      <c r="D4539" s="465" t="s">
        <v>189</v>
      </c>
      <c r="E4539" s="465" t="s">
        <v>240</v>
      </c>
      <c r="F4539" s="466">
        <v>2020</v>
      </c>
      <c r="G4539" s="465" t="s">
        <v>5710</v>
      </c>
      <c r="H4539" s="465" t="s">
        <v>9893</v>
      </c>
      <c r="I4539" s="465" t="s">
        <v>14053</v>
      </c>
      <c r="J4539" s="466">
        <v>17824</v>
      </c>
      <c r="K4539" s="469"/>
      <c r="L4539" s="404">
        <f t="shared" ca="1" si="70"/>
        <v>4456</v>
      </c>
      <c r="M4539" s="465" t="s">
        <v>131</v>
      </c>
    </row>
    <row r="4540" spans="1:13" x14ac:dyDescent="0.35">
      <c r="A4540" s="462" t="s">
        <v>14042</v>
      </c>
      <c r="B4540" s="462" t="s">
        <v>4675</v>
      </c>
      <c r="C4540" s="462" t="s">
        <v>14042</v>
      </c>
      <c r="D4540" s="462" t="s">
        <v>189</v>
      </c>
      <c r="E4540" s="462" t="s">
        <v>240</v>
      </c>
      <c r="F4540" s="463">
        <v>2020</v>
      </c>
      <c r="G4540" s="462" t="s">
        <v>5710</v>
      </c>
      <c r="H4540" s="462" t="s">
        <v>9893</v>
      </c>
      <c r="I4540" s="462" t="s">
        <v>14043</v>
      </c>
      <c r="J4540" s="463">
        <v>12304</v>
      </c>
      <c r="K4540" s="468"/>
      <c r="L4540" s="464">
        <f t="shared" ca="1" si="70"/>
        <v>3076</v>
      </c>
      <c r="M4540" s="462" t="s">
        <v>131</v>
      </c>
    </row>
    <row r="4541" spans="1:13" x14ac:dyDescent="0.35">
      <c r="A4541" s="465" t="s">
        <v>14860</v>
      </c>
      <c r="B4541" s="465" t="s">
        <v>14861</v>
      </c>
      <c r="C4541" s="465" t="s">
        <v>14860</v>
      </c>
      <c r="D4541" s="465" t="s">
        <v>189</v>
      </c>
      <c r="E4541" s="465" t="s">
        <v>240</v>
      </c>
      <c r="F4541" s="466">
        <v>2022</v>
      </c>
      <c r="G4541" s="465" t="s">
        <v>5710</v>
      </c>
      <c r="H4541" s="465" t="s">
        <v>6004</v>
      </c>
      <c r="I4541" s="465" t="s">
        <v>14862</v>
      </c>
      <c r="J4541" s="466">
        <v>23682</v>
      </c>
      <c r="K4541" s="469"/>
      <c r="L4541" s="404">
        <f t="shared" ca="1" si="70"/>
        <v>11841</v>
      </c>
      <c r="M4541" s="465" t="s">
        <v>131</v>
      </c>
    </row>
    <row r="4542" spans="1:13" x14ac:dyDescent="0.35">
      <c r="A4542" s="462" t="s">
        <v>17374</v>
      </c>
      <c r="B4542" s="462" t="s">
        <v>17375</v>
      </c>
      <c r="C4542" s="462" t="s">
        <v>17374</v>
      </c>
      <c r="D4542" s="462" t="s">
        <v>189</v>
      </c>
      <c r="E4542" s="462" t="s">
        <v>240</v>
      </c>
      <c r="F4542" s="463">
        <v>2023</v>
      </c>
      <c r="G4542" s="462" t="s">
        <v>5710</v>
      </c>
      <c r="H4542" s="462" t="s">
        <v>9893</v>
      </c>
      <c r="I4542" s="462" t="s">
        <v>17376</v>
      </c>
      <c r="J4542" s="463">
        <v>1296</v>
      </c>
      <c r="K4542" s="468"/>
      <c r="L4542" s="464">
        <f t="shared" ca="1" si="70"/>
        <v>1296</v>
      </c>
      <c r="M4542" s="462" t="s">
        <v>131</v>
      </c>
    </row>
    <row r="4543" spans="1:13" x14ac:dyDescent="0.35">
      <c r="A4543" s="465" t="s">
        <v>17377</v>
      </c>
      <c r="B4543" s="465" t="s">
        <v>17378</v>
      </c>
      <c r="C4543" s="465" t="s">
        <v>17377</v>
      </c>
      <c r="D4543" s="465" t="s">
        <v>189</v>
      </c>
      <c r="E4543" s="465" t="s">
        <v>240</v>
      </c>
      <c r="F4543" s="466">
        <v>2023</v>
      </c>
      <c r="G4543" s="465" t="s">
        <v>5710</v>
      </c>
      <c r="H4543" s="465" t="s">
        <v>9893</v>
      </c>
      <c r="I4543" s="465" t="s">
        <v>17379</v>
      </c>
      <c r="J4543" s="466">
        <v>3611</v>
      </c>
      <c r="K4543" s="469"/>
      <c r="L4543" s="404">
        <f t="shared" ca="1" si="70"/>
        <v>3611</v>
      </c>
      <c r="M4543" s="465" t="s">
        <v>131</v>
      </c>
    </row>
    <row r="4544" spans="1:13" x14ac:dyDescent="0.35">
      <c r="A4544" s="462" t="s">
        <v>17380</v>
      </c>
      <c r="B4544" s="462" t="s">
        <v>17381</v>
      </c>
      <c r="C4544" s="462" t="s">
        <v>17380</v>
      </c>
      <c r="D4544" s="462" t="s">
        <v>189</v>
      </c>
      <c r="E4544" s="462" t="s">
        <v>240</v>
      </c>
      <c r="F4544" s="463">
        <v>2023</v>
      </c>
      <c r="G4544" s="462" t="s">
        <v>5710</v>
      </c>
      <c r="H4544" s="462" t="s">
        <v>9893</v>
      </c>
      <c r="I4544" s="462" t="s">
        <v>17382</v>
      </c>
      <c r="J4544" s="463">
        <v>3445</v>
      </c>
      <c r="K4544" s="468"/>
      <c r="L4544" s="464">
        <f t="shared" ca="1" si="70"/>
        <v>3445</v>
      </c>
      <c r="M4544" s="462" t="s">
        <v>131</v>
      </c>
    </row>
    <row r="4545" spans="1:13" x14ac:dyDescent="0.35">
      <c r="A4545" s="465" t="s">
        <v>17364</v>
      </c>
      <c r="B4545" s="465" t="s">
        <v>17365</v>
      </c>
      <c r="C4545" s="465" t="s">
        <v>17364</v>
      </c>
      <c r="D4545" s="465" t="s">
        <v>189</v>
      </c>
      <c r="E4545" s="465" t="s">
        <v>240</v>
      </c>
      <c r="F4545" s="466">
        <v>2023</v>
      </c>
      <c r="G4545" s="465" t="s">
        <v>5710</v>
      </c>
      <c r="H4545" s="465" t="s">
        <v>9893</v>
      </c>
      <c r="I4545" s="465" t="s">
        <v>17366</v>
      </c>
      <c r="J4545" s="466">
        <v>3345</v>
      </c>
      <c r="K4545" s="469"/>
      <c r="L4545" s="404">
        <f t="shared" ca="1" si="70"/>
        <v>3345</v>
      </c>
      <c r="M4545" s="465" t="s">
        <v>131</v>
      </c>
    </row>
    <row r="4546" spans="1:13" x14ac:dyDescent="0.35">
      <c r="A4546" s="462" t="s">
        <v>17361</v>
      </c>
      <c r="B4546" s="462" t="s">
        <v>17362</v>
      </c>
      <c r="C4546" s="462" t="s">
        <v>17361</v>
      </c>
      <c r="D4546" s="462" t="s">
        <v>189</v>
      </c>
      <c r="E4546" s="462" t="s">
        <v>240</v>
      </c>
      <c r="F4546" s="463">
        <v>2023</v>
      </c>
      <c r="G4546" s="462" t="s">
        <v>5710</v>
      </c>
      <c r="H4546" s="462" t="s">
        <v>9893</v>
      </c>
      <c r="I4546" s="462" t="s">
        <v>17363</v>
      </c>
      <c r="J4546" s="463">
        <v>2119</v>
      </c>
      <c r="K4546" s="468"/>
      <c r="L4546" s="464">
        <f t="shared" ref="L4546:L4609" ca="1" si="71">IFERROR(J4546/(YEAR(NOW())-F4546),"--")</f>
        <v>2119</v>
      </c>
      <c r="M4546" s="462" t="s">
        <v>131</v>
      </c>
    </row>
    <row r="4547" spans="1:13" x14ac:dyDescent="0.35">
      <c r="A4547" s="465" t="s">
        <v>17358</v>
      </c>
      <c r="B4547" s="465" t="s">
        <v>17359</v>
      </c>
      <c r="C4547" s="465" t="s">
        <v>17358</v>
      </c>
      <c r="D4547" s="465" t="s">
        <v>189</v>
      </c>
      <c r="E4547" s="465" t="s">
        <v>240</v>
      </c>
      <c r="F4547" s="466">
        <v>2023</v>
      </c>
      <c r="G4547" s="465" t="s">
        <v>5710</v>
      </c>
      <c r="H4547" s="465" t="s">
        <v>9893</v>
      </c>
      <c r="I4547" s="465" t="s">
        <v>17360</v>
      </c>
      <c r="J4547" s="466">
        <v>2445</v>
      </c>
      <c r="K4547" s="469"/>
      <c r="L4547" s="404">
        <f t="shared" ca="1" si="71"/>
        <v>2445</v>
      </c>
      <c r="M4547" s="465" t="s">
        <v>131</v>
      </c>
    </row>
    <row r="4548" spans="1:13" x14ac:dyDescent="0.35">
      <c r="A4548" s="462" t="s">
        <v>17355</v>
      </c>
      <c r="B4548" s="462" t="s">
        <v>17356</v>
      </c>
      <c r="C4548" s="462" t="s">
        <v>17355</v>
      </c>
      <c r="D4548" s="462" t="s">
        <v>189</v>
      </c>
      <c r="E4548" s="462" t="s">
        <v>240</v>
      </c>
      <c r="F4548" s="463">
        <v>2023</v>
      </c>
      <c r="G4548" s="462" t="s">
        <v>5710</v>
      </c>
      <c r="H4548" s="462" t="s">
        <v>9893</v>
      </c>
      <c r="I4548" s="462" t="s">
        <v>17357</v>
      </c>
      <c r="J4548" s="463">
        <v>2902</v>
      </c>
      <c r="K4548" s="468"/>
      <c r="L4548" s="464">
        <f t="shared" ca="1" si="71"/>
        <v>2902</v>
      </c>
      <c r="M4548" s="462" t="s">
        <v>131</v>
      </c>
    </row>
    <row r="4549" spans="1:13" x14ac:dyDescent="0.35">
      <c r="A4549" s="465" t="s">
        <v>17352</v>
      </c>
      <c r="B4549" s="465" t="s">
        <v>17353</v>
      </c>
      <c r="C4549" s="465" t="s">
        <v>17352</v>
      </c>
      <c r="D4549" s="465" t="s">
        <v>189</v>
      </c>
      <c r="E4549" s="465" t="s">
        <v>240</v>
      </c>
      <c r="F4549" s="466">
        <v>2023</v>
      </c>
      <c r="G4549" s="465" t="s">
        <v>5710</v>
      </c>
      <c r="H4549" s="465" t="s">
        <v>9893</v>
      </c>
      <c r="I4549" s="465" t="s">
        <v>17354</v>
      </c>
      <c r="J4549" s="466">
        <v>4129</v>
      </c>
      <c r="K4549" s="469"/>
      <c r="L4549" s="404">
        <f t="shared" ca="1" si="71"/>
        <v>4129</v>
      </c>
      <c r="M4549" s="465" t="s">
        <v>131</v>
      </c>
    </row>
    <row r="4550" spans="1:13" x14ac:dyDescent="0.35">
      <c r="A4550" s="462" t="s">
        <v>17349</v>
      </c>
      <c r="B4550" s="462" t="s">
        <v>17350</v>
      </c>
      <c r="C4550" s="462" t="s">
        <v>17349</v>
      </c>
      <c r="D4550" s="462" t="s">
        <v>189</v>
      </c>
      <c r="E4550" s="462" t="s">
        <v>240</v>
      </c>
      <c r="F4550" s="463">
        <v>2023</v>
      </c>
      <c r="G4550" s="462" t="s">
        <v>5710</v>
      </c>
      <c r="H4550" s="462" t="s">
        <v>9893</v>
      </c>
      <c r="I4550" s="462" t="s">
        <v>17351</v>
      </c>
      <c r="J4550" s="463">
        <v>2870</v>
      </c>
      <c r="K4550" s="468"/>
      <c r="L4550" s="464">
        <f t="shared" ca="1" si="71"/>
        <v>2870</v>
      </c>
      <c r="M4550" s="462" t="s">
        <v>131</v>
      </c>
    </row>
    <row r="4551" spans="1:13" x14ac:dyDescent="0.35">
      <c r="A4551" s="465" t="s">
        <v>17604</v>
      </c>
      <c r="B4551" s="465" t="s">
        <v>17605</v>
      </c>
      <c r="C4551" s="465" t="s">
        <v>17604</v>
      </c>
      <c r="D4551" s="465" t="s">
        <v>189</v>
      </c>
      <c r="E4551" s="465" t="s">
        <v>240</v>
      </c>
      <c r="F4551" s="466">
        <v>2023</v>
      </c>
      <c r="G4551" s="465" t="s">
        <v>5710</v>
      </c>
      <c r="H4551" s="465" t="s">
        <v>368</v>
      </c>
      <c r="I4551" s="465" t="s">
        <v>17606</v>
      </c>
      <c r="J4551" s="466">
        <v>3535</v>
      </c>
      <c r="K4551" s="469"/>
      <c r="L4551" s="404">
        <f t="shared" ca="1" si="71"/>
        <v>3535</v>
      </c>
      <c r="M4551" s="465" t="s">
        <v>131</v>
      </c>
    </row>
    <row r="4552" spans="1:13" x14ac:dyDescent="0.35">
      <c r="A4552" s="462" t="s">
        <v>17607</v>
      </c>
      <c r="B4552" s="462" t="s">
        <v>17608</v>
      </c>
      <c r="C4552" s="462" t="s">
        <v>17607</v>
      </c>
      <c r="D4552" s="462" t="s">
        <v>189</v>
      </c>
      <c r="E4552" s="462" t="s">
        <v>240</v>
      </c>
      <c r="F4552" s="463">
        <v>2023</v>
      </c>
      <c r="G4552" s="462" t="s">
        <v>5710</v>
      </c>
      <c r="H4552" s="462" t="s">
        <v>368</v>
      </c>
      <c r="I4552" s="462" t="s">
        <v>17609</v>
      </c>
      <c r="J4552" s="463">
        <v>7790</v>
      </c>
      <c r="K4552" s="468"/>
      <c r="L4552" s="464">
        <f t="shared" ca="1" si="71"/>
        <v>7790</v>
      </c>
      <c r="M4552" s="462" t="s">
        <v>131</v>
      </c>
    </row>
    <row r="4553" spans="1:13" x14ac:dyDescent="0.35">
      <c r="A4553" s="465" t="s">
        <v>17610</v>
      </c>
      <c r="B4553" s="465" t="s">
        <v>17611</v>
      </c>
      <c r="C4553" s="465" t="s">
        <v>17610</v>
      </c>
      <c r="D4553" s="465" t="s">
        <v>189</v>
      </c>
      <c r="E4553" s="465" t="s">
        <v>240</v>
      </c>
      <c r="F4553" s="466">
        <v>2023</v>
      </c>
      <c r="G4553" s="465" t="s">
        <v>5710</v>
      </c>
      <c r="H4553" s="465" t="s">
        <v>368</v>
      </c>
      <c r="I4553" s="465" t="s">
        <v>17612</v>
      </c>
      <c r="J4553" s="466">
        <v>313</v>
      </c>
      <c r="K4553" s="469"/>
      <c r="L4553" s="404">
        <f t="shared" ca="1" si="71"/>
        <v>313</v>
      </c>
      <c r="M4553" s="465" t="s">
        <v>131</v>
      </c>
    </row>
    <row r="4554" spans="1:13" x14ac:dyDescent="0.35">
      <c r="A4554" s="462" t="s">
        <v>9200</v>
      </c>
      <c r="B4554" s="462" t="s">
        <v>4591</v>
      </c>
      <c r="C4554" s="462" t="s">
        <v>9200</v>
      </c>
      <c r="D4554" s="462" t="s">
        <v>189</v>
      </c>
      <c r="E4554" s="462" t="s">
        <v>247</v>
      </c>
      <c r="F4554" s="463">
        <v>2014</v>
      </c>
      <c r="G4554" s="462" t="s">
        <v>5710</v>
      </c>
      <c r="H4554" s="462" t="s">
        <v>6139</v>
      </c>
      <c r="I4554" s="462" t="s">
        <v>9201</v>
      </c>
      <c r="J4554" s="463">
        <v>143069</v>
      </c>
      <c r="K4554" s="468"/>
      <c r="L4554" s="464">
        <f t="shared" ca="1" si="71"/>
        <v>14306.9</v>
      </c>
      <c r="M4554" s="462" t="s">
        <v>131</v>
      </c>
    </row>
    <row r="4555" spans="1:13" x14ac:dyDescent="0.35">
      <c r="A4555" s="465" t="s">
        <v>9202</v>
      </c>
      <c r="B4555" s="465" t="s">
        <v>4592</v>
      </c>
      <c r="C4555" s="465" t="s">
        <v>9202</v>
      </c>
      <c r="D4555" s="465" t="s">
        <v>189</v>
      </c>
      <c r="E4555" s="465" t="s">
        <v>247</v>
      </c>
      <c r="F4555" s="466">
        <v>2014</v>
      </c>
      <c r="G4555" s="465" t="s">
        <v>5710</v>
      </c>
      <c r="H4555" s="465" t="s">
        <v>6139</v>
      </c>
      <c r="I4555" s="465" t="s">
        <v>9203</v>
      </c>
      <c r="J4555" s="466">
        <v>42347</v>
      </c>
      <c r="K4555" s="469"/>
      <c r="L4555" s="404">
        <f t="shared" ca="1" si="71"/>
        <v>4234.7</v>
      </c>
      <c r="M4555" s="465" t="s">
        <v>131</v>
      </c>
    </row>
    <row r="4556" spans="1:13" x14ac:dyDescent="0.35">
      <c r="A4556" s="462" t="s">
        <v>10841</v>
      </c>
      <c r="B4556" s="462" t="s">
        <v>4603</v>
      </c>
      <c r="C4556" s="462" t="s">
        <v>10841</v>
      </c>
      <c r="D4556" s="462" t="s">
        <v>189</v>
      </c>
      <c r="E4556" s="462" t="s">
        <v>247</v>
      </c>
      <c r="F4556" s="463">
        <v>2016</v>
      </c>
      <c r="G4556" s="462" t="s">
        <v>5710</v>
      </c>
      <c r="H4556" s="462" t="s">
        <v>6006</v>
      </c>
      <c r="I4556" s="462" t="s">
        <v>10842</v>
      </c>
      <c r="J4556" s="463">
        <v>27250</v>
      </c>
      <c r="K4556" s="468"/>
      <c r="L4556" s="464">
        <f t="shared" ca="1" si="71"/>
        <v>3406.25</v>
      </c>
      <c r="M4556" s="462" t="s">
        <v>131</v>
      </c>
    </row>
    <row r="4557" spans="1:13" x14ac:dyDescent="0.35">
      <c r="A4557" s="465" t="s">
        <v>10843</v>
      </c>
      <c r="B4557" s="465" t="s">
        <v>4604</v>
      </c>
      <c r="C4557" s="465" t="s">
        <v>10843</v>
      </c>
      <c r="D4557" s="465" t="s">
        <v>189</v>
      </c>
      <c r="E4557" s="465" t="s">
        <v>247</v>
      </c>
      <c r="F4557" s="466">
        <v>2016</v>
      </c>
      <c r="G4557" s="465" t="s">
        <v>5710</v>
      </c>
      <c r="H4557" s="465" t="s">
        <v>6006</v>
      </c>
      <c r="I4557" s="465" t="s">
        <v>10844</v>
      </c>
      <c r="J4557" s="466">
        <v>179479</v>
      </c>
      <c r="K4557" s="469"/>
      <c r="L4557" s="404">
        <f t="shared" ca="1" si="71"/>
        <v>22434.875</v>
      </c>
      <c r="M4557" s="465" t="s">
        <v>131</v>
      </c>
    </row>
    <row r="4558" spans="1:13" x14ac:dyDescent="0.35">
      <c r="A4558" s="462" t="s">
        <v>10845</v>
      </c>
      <c r="B4558" s="462" t="s">
        <v>4605</v>
      </c>
      <c r="C4558" s="462" t="s">
        <v>10845</v>
      </c>
      <c r="D4558" s="462" t="s">
        <v>189</v>
      </c>
      <c r="E4558" s="462" t="s">
        <v>247</v>
      </c>
      <c r="F4558" s="463">
        <v>2016</v>
      </c>
      <c r="G4558" s="462" t="s">
        <v>5710</v>
      </c>
      <c r="H4558" s="462" t="s">
        <v>6006</v>
      </c>
      <c r="I4558" s="462" t="s">
        <v>10846</v>
      </c>
      <c r="J4558" s="463">
        <v>94383</v>
      </c>
      <c r="K4558" s="468"/>
      <c r="L4558" s="464">
        <f t="shared" ca="1" si="71"/>
        <v>11797.875</v>
      </c>
      <c r="M4558" s="462" t="s">
        <v>131</v>
      </c>
    </row>
    <row r="4559" spans="1:13" x14ac:dyDescent="0.35">
      <c r="A4559" s="465" t="s">
        <v>10847</v>
      </c>
      <c r="B4559" s="465" t="s">
        <v>4606</v>
      </c>
      <c r="C4559" s="465" t="s">
        <v>10847</v>
      </c>
      <c r="D4559" s="465" t="s">
        <v>189</v>
      </c>
      <c r="E4559" s="465" t="s">
        <v>247</v>
      </c>
      <c r="F4559" s="466">
        <v>2016</v>
      </c>
      <c r="G4559" s="465" t="s">
        <v>5710</v>
      </c>
      <c r="H4559" s="465" t="s">
        <v>6006</v>
      </c>
      <c r="I4559" s="465" t="s">
        <v>10848</v>
      </c>
      <c r="J4559" s="466">
        <v>48000</v>
      </c>
      <c r="K4559" s="469"/>
      <c r="L4559" s="404">
        <f t="shared" ca="1" si="71"/>
        <v>6000</v>
      </c>
      <c r="M4559" s="465" t="s">
        <v>131</v>
      </c>
    </row>
    <row r="4560" spans="1:13" x14ac:dyDescent="0.35">
      <c r="A4560" s="462" t="s">
        <v>10849</v>
      </c>
      <c r="B4560" s="462" t="s">
        <v>4607</v>
      </c>
      <c r="C4560" s="462" t="s">
        <v>10849</v>
      </c>
      <c r="D4560" s="462" t="s">
        <v>189</v>
      </c>
      <c r="E4560" s="462" t="s">
        <v>247</v>
      </c>
      <c r="F4560" s="463">
        <v>2016</v>
      </c>
      <c r="G4560" s="462" t="s">
        <v>5710</v>
      </c>
      <c r="H4560" s="462" t="s">
        <v>6006</v>
      </c>
      <c r="I4560" s="462" t="s">
        <v>10850</v>
      </c>
      <c r="J4560" s="463">
        <v>62142</v>
      </c>
      <c r="K4560" s="468"/>
      <c r="L4560" s="464">
        <f t="shared" ca="1" si="71"/>
        <v>7767.75</v>
      </c>
      <c r="M4560" s="462" t="s">
        <v>131</v>
      </c>
    </row>
    <row r="4561" spans="1:13" x14ac:dyDescent="0.35">
      <c r="A4561" s="465" t="s">
        <v>10455</v>
      </c>
      <c r="B4561" s="465" t="s">
        <v>4600</v>
      </c>
      <c r="C4561" s="465" t="s">
        <v>10455</v>
      </c>
      <c r="D4561" s="465" t="s">
        <v>189</v>
      </c>
      <c r="E4561" s="465" t="s">
        <v>247</v>
      </c>
      <c r="F4561" s="466">
        <v>2016</v>
      </c>
      <c r="G4561" s="465" t="s">
        <v>5710</v>
      </c>
      <c r="H4561" s="465" t="s">
        <v>6139</v>
      </c>
      <c r="I4561" s="465" t="s">
        <v>10456</v>
      </c>
      <c r="J4561" s="466">
        <v>78345</v>
      </c>
      <c r="K4561" s="469"/>
      <c r="L4561" s="404">
        <f t="shared" ca="1" si="71"/>
        <v>9793.125</v>
      </c>
      <c r="M4561" s="465" t="s">
        <v>131</v>
      </c>
    </row>
    <row r="4562" spans="1:13" x14ac:dyDescent="0.35">
      <c r="A4562" s="462" t="s">
        <v>14219</v>
      </c>
      <c r="B4562" s="462" t="s">
        <v>14220</v>
      </c>
      <c r="C4562" s="462" t="s">
        <v>14219</v>
      </c>
      <c r="D4562" s="462" t="s">
        <v>189</v>
      </c>
      <c r="E4562" s="462" t="s">
        <v>247</v>
      </c>
      <c r="F4562" s="463">
        <v>2021</v>
      </c>
      <c r="G4562" s="462" t="s">
        <v>5710</v>
      </c>
      <c r="H4562" s="462" t="s">
        <v>6139</v>
      </c>
      <c r="I4562" s="462" t="s">
        <v>14221</v>
      </c>
      <c r="J4562" s="463">
        <v>20263</v>
      </c>
      <c r="K4562" s="468"/>
      <c r="L4562" s="464">
        <f t="shared" ca="1" si="71"/>
        <v>6754.333333333333</v>
      </c>
      <c r="M4562" s="462" t="s">
        <v>131</v>
      </c>
    </row>
    <row r="4563" spans="1:13" x14ac:dyDescent="0.35">
      <c r="A4563" s="465" t="s">
        <v>13797</v>
      </c>
      <c r="B4563" s="465" t="s">
        <v>13798</v>
      </c>
      <c r="C4563" s="465" t="s">
        <v>13797</v>
      </c>
      <c r="D4563" s="465" t="s">
        <v>189</v>
      </c>
      <c r="E4563" s="465" t="s">
        <v>247</v>
      </c>
      <c r="F4563" s="466">
        <v>2020</v>
      </c>
      <c r="G4563" s="465" t="s">
        <v>5710</v>
      </c>
      <c r="H4563" s="465" t="s">
        <v>6496</v>
      </c>
      <c r="I4563" s="465" t="s">
        <v>13799</v>
      </c>
      <c r="J4563" s="466">
        <v>30839</v>
      </c>
      <c r="K4563" s="469"/>
      <c r="L4563" s="404">
        <f t="shared" ca="1" si="71"/>
        <v>7709.75</v>
      </c>
      <c r="M4563" s="465" t="s">
        <v>131</v>
      </c>
    </row>
    <row r="4564" spans="1:13" x14ac:dyDescent="0.35">
      <c r="A4564" s="462" t="s">
        <v>14054</v>
      </c>
      <c r="B4564" s="462" t="s">
        <v>14055</v>
      </c>
      <c r="C4564" s="462" t="s">
        <v>14054</v>
      </c>
      <c r="D4564" s="462" t="s">
        <v>189</v>
      </c>
      <c r="E4564" s="462" t="s">
        <v>247</v>
      </c>
      <c r="F4564" s="463">
        <v>2020</v>
      </c>
      <c r="G4564" s="462" t="s">
        <v>5710</v>
      </c>
      <c r="H4564" s="462" t="s">
        <v>9893</v>
      </c>
      <c r="I4564" s="462" t="s">
        <v>14056</v>
      </c>
      <c r="J4564" s="463">
        <v>13654</v>
      </c>
      <c r="K4564" s="468"/>
      <c r="L4564" s="464">
        <f t="shared" ca="1" si="71"/>
        <v>3413.5</v>
      </c>
      <c r="M4564" s="462" t="s">
        <v>131</v>
      </c>
    </row>
    <row r="4565" spans="1:13" x14ac:dyDescent="0.35">
      <c r="A4565" s="465" t="s">
        <v>14354</v>
      </c>
      <c r="B4565" s="465" t="s">
        <v>14355</v>
      </c>
      <c r="C4565" s="465" t="s">
        <v>14354</v>
      </c>
      <c r="D4565" s="465" t="s">
        <v>189</v>
      </c>
      <c r="E4565" s="465" t="s">
        <v>247</v>
      </c>
      <c r="F4565" s="466">
        <v>2021</v>
      </c>
      <c r="G4565" s="465" t="s">
        <v>5710</v>
      </c>
      <c r="H4565" s="465" t="s">
        <v>9893</v>
      </c>
      <c r="I4565" s="465" t="s">
        <v>14356</v>
      </c>
      <c r="J4565" s="466">
        <v>237</v>
      </c>
      <c r="K4565" s="469"/>
      <c r="L4565" s="404">
        <f t="shared" ca="1" si="71"/>
        <v>79</v>
      </c>
      <c r="M4565" s="465" t="s">
        <v>131</v>
      </c>
    </row>
    <row r="4566" spans="1:13" x14ac:dyDescent="0.35">
      <c r="A4566" s="462" t="s">
        <v>14357</v>
      </c>
      <c r="B4566" s="462" t="s">
        <v>14358</v>
      </c>
      <c r="C4566" s="462" t="s">
        <v>14357</v>
      </c>
      <c r="D4566" s="462" t="s">
        <v>189</v>
      </c>
      <c r="E4566" s="462" t="s">
        <v>247</v>
      </c>
      <c r="F4566" s="463">
        <v>2021</v>
      </c>
      <c r="G4566" s="462" t="s">
        <v>5710</v>
      </c>
      <c r="H4566" s="462" t="s">
        <v>9893</v>
      </c>
      <c r="I4566" s="462" t="s">
        <v>14359</v>
      </c>
      <c r="J4566" s="463">
        <v>3783</v>
      </c>
      <c r="K4566" s="468"/>
      <c r="L4566" s="464">
        <f t="shared" ca="1" si="71"/>
        <v>1261</v>
      </c>
      <c r="M4566" s="462" t="s">
        <v>131</v>
      </c>
    </row>
    <row r="4567" spans="1:13" x14ac:dyDescent="0.35">
      <c r="A4567" s="465" t="s">
        <v>14279</v>
      </c>
      <c r="B4567" s="465" t="s">
        <v>14280</v>
      </c>
      <c r="C4567" s="465" t="s">
        <v>14279</v>
      </c>
      <c r="D4567" s="465" t="s">
        <v>189</v>
      </c>
      <c r="E4567" s="465" t="s">
        <v>247</v>
      </c>
      <c r="F4567" s="466">
        <v>2021</v>
      </c>
      <c r="G4567" s="465" t="s">
        <v>5710</v>
      </c>
      <c r="H4567" s="465" t="s">
        <v>913</v>
      </c>
      <c r="I4567" s="465" t="s">
        <v>14281</v>
      </c>
      <c r="J4567" s="466">
        <v>9748</v>
      </c>
      <c r="K4567" s="469"/>
      <c r="L4567" s="404">
        <f t="shared" ca="1" si="71"/>
        <v>3249.3333333333335</v>
      </c>
      <c r="M4567" s="465" t="s">
        <v>131</v>
      </c>
    </row>
    <row r="4568" spans="1:13" x14ac:dyDescent="0.35">
      <c r="A4568" s="462" t="s">
        <v>14360</v>
      </c>
      <c r="B4568" s="462" t="s">
        <v>14361</v>
      </c>
      <c r="C4568" s="462" t="s">
        <v>14360</v>
      </c>
      <c r="D4568" s="462" t="s">
        <v>189</v>
      </c>
      <c r="E4568" s="462" t="s">
        <v>247</v>
      </c>
      <c r="F4568" s="463">
        <v>2021</v>
      </c>
      <c r="G4568" s="462" t="s">
        <v>5710</v>
      </c>
      <c r="H4568" s="462" t="s">
        <v>9893</v>
      </c>
      <c r="I4568" s="462" t="s">
        <v>14362</v>
      </c>
      <c r="J4568" s="463">
        <v>5096</v>
      </c>
      <c r="K4568" s="468"/>
      <c r="L4568" s="464">
        <f t="shared" ca="1" si="71"/>
        <v>1698.6666666666667</v>
      </c>
      <c r="M4568" s="462" t="s">
        <v>131</v>
      </c>
    </row>
    <row r="4569" spans="1:13" x14ac:dyDescent="0.35">
      <c r="A4569" s="465" t="s">
        <v>17072</v>
      </c>
      <c r="B4569" s="465" t="s">
        <v>17073</v>
      </c>
      <c r="C4569" s="465" t="s">
        <v>17072</v>
      </c>
      <c r="D4569" s="465" t="s">
        <v>189</v>
      </c>
      <c r="E4569" s="465" t="s">
        <v>247</v>
      </c>
      <c r="F4569" s="466">
        <v>2022</v>
      </c>
      <c r="G4569" s="465" t="s">
        <v>5710</v>
      </c>
      <c r="H4569" s="465" t="s">
        <v>6139</v>
      </c>
      <c r="I4569" s="465" t="s">
        <v>17074</v>
      </c>
      <c r="J4569" s="466">
        <v>4564</v>
      </c>
      <c r="K4569" s="469"/>
      <c r="L4569" s="404">
        <f t="shared" ca="1" si="71"/>
        <v>2282</v>
      </c>
      <c r="M4569" s="465" t="s">
        <v>131</v>
      </c>
    </row>
    <row r="4570" spans="1:13" x14ac:dyDescent="0.35">
      <c r="A4570" s="462" t="s">
        <v>17502</v>
      </c>
      <c r="B4570" s="462" t="s">
        <v>17503</v>
      </c>
      <c r="C4570" s="462" t="s">
        <v>17502</v>
      </c>
      <c r="D4570" s="462" t="s">
        <v>189</v>
      </c>
      <c r="E4570" s="462" t="s">
        <v>247</v>
      </c>
      <c r="F4570" s="463">
        <v>2022</v>
      </c>
      <c r="G4570" s="462" t="s">
        <v>5710</v>
      </c>
      <c r="H4570" s="462" t="s">
        <v>6139</v>
      </c>
      <c r="I4570" s="462" t="s">
        <v>17504</v>
      </c>
      <c r="J4570" s="463">
        <v>8315</v>
      </c>
      <c r="K4570" s="468"/>
      <c r="L4570" s="464">
        <f t="shared" ca="1" si="71"/>
        <v>4157.5</v>
      </c>
      <c r="M4570" s="462" t="s">
        <v>131</v>
      </c>
    </row>
    <row r="4571" spans="1:13" x14ac:dyDescent="0.35">
      <c r="A4571" s="465" t="s">
        <v>17505</v>
      </c>
      <c r="B4571" s="465" t="s">
        <v>17506</v>
      </c>
      <c r="C4571" s="465" t="s">
        <v>17505</v>
      </c>
      <c r="D4571" s="465" t="s">
        <v>189</v>
      </c>
      <c r="E4571" s="465" t="s">
        <v>247</v>
      </c>
      <c r="F4571" s="466">
        <v>2022</v>
      </c>
      <c r="G4571" s="465" t="s">
        <v>5710</v>
      </c>
      <c r="H4571" s="465" t="s">
        <v>6139</v>
      </c>
      <c r="I4571" s="465" t="s">
        <v>17507</v>
      </c>
      <c r="J4571" s="466">
        <v>4246</v>
      </c>
      <c r="K4571" s="469"/>
      <c r="L4571" s="404">
        <f t="shared" ca="1" si="71"/>
        <v>2123</v>
      </c>
      <c r="M4571" s="465" t="s">
        <v>131</v>
      </c>
    </row>
    <row r="4572" spans="1:13" x14ac:dyDescent="0.35">
      <c r="A4572" s="462" t="s">
        <v>12595</v>
      </c>
      <c r="B4572" s="462" t="s">
        <v>4629</v>
      </c>
      <c r="C4572" s="462" t="s">
        <v>12595</v>
      </c>
      <c r="D4572" s="462" t="s">
        <v>189</v>
      </c>
      <c r="E4572" s="462" t="s">
        <v>251</v>
      </c>
      <c r="F4572" s="463">
        <v>2019</v>
      </c>
      <c r="G4572" s="462" t="s">
        <v>5767</v>
      </c>
      <c r="H4572" s="462" t="s">
        <v>8025</v>
      </c>
      <c r="I4572" s="462" t="s">
        <v>12596</v>
      </c>
      <c r="J4572" s="463">
        <v>79772</v>
      </c>
      <c r="K4572" s="468"/>
      <c r="L4572" s="464">
        <f t="shared" ca="1" si="71"/>
        <v>15954.4</v>
      </c>
      <c r="M4572" s="462" t="s">
        <v>131</v>
      </c>
    </row>
    <row r="4573" spans="1:13" x14ac:dyDescent="0.35">
      <c r="A4573" s="465" t="s">
        <v>12599</v>
      </c>
      <c r="B4573" s="465" t="s">
        <v>4631</v>
      </c>
      <c r="C4573" s="465" t="s">
        <v>12599</v>
      </c>
      <c r="D4573" s="465" t="s">
        <v>189</v>
      </c>
      <c r="E4573" s="465" t="s">
        <v>251</v>
      </c>
      <c r="F4573" s="466">
        <v>2019</v>
      </c>
      <c r="G4573" s="465" t="s">
        <v>5767</v>
      </c>
      <c r="H4573" s="465" t="s">
        <v>8025</v>
      </c>
      <c r="I4573" s="465" t="s">
        <v>12600</v>
      </c>
      <c r="J4573" s="466">
        <v>68803</v>
      </c>
      <c r="K4573" s="469"/>
      <c r="L4573" s="404">
        <f t="shared" ca="1" si="71"/>
        <v>13760.6</v>
      </c>
      <c r="M4573" s="465" t="s">
        <v>131</v>
      </c>
    </row>
    <row r="4574" spans="1:13" x14ac:dyDescent="0.35">
      <c r="A4574" s="462" t="s">
        <v>12597</v>
      </c>
      <c r="B4574" s="462" t="s">
        <v>4630</v>
      </c>
      <c r="C4574" s="462" t="s">
        <v>12597</v>
      </c>
      <c r="D4574" s="462" t="s">
        <v>189</v>
      </c>
      <c r="E4574" s="462" t="s">
        <v>251</v>
      </c>
      <c r="F4574" s="463">
        <v>2019</v>
      </c>
      <c r="G4574" s="462" t="s">
        <v>5767</v>
      </c>
      <c r="H4574" s="462" t="s">
        <v>8025</v>
      </c>
      <c r="I4574" s="462" t="s">
        <v>12598</v>
      </c>
      <c r="J4574" s="463">
        <v>54442</v>
      </c>
      <c r="K4574" s="468"/>
      <c r="L4574" s="464">
        <f t="shared" ca="1" si="71"/>
        <v>10888.4</v>
      </c>
      <c r="M4574" s="462" t="s">
        <v>131</v>
      </c>
    </row>
    <row r="4575" spans="1:13" x14ac:dyDescent="0.35">
      <c r="A4575" s="465" t="s">
        <v>12601</v>
      </c>
      <c r="B4575" s="465" t="s">
        <v>4628</v>
      </c>
      <c r="C4575" s="465" t="s">
        <v>12601</v>
      </c>
      <c r="D4575" s="465" t="s">
        <v>189</v>
      </c>
      <c r="E4575" s="465" t="s">
        <v>251</v>
      </c>
      <c r="F4575" s="466">
        <v>2019</v>
      </c>
      <c r="G4575" s="465" t="s">
        <v>5767</v>
      </c>
      <c r="H4575" s="465" t="s">
        <v>8025</v>
      </c>
      <c r="I4575" s="465" t="s">
        <v>12602</v>
      </c>
      <c r="J4575" s="466">
        <v>90328</v>
      </c>
      <c r="K4575" s="469"/>
      <c r="L4575" s="404">
        <f t="shared" ca="1" si="71"/>
        <v>18065.599999999999</v>
      </c>
      <c r="M4575" s="465" t="s">
        <v>131</v>
      </c>
    </row>
    <row r="4576" spans="1:13" x14ac:dyDescent="0.35">
      <c r="A4576" s="462" t="s">
        <v>14374</v>
      </c>
      <c r="B4576" s="462" t="s">
        <v>14375</v>
      </c>
      <c r="C4576" s="462" t="s">
        <v>14374</v>
      </c>
      <c r="D4576" s="462" t="s">
        <v>189</v>
      </c>
      <c r="E4576" s="462" t="s">
        <v>251</v>
      </c>
      <c r="F4576" s="463">
        <v>2021</v>
      </c>
      <c r="G4576" s="462" t="s">
        <v>6013</v>
      </c>
      <c r="H4576" s="462" t="s">
        <v>6820</v>
      </c>
      <c r="I4576" s="462" t="s">
        <v>14376</v>
      </c>
      <c r="J4576" s="463">
        <v>70181</v>
      </c>
      <c r="K4576" s="468">
        <v>44945</v>
      </c>
      <c r="L4576" s="464">
        <f t="shared" ca="1" si="71"/>
        <v>23393.666666666668</v>
      </c>
      <c r="M4576" s="462" t="s">
        <v>131</v>
      </c>
    </row>
    <row r="4577" spans="1:13" x14ac:dyDescent="0.35">
      <c r="A4577" s="465" t="s">
        <v>14377</v>
      </c>
      <c r="B4577" s="465" t="s">
        <v>14378</v>
      </c>
      <c r="C4577" s="465" t="s">
        <v>14377</v>
      </c>
      <c r="D4577" s="465" t="s">
        <v>189</v>
      </c>
      <c r="E4577" s="465" t="s">
        <v>251</v>
      </c>
      <c r="F4577" s="466">
        <v>2021</v>
      </c>
      <c r="G4577" s="465" t="s">
        <v>6013</v>
      </c>
      <c r="H4577" s="465" t="s">
        <v>6820</v>
      </c>
      <c r="I4577" s="465" t="s">
        <v>14379</v>
      </c>
      <c r="J4577" s="466">
        <v>63803</v>
      </c>
      <c r="K4577" s="469"/>
      <c r="L4577" s="404">
        <f t="shared" ca="1" si="71"/>
        <v>21267.666666666668</v>
      </c>
      <c r="M4577" s="465" t="s">
        <v>131</v>
      </c>
    </row>
    <row r="4578" spans="1:13" x14ac:dyDescent="0.35">
      <c r="A4578" s="462" t="s">
        <v>17499</v>
      </c>
      <c r="B4578" s="462" t="s">
        <v>17500</v>
      </c>
      <c r="C4578" s="462" t="s">
        <v>17499</v>
      </c>
      <c r="D4578" s="462" t="s">
        <v>189</v>
      </c>
      <c r="E4578" s="462" t="s">
        <v>251</v>
      </c>
      <c r="F4578" s="463">
        <v>2022</v>
      </c>
      <c r="G4578" s="462" t="s">
        <v>6011</v>
      </c>
      <c r="H4578" s="462" t="s">
        <v>14849</v>
      </c>
      <c r="I4578" s="462" t="s">
        <v>17501</v>
      </c>
      <c r="J4578" s="463">
        <v>25711</v>
      </c>
      <c r="K4578" s="468"/>
      <c r="L4578" s="464">
        <f t="shared" ca="1" si="71"/>
        <v>12855.5</v>
      </c>
      <c r="M4578" s="462" t="s">
        <v>131</v>
      </c>
    </row>
    <row r="4579" spans="1:13" x14ac:dyDescent="0.35">
      <c r="A4579" s="465" t="s">
        <v>13232</v>
      </c>
      <c r="B4579" s="465" t="s">
        <v>4669</v>
      </c>
      <c r="C4579" s="465" t="s">
        <v>13232</v>
      </c>
      <c r="D4579" s="465" t="s">
        <v>189</v>
      </c>
      <c r="E4579" s="465" t="s">
        <v>258</v>
      </c>
      <c r="F4579" s="466">
        <v>2019</v>
      </c>
      <c r="G4579" s="465" t="s">
        <v>5710</v>
      </c>
      <c r="H4579" s="465" t="s">
        <v>9887</v>
      </c>
      <c r="I4579" s="465" t="s">
        <v>13233</v>
      </c>
      <c r="J4579" s="466">
        <v>14977</v>
      </c>
      <c r="K4579" s="469"/>
      <c r="L4579" s="404">
        <f t="shared" ca="1" si="71"/>
        <v>2995.4</v>
      </c>
      <c r="M4579" s="465" t="s">
        <v>131</v>
      </c>
    </row>
    <row r="4580" spans="1:13" x14ac:dyDescent="0.35">
      <c r="A4580" s="462" t="s">
        <v>13236</v>
      </c>
      <c r="B4580" s="462" t="s">
        <v>4667</v>
      </c>
      <c r="C4580" s="462" t="s">
        <v>13236</v>
      </c>
      <c r="D4580" s="462" t="s">
        <v>189</v>
      </c>
      <c r="E4580" s="462" t="s">
        <v>258</v>
      </c>
      <c r="F4580" s="463">
        <v>2019</v>
      </c>
      <c r="G4580" s="462" t="s">
        <v>5710</v>
      </c>
      <c r="H4580" s="462" t="s">
        <v>9887</v>
      </c>
      <c r="I4580" s="462" t="s">
        <v>13237</v>
      </c>
      <c r="J4580" s="463">
        <v>43401</v>
      </c>
      <c r="K4580" s="468"/>
      <c r="L4580" s="464">
        <f t="shared" ca="1" si="71"/>
        <v>8680.2000000000007</v>
      </c>
      <c r="M4580" s="462" t="s">
        <v>131</v>
      </c>
    </row>
    <row r="4581" spans="1:13" x14ac:dyDescent="0.35">
      <c r="A4581" s="465" t="s">
        <v>13204</v>
      </c>
      <c r="B4581" s="465" t="s">
        <v>4663</v>
      </c>
      <c r="C4581" s="465" t="s">
        <v>13204</v>
      </c>
      <c r="D4581" s="465" t="s">
        <v>189</v>
      </c>
      <c r="E4581" s="465" t="s">
        <v>258</v>
      </c>
      <c r="F4581" s="466">
        <v>2019</v>
      </c>
      <c r="G4581" s="465" t="s">
        <v>5710</v>
      </c>
      <c r="H4581" s="465" t="s">
        <v>9438</v>
      </c>
      <c r="I4581" s="465" t="s">
        <v>13205</v>
      </c>
      <c r="J4581" s="466">
        <v>13060</v>
      </c>
      <c r="K4581" s="469"/>
      <c r="L4581" s="404">
        <f t="shared" ca="1" si="71"/>
        <v>2612</v>
      </c>
      <c r="M4581" s="465" t="s">
        <v>131</v>
      </c>
    </row>
    <row r="4582" spans="1:13" x14ac:dyDescent="0.35">
      <c r="A4582" s="462" t="s">
        <v>13202</v>
      </c>
      <c r="B4582" s="462" t="s">
        <v>4662</v>
      </c>
      <c r="C4582" s="462" t="s">
        <v>13202</v>
      </c>
      <c r="D4582" s="462" t="s">
        <v>189</v>
      </c>
      <c r="E4582" s="462" t="s">
        <v>258</v>
      </c>
      <c r="F4582" s="463">
        <v>2019</v>
      </c>
      <c r="G4582" s="462" t="s">
        <v>5710</v>
      </c>
      <c r="H4582" s="462" t="s">
        <v>9438</v>
      </c>
      <c r="I4582" s="462" t="s">
        <v>13203</v>
      </c>
      <c r="J4582" s="463">
        <v>70426</v>
      </c>
      <c r="K4582" s="468"/>
      <c r="L4582" s="464">
        <f t="shared" ca="1" si="71"/>
        <v>14085.2</v>
      </c>
      <c r="M4582" s="462" t="s">
        <v>131</v>
      </c>
    </row>
    <row r="4583" spans="1:13" x14ac:dyDescent="0.35">
      <c r="A4583" s="465" t="s">
        <v>13200</v>
      </c>
      <c r="B4583" s="465" t="s">
        <v>4661</v>
      </c>
      <c r="C4583" s="465" t="s">
        <v>13200</v>
      </c>
      <c r="D4583" s="465" t="s">
        <v>189</v>
      </c>
      <c r="E4583" s="465" t="s">
        <v>258</v>
      </c>
      <c r="F4583" s="466">
        <v>2019</v>
      </c>
      <c r="G4583" s="465" t="s">
        <v>5710</v>
      </c>
      <c r="H4583" s="465" t="s">
        <v>9438</v>
      </c>
      <c r="I4583" s="465" t="s">
        <v>13201</v>
      </c>
      <c r="J4583" s="466">
        <v>38285</v>
      </c>
      <c r="K4583" s="469"/>
      <c r="L4583" s="404">
        <f t="shared" ca="1" si="71"/>
        <v>7657</v>
      </c>
      <c r="M4583" s="465" t="s">
        <v>131</v>
      </c>
    </row>
    <row r="4584" spans="1:13" x14ac:dyDescent="0.35">
      <c r="A4584" s="462" t="s">
        <v>13196</v>
      </c>
      <c r="B4584" s="462" t="s">
        <v>4659</v>
      </c>
      <c r="C4584" s="462" t="s">
        <v>13196</v>
      </c>
      <c r="D4584" s="462" t="s">
        <v>189</v>
      </c>
      <c r="E4584" s="462" t="s">
        <v>258</v>
      </c>
      <c r="F4584" s="463">
        <v>2019</v>
      </c>
      <c r="G4584" s="462" t="s">
        <v>5710</v>
      </c>
      <c r="H4584" s="462" t="s">
        <v>9438</v>
      </c>
      <c r="I4584" s="462" t="s">
        <v>13197</v>
      </c>
      <c r="J4584" s="463">
        <v>44197</v>
      </c>
      <c r="K4584" s="468"/>
      <c r="L4584" s="464">
        <f t="shared" ca="1" si="71"/>
        <v>8839.4</v>
      </c>
      <c r="M4584" s="462" t="s">
        <v>131</v>
      </c>
    </row>
    <row r="4585" spans="1:13" x14ac:dyDescent="0.35">
      <c r="A4585" s="465" t="s">
        <v>13198</v>
      </c>
      <c r="B4585" s="465" t="s">
        <v>4660</v>
      </c>
      <c r="C4585" s="465" t="s">
        <v>13198</v>
      </c>
      <c r="D4585" s="465" t="s">
        <v>189</v>
      </c>
      <c r="E4585" s="465" t="s">
        <v>258</v>
      </c>
      <c r="F4585" s="466">
        <v>2019</v>
      </c>
      <c r="G4585" s="465" t="s">
        <v>5710</v>
      </c>
      <c r="H4585" s="465" t="s">
        <v>9438</v>
      </c>
      <c r="I4585" s="465" t="s">
        <v>13199</v>
      </c>
      <c r="J4585" s="466">
        <v>20646</v>
      </c>
      <c r="K4585" s="469"/>
      <c r="L4585" s="404">
        <f t="shared" ca="1" si="71"/>
        <v>4129.2</v>
      </c>
      <c r="M4585" s="465" t="s">
        <v>131</v>
      </c>
    </row>
    <row r="4586" spans="1:13" x14ac:dyDescent="0.35">
      <c r="A4586" s="462" t="s">
        <v>11999</v>
      </c>
      <c r="B4586" s="462" t="s">
        <v>4620</v>
      </c>
      <c r="C4586" s="462" t="s">
        <v>11999</v>
      </c>
      <c r="D4586" s="462" t="s">
        <v>189</v>
      </c>
      <c r="E4586" s="462" t="s">
        <v>258</v>
      </c>
      <c r="F4586" s="463">
        <v>2018</v>
      </c>
      <c r="G4586" s="462" t="s">
        <v>5767</v>
      </c>
      <c r="H4586" s="462" t="s">
        <v>6025</v>
      </c>
      <c r="I4586" s="462" t="s">
        <v>12000</v>
      </c>
      <c r="J4586" s="463">
        <v>112981</v>
      </c>
      <c r="K4586" s="468"/>
      <c r="L4586" s="464">
        <f t="shared" ca="1" si="71"/>
        <v>18830.166666666668</v>
      </c>
      <c r="M4586" s="462" t="s">
        <v>131</v>
      </c>
    </row>
    <row r="4587" spans="1:13" x14ac:dyDescent="0.35">
      <c r="A4587" s="465" t="s">
        <v>12605</v>
      </c>
      <c r="B4587" s="465" t="s">
        <v>4632</v>
      </c>
      <c r="C4587" s="465" t="s">
        <v>12605</v>
      </c>
      <c r="D4587" s="465" t="s">
        <v>189</v>
      </c>
      <c r="E4587" s="465" t="s">
        <v>258</v>
      </c>
      <c r="F4587" s="466">
        <v>2019</v>
      </c>
      <c r="G4587" s="465" t="s">
        <v>5767</v>
      </c>
      <c r="H4587" s="465" t="s">
        <v>6025</v>
      </c>
      <c r="I4587" s="465" t="s">
        <v>12606</v>
      </c>
      <c r="J4587" s="466">
        <v>95216</v>
      </c>
      <c r="K4587" s="469"/>
      <c r="L4587" s="404">
        <f t="shared" ca="1" si="71"/>
        <v>19043.2</v>
      </c>
      <c r="M4587" s="465" t="s">
        <v>131</v>
      </c>
    </row>
    <row r="4588" spans="1:13" x14ac:dyDescent="0.35">
      <c r="A4588" s="462" t="s">
        <v>13228</v>
      </c>
      <c r="B4588" s="462" t="s">
        <v>4665</v>
      </c>
      <c r="C4588" s="462" t="s">
        <v>13228</v>
      </c>
      <c r="D4588" s="462" t="s">
        <v>189</v>
      </c>
      <c r="E4588" s="462" t="s">
        <v>258</v>
      </c>
      <c r="F4588" s="463">
        <v>2019</v>
      </c>
      <c r="G4588" s="462" t="s">
        <v>5710</v>
      </c>
      <c r="H4588" s="462" t="s">
        <v>9887</v>
      </c>
      <c r="I4588" s="462" t="s">
        <v>13229</v>
      </c>
      <c r="J4588" s="463">
        <v>62303</v>
      </c>
      <c r="K4588" s="468"/>
      <c r="L4588" s="464">
        <f t="shared" ca="1" si="71"/>
        <v>12460.6</v>
      </c>
      <c r="M4588" s="462" t="s">
        <v>131</v>
      </c>
    </row>
    <row r="4589" spans="1:13" x14ac:dyDescent="0.35">
      <c r="A4589" s="465" t="s">
        <v>14165</v>
      </c>
      <c r="B4589" s="465" t="s">
        <v>16804</v>
      </c>
      <c r="C4589" s="465" t="s">
        <v>14165</v>
      </c>
      <c r="D4589" s="465" t="s">
        <v>189</v>
      </c>
      <c r="E4589" s="465" t="s">
        <v>258</v>
      </c>
      <c r="F4589" s="466">
        <v>2021</v>
      </c>
      <c r="G4589" s="465" t="s">
        <v>5767</v>
      </c>
      <c r="H4589" s="465" t="s">
        <v>6025</v>
      </c>
      <c r="I4589" s="465" t="s">
        <v>14166</v>
      </c>
      <c r="J4589" s="466">
        <v>64220</v>
      </c>
      <c r="K4589" s="469"/>
      <c r="L4589" s="404">
        <f t="shared" ca="1" si="71"/>
        <v>21406.666666666668</v>
      </c>
      <c r="M4589" s="465" t="s">
        <v>131</v>
      </c>
    </row>
    <row r="4590" spans="1:13" x14ac:dyDescent="0.35">
      <c r="A4590" s="462" t="s">
        <v>17753</v>
      </c>
      <c r="B4590" s="462" t="s">
        <v>17754</v>
      </c>
      <c r="C4590" s="462" t="s">
        <v>17753</v>
      </c>
      <c r="D4590" s="462" t="s">
        <v>189</v>
      </c>
      <c r="E4590" s="462" t="s">
        <v>258</v>
      </c>
      <c r="F4590" s="463">
        <v>2023</v>
      </c>
      <c r="G4590" s="462" t="s">
        <v>5767</v>
      </c>
      <c r="H4590" s="462" t="s">
        <v>6025</v>
      </c>
      <c r="I4590" s="462" t="s">
        <v>17755</v>
      </c>
      <c r="J4590" s="463">
        <v>5168</v>
      </c>
      <c r="K4590" s="468"/>
      <c r="L4590" s="464">
        <f t="shared" ca="1" si="71"/>
        <v>5168</v>
      </c>
      <c r="M4590" s="462" t="s">
        <v>131</v>
      </c>
    </row>
    <row r="4591" spans="1:13" x14ac:dyDescent="0.35">
      <c r="A4591" s="465" t="s">
        <v>13605</v>
      </c>
      <c r="B4591" s="465" t="s">
        <v>5646</v>
      </c>
      <c r="C4591" s="465" t="s">
        <v>13605</v>
      </c>
      <c r="D4591" s="465" t="s">
        <v>148</v>
      </c>
      <c r="E4591" s="465" t="s">
        <v>8746</v>
      </c>
      <c r="F4591" s="466">
        <v>2019</v>
      </c>
      <c r="G4591" s="465" t="s">
        <v>6013</v>
      </c>
      <c r="H4591" s="465" t="s">
        <v>7459</v>
      </c>
      <c r="I4591" s="465" t="s">
        <v>13606</v>
      </c>
      <c r="J4591" s="466">
        <v>54504</v>
      </c>
      <c r="K4591" s="469"/>
      <c r="L4591" s="404">
        <f t="shared" ca="1" si="71"/>
        <v>10900.8</v>
      </c>
      <c r="M4591" s="465" t="s">
        <v>148</v>
      </c>
    </row>
    <row r="4592" spans="1:13" x14ac:dyDescent="0.35">
      <c r="A4592" s="462" t="s">
        <v>14134</v>
      </c>
      <c r="B4592" s="462" t="s">
        <v>14135</v>
      </c>
      <c r="C4592" s="462" t="s">
        <v>14134</v>
      </c>
      <c r="D4592" s="462" t="s">
        <v>148</v>
      </c>
      <c r="E4592" s="462" t="s">
        <v>8746</v>
      </c>
      <c r="F4592" s="463">
        <v>2020</v>
      </c>
      <c r="G4592" s="462" t="s">
        <v>6013</v>
      </c>
      <c r="H4592" s="462" t="s">
        <v>7459</v>
      </c>
      <c r="I4592" s="462" t="s">
        <v>14136</v>
      </c>
      <c r="J4592" s="463">
        <v>33725</v>
      </c>
      <c r="K4592" s="468"/>
      <c r="L4592" s="464">
        <f t="shared" ca="1" si="71"/>
        <v>8431.25</v>
      </c>
      <c r="M4592" s="462" t="s">
        <v>148</v>
      </c>
    </row>
    <row r="4593" spans="1:13" x14ac:dyDescent="0.35">
      <c r="A4593" s="465" t="s">
        <v>14137</v>
      </c>
      <c r="B4593" s="465" t="s">
        <v>14138</v>
      </c>
      <c r="C4593" s="465" t="s">
        <v>14137</v>
      </c>
      <c r="D4593" s="465" t="s">
        <v>148</v>
      </c>
      <c r="E4593" s="465" t="s">
        <v>8746</v>
      </c>
      <c r="F4593" s="466">
        <v>2020</v>
      </c>
      <c r="G4593" s="465" t="s">
        <v>6013</v>
      </c>
      <c r="H4593" s="465" t="s">
        <v>7459</v>
      </c>
      <c r="I4593" s="465" t="s">
        <v>14139</v>
      </c>
      <c r="J4593" s="466">
        <v>27108</v>
      </c>
      <c r="K4593" s="469"/>
      <c r="L4593" s="404">
        <f t="shared" ca="1" si="71"/>
        <v>6777</v>
      </c>
      <c r="M4593" s="465" t="s">
        <v>148</v>
      </c>
    </row>
    <row r="4594" spans="1:13" x14ac:dyDescent="0.35">
      <c r="A4594" s="462" t="s">
        <v>14119</v>
      </c>
      <c r="B4594" s="462" t="s">
        <v>14120</v>
      </c>
      <c r="C4594" s="462" t="s">
        <v>14119</v>
      </c>
      <c r="D4594" s="462" t="s">
        <v>148</v>
      </c>
      <c r="E4594" s="462" t="s">
        <v>8746</v>
      </c>
      <c r="F4594" s="463">
        <v>2020</v>
      </c>
      <c r="G4594" s="462" t="s">
        <v>6013</v>
      </c>
      <c r="H4594" s="462" t="s">
        <v>7459</v>
      </c>
      <c r="I4594" s="462" t="s">
        <v>14121</v>
      </c>
      <c r="J4594" s="463">
        <v>13336</v>
      </c>
      <c r="K4594" s="468"/>
      <c r="L4594" s="464">
        <f t="shared" ca="1" si="71"/>
        <v>3334</v>
      </c>
      <c r="M4594" s="462" t="s">
        <v>148</v>
      </c>
    </row>
    <row r="4595" spans="1:13" x14ac:dyDescent="0.35">
      <c r="A4595" s="465" t="s">
        <v>14122</v>
      </c>
      <c r="B4595" s="465" t="s">
        <v>14123</v>
      </c>
      <c r="C4595" s="465" t="s">
        <v>14122</v>
      </c>
      <c r="D4595" s="465" t="s">
        <v>148</v>
      </c>
      <c r="E4595" s="465" t="s">
        <v>8746</v>
      </c>
      <c r="F4595" s="466">
        <v>2020</v>
      </c>
      <c r="G4595" s="465" t="s">
        <v>6013</v>
      </c>
      <c r="H4595" s="465" t="s">
        <v>7459</v>
      </c>
      <c r="I4595" s="465" t="s">
        <v>14124</v>
      </c>
      <c r="J4595" s="466">
        <v>26299</v>
      </c>
      <c r="K4595" s="469"/>
      <c r="L4595" s="404">
        <f t="shared" ca="1" si="71"/>
        <v>6574.75</v>
      </c>
      <c r="M4595" s="465" t="s">
        <v>148</v>
      </c>
    </row>
    <row r="4596" spans="1:13" x14ac:dyDescent="0.35">
      <c r="A4596" s="462" t="s">
        <v>14125</v>
      </c>
      <c r="B4596" s="462" t="s">
        <v>14126</v>
      </c>
      <c r="C4596" s="462" t="s">
        <v>14125</v>
      </c>
      <c r="D4596" s="462" t="s">
        <v>148</v>
      </c>
      <c r="E4596" s="462" t="s">
        <v>8746</v>
      </c>
      <c r="F4596" s="463">
        <v>2020</v>
      </c>
      <c r="G4596" s="462" t="s">
        <v>6013</v>
      </c>
      <c r="H4596" s="462" t="s">
        <v>7459</v>
      </c>
      <c r="I4596" s="462" t="s">
        <v>14127</v>
      </c>
      <c r="J4596" s="463">
        <v>53323</v>
      </c>
      <c r="K4596" s="468"/>
      <c r="L4596" s="464">
        <f t="shared" ca="1" si="71"/>
        <v>13330.75</v>
      </c>
      <c r="M4596" s="462" t="s">
        <v>148</v>
      </c>
    </row>
    <row r="4597" spans="1:13" x14ac:dyDescent="0.35">
      <c r="A4597" s="465" t="s">
        <v>14128</v>
      </c>
      <c r="B4597" s="465" t="s">
        <v>14129</v>
      </c>
      <c r="C4597" s="465" t="s">
        <v>14128</v>
      </c>
      <c r="D4597" s="465" t="s">
        <v>148</v>
      </c>
      <c r="E4597" s="465" t="s">
        <v>8746</v>
      </c>
      <c r="F4597" s="466">
        <v>2020</v>
      </c>
      <c r="G4597" s="465" t="s">
        <v>6013</v>
      </c>
      <c r="H4597" s="465" t="s">
        <v>7459</v>
      </c>
      <c r="I4597" s="465" t="s">
        <v>14130</v>
      </c>
      <c r="J4597" s="466">
        <v>46291</v>
      </c>
      <c r="K4597" s="469"/>
      <c r="L4597" s="404">
        <f t="shared" ca="1" si="71"/>
        <v>11572.75</v>
      </c>
      <c r="M4597" s="465" t="s">
        <v>148</v>
      </c>
    </row>
    <row r="4598" spans="1:13" x14ac:dyDescent="0.35">
      <c r="A4598" s="462" t="s">
        <v>14131</v>
      </c>
      <c r="B4598" s="462" t="s">
        <v>14132</v>
      </c>
      <c r="C4598" s="462" t="s">
        <v>14131</v>
      </c>
      <c r="D4598" s="462" t="s">
        <v>148</v>
      </c>
      <c r="E4598" s="462" t="s">
        <v>8746</v>
      </c>
      <c r="F4598" s="463">
        <v>2020</v>
      </c>
      <c r="G4598" s="462" t="s">
        <v>6013</v>
      </c>
      <c r="H4598" s="462" t="s">
        <v>7459</v>
      </c>
      <c r="I4598" s="462" t="s">
        <v>14133</v>
      </c>
      <c r="J4598" s="463">
        <v>23349</v>
      </c>
      <c r="K4598" s="468"/>
      <c r="L4598" s="464">
        <f t="shared" ca="1" si="71"/>
        <v>5837.25</v>
      </c>
      <c r="M4598" s="462" t="s">
        <v>148</v>
      </c>
    </row>
    <row r="4599" spans="1:13" x14ac:dyDescent="0.35">
      <c r="A4599" s="465" t="s">
        <v>14956</v>
      </c>
      <c r="B4599" s="465" t="s">
        <v>14957</v>
      </c>
      <c r="C4599" s="465" t="s">
        <v>14956</v>
      </c>
      <c r="D4599" s="465" t="s">
        <v>148</v>
      </c>
      <c r="E4599" s="465" t="s">
        <v>8746</v>
      </c>
      <c r="F4599" s="466">
        <v>2021</v>
      </c>
      <c r="G4599" s="465" t="s">
        <v>6013</v>
      </c>
      <c r="H4599" s="465" t="s">
        <v>7459</v>
      </c>
      <c r="I4599" s="465" t="s">
        <v>14958</v>
      </c>
      <c r="J4599" s="466">
        <v>17976</v>
      </c>
      <c r="K4599" s="469"/>
      <c r="L4599" s="404">
        <f t="shared" ca="1" si="71"/>
        <v>5992</v>
      </c>
      <c r="M4599" s="465" t="s">
        <v>148</v>
      </c>
    </row>
    <row r="4600" spans="1:13" x14ac:dyDescent="0.35">
      <c r="A4600" s="462" t="s">
        <v>14959</v>
      </c>
      <c r="B4600" s="462" t="s">
        <v>14960</v>
      </c>
      <c r="C4600" s="462" t="s">
        <v>14959</v>
      </c>
      <c r="D4600" s="462" t="s">
        <v>148</v>
      </c>
      <c r="E4600" s="462" t="s">
        <v>8746</v>
      </c>
      <c r="F4600" s="463">
        <v>2021</v>
      </c>
      <c r="G4600" s="462" t="s">
        <v>6013</v>
      </c>
      <c r="H4600" s="462" t="s">
        <v>7459</v>
      </c>
      <c r="I4600" s="462" t="s">
        <v>14961</v>
      </c>
      <c r="J4600" s="463">
        <v>18940</v>
      </c>
      <c r="K4600" s="468"/>
      <c r="L4600" s="464">
        <f t="shared" ca="1" si="71"/>
        <v>6313.333333333333</v>
      </c>
      <c r="M4600" s="462" t="s">
        <v>148</v>
      </c>
    </row>
    <row r="4601" spans="1:13" x14ac:dyDescent="0.35">
      <c r="A4601" s="465" t="s">
        <v>14962</v>
      </c>
      <c r="B4601" s="465" t="s">
        <v>14963</v>
      </c>
      <c r="C4601" s="465" t="s">
        <v>14962</v>
      </c>
      <c r="D4601" s="465" t="s">
        <v>148</v>
      </c>
      <c r="E4601" s="465" t="s">
        <v>8746</v>
      </c>
      <c r="F4601" s="466">
        <v>2021</v>
      </c>
      <c r="G4601" s="465" t="s">
        <v>6013</v>
      </c>
      <c r="H4601" s="465" t="s">
        <v>7459</v>
      </c>
      <c r="I4601" s="465" t="s">
        <v>14964</v>
      </c>
      <c r="J4601" s="466">
        <v>19083</v>
      </c>
      <c r="K4601" s="469"/>
      <c r="L4601" s="404">
        <f t="shared" ca="1" si="71"/>
        <v>6361</v>
      </c>
      <c r="M4601" s="465" t="s">
        <v>148</v>
      </c>
    </row>
    <row r="4602" spans="1:13" x14ac:dyDescent="0.35">
      <c r="A4602" s="462" t="s">
        <v>14452</v>
      </c>
      <c r="B4602" s="462" t="s">
        <v>14453</v>
      </c>
      <c r="C4602" s="462" t="s">
        <v>14452</v>
      </c>
      <c r="D4602" s="462" t="s">
        <v>148</v>
      </c>
      <c r="E4602" s="462" t="s">
        <v>8746</v>
      </c>
      <c r="F4602" s="463">
        <v>2021</v>
      </c>
      <c r="G4602" s="462" t="s">
        <v>6165</v>
      </c>
      <c r="H4602" s="462" t="s">
        <v>13630</v>
      </c>
      <c r="I4602" s="462" t="s">
        <v>14454</v>
      </c>
      <c r="J4602" s="463">
        <v>45710</v>
      </c>
      <c r="K4602" s="468"/>
      <c r="L4602" s="464">
        <f t="shared" ca="1" si="71"/>
        <v>15236.666666666666</v>
      </c>
      <c r="M4602" s="462" t="s">
        <v>148</v>
      </c>
    </row>
    <row r="4603" spans="1:13" x14ac:dyDescent="0.35">
      <c r="A4603" s="465" t="s">
        <v>14449</v>
      </c>
      <c r="B4603" s="465" t="s">
        <v>14450</v>
      </c>
      <c r="C4603" s="465" t="s">
        <v>14449</v>
      </c>
      <c r="D4603" s="465" t="s">
        <v>148</v>
      </c>
      <c r="E4603" s="465" t="s">
        <v>8746</v>
      </c>
      <c r="F4603" s="466">
        <v>2021</v>
      </c>
      <c r="G4603" s="465" t="s">
        <v>6165</v>
      </c>
      <c r="H4603" s="465" t="s">
        <v>13630</v>
      </c>
      <c r="I4603" s="465" t="s">
        <v>14451</v>
      </c>
      <c r="J4603" s="466">
        <v>15936</v>
      </c>
      <c r="K4603" s="469"/>
      <c r="L4603" s="404">
        <f t="shared" ca="1" si="71"/>
        <v>5312</v>
      </c>
      <c r="M4603" s="465" t="s">
        <v>148</v>
      </c>
    </row>
    <row r="4604" spans="1:13" x14ac:dyDescent="0.35">
      <c r="A4604" s="462" t="s">
        <v>12569</v>
      </c>
      <c r="B4604" s="462" t="s">
        <v>5645</v>
      </c>
      <c r="C4604" s="462" t="s">
        <v>12569</v>
      </c>
      <c r="D4604" s="462" t="s">
        <v>148</v>
      </c>
      <c r="E4604" s="462" t="s">
        <v>8746</v>
      </c>
      <c r="F4604" s="463">
        <v>2018</v>
      </c>
      <c r="G4604" s="462" t="s">
        <v>6013</v>
      </c>
      <c r="H4604" s="462" t="s">
        <v>7459</v>
      </c>
      <c r="I4604" s="462" t="s">
        <v>12570</v>
      </c>
      <c r="J4604" s="463">
        <v>35689</v>
      </c>
      <c r="K4604" s="468"/>
      <c r="L4604" s="464">
        <f t="shared" ca="1" si="71"/>
        <v>5948.166666666667</v>
      </c>
      <c r="M4604" s="462" t="s">
        <v>148</v>
      </c>
    </row>
    <row r="4605" spans="1:13" x14ac:dyDescent="0.35">
      <c r="A4605" s="465" t="s">
        <v>12561</v>
      </c>
      <c r="B4605" s="465" t="s">
        <v>16779</v>
      </c>
      <c r="C4605" s="465" t="s">
        <v>12561</v>
      </c>
      <c r="D4605" s="465" t="s">
        <v>148</v>
      </c>
      <c r="E4605" s="465" t="s">
        <v>8746</v>
      </c>
      <c r="F4605" s="466">
        <v>2018</v>
      </c>
      <c r="G4605" s="465" t="s">
        <v>6013</v>
      </c>
      <c r="H4605" s="465" t="s">
        <v>7459</v>
      </c>
      <c r="I4605" s="465" t="s">
        <v>12562</v>
      </c>
      <c r="J4605" s="466">
        <v>68222</v>
      </c>
      <c r="K4605" s="469"/>
      <c r="L4605" s="404">
        <f t="shared" ca="1" si="71"/>
        <v>11370.333333333334</v>
      </c>
      <c r="M4605" s="465" t="s">
        <v>148</v>
      </c>
    </row>
    <row r="4606" spans="1:13" x14ac:dyDescent="0.35">
      <c r="A4606" s="462" t="s">
        <v>13609</v>
      </c>
      <c r="B4606" s="462" t="s">
        <v>5648</v>
      </c>
      <c r="C4606" s="462" t="s">
        <v>13609</v>
      </c>
      <c r="D4606" s="462" t="s">
        <v>148</v>
      </c>
      <c r="E4606" s="462" t="s">
        <v>8746</v>
      </c>
      <c r="F4606" s="463">
        <v>2019</v>
      </c>
      <c r="G4606" s="462" t="s">
        <v>6013</v>
      </c>
      <c r="H4606" s="462" t="s">
        <v>7459</v>
      </c>
      <c r="I4606" s="462" t="s">
        <v>13610</v>
      </c>
      <c r="J4606" s="463">
        <v>40861</v>
      </c>
      <c r="K4606" s="468"/>
      <c r="L4606" s="464">
        <f t="shared" ca="1" si="71"/>
        <v>8172.2</v>
      </c>
      <c r="M4606" s="462" t="s">
        <v>148</v>
      </c>
    </row>
    <row r="4607" spans="1:13" x14ac:dyDescent="0.35">
      <c r="A4607" s="465" t="s">
        <v>14111</v>
      </c>
      <c r="B4607" s="465" t="s">
        <v>5650</v>
      </c>
      <c r="C4607" s="465" t="s">
        <v>14111</v>
      </c>
      <c r="D4607" s="465" t="s">
        <v>148</v>
      </c>
      <c r="E4607" s="465" t="s">
        <v>8746</v>
      </c>
      <c r="F4607" s="466">
        <v>2020</v>
      </c>
      <c r="G4607" s="465" t="s">
        <v>6013</v>
      </c>
      <c r="H4607" s="465" t="s">
        <v>7459</v>
      </c>
      <c r="I4607" s="465" t="s">
        <v>14112</v>
      </c>
      <c r="J4607" s="466">
        <v>37727</v>
      </c>
      <c r="K4607" s="469"/>
      <c r="L4607" s="404">
        <f t="shared" ca="1" si="71"/>
        <v>9431.75</v>
      </c>
      <c r="M4607" s="465" t="s">
        <v>148</v>
      </c>
    </row>
    <row r="4608" spans="1:13" x14ac:dyDescent="0.35">
      <c r="A4608" s="462" t="s">
        <v>14109</v>
      </c>
      <c r="B4608" s="462" t="s">
        <v>5649</v>
      </c>
      <c r="C4608" s="462" t="s">
        <v>14109</v>
      </c>
      <c r="D4608" s="462" t="s">
        <v>148</v>
      </c>
      <c r="E4608" s="462" t="s">
        <v>8746</v>
      </c>
      <c r="F4608" s="463">
        <v>2020</v>
      </c>
      <c r="G4608" s="462" t="s">
        <v>6013</v>
      </c>
      <c r="H4608" s="462" t="s">
        <v>7459</v>
      </c>
      <c r="I4608" s="462" t="s">
        <v>14110</v>
      </c>
      <c r="J4608" s="463">
        <v>33170</v>
      </c>
      <c r="K4608" s="468"/>
      <c r="L4608" s="464">
        <f t="shared" ca="1" si="71"/>
        <v>8292.5</v>
      </c>
      <c r="M4608" s="462" t="s">
        <v>148</v>
      </c>
    </row>
    <row r="4609" spans="1:13" x14ac:dyDescent="0.35">
      <c r="A4609" s="465" t="s">
        <v>14117</v>
      </c>
      <c r="B4609" s="465" t="s">
        <v>5653</v>
      </c>
      <c r="C4609" s="465" t="s">
        <v>14117</v>
      </c>
      <c r="D4609" s="465" t="s">
        <v>148</v>
      </c>
      <c r="E4609" s="465" t="s">
        <v>8746</v>
      </c>
      <c r="F4609" s="466">
        <v>2020</v>
      </c>
      <c r="G4609" s="465" t="s">
        <v>6013</v>
      </c>
      <c r="H4609" s="465" t="s">
        <v>7459</v>
      </c>
      <c r="I4609" s="465" t="s">
        <v>14118</v>
      </c>
      <c r="J4609" s="466">
        <v>22765</v>
      </c>
      <c r="K4609" s="469"/>
      <c r="L4609" s="404">
        <f t="shared" ca="1" si="71"/>
        <v>5691.25</v>
      </c>
      <c r="M4609" s="465" t="s">
        <v>148</v>
      </c>
    </row>
    <row r="4610" spans="1:13" x14ac:dyDescent="0.35">
      <c r="A4610" s="462" t="s">
        <v>14115</v>
      </c>
      <c r="B4610" s="462" t="s">
        <v>5652</v>
      </c>
      <c r="C4610" s="462" t="s">
        <v>14115</v>
      </c>
      <c r="D4610" s="462" t="s">
        <v>148</v>
      </c>
      <c r="E4610" s="462" t="s">
        <v>8746</v>
      </c>
      <c r="F4610" s="463">
        <v>2020</v>
      </c>
      <c r="G4610" s="462" t="s">
        <v>6013</v>
      </c>
      <c r="H4610" s="462" t="s">
        <v>7459</v>
      </c>
      <c r="I4610" s="462" t="s">
        <v>14116</v>
      </c>
      <c r="J4610" s="463">
        <v>35094</v>
      </c>
      <c r="K4610" s="468"/>
      <c r="L4610" s="464">
        <f t="shared" ref="L4610:L4673" ca="1" si="72">IFERROR(J4610/(YEAR(NOW())-F4610),"--")</f>
        <v>8773.5</v>
      </c>
      <c r="M4610" s="462" t="s">
        <v>148</v>
      </c>
    </row>
    <row r="4611" spans="1:13" x14ac:dyDescent="0.35">
      <c r="A4611" s="465" t="s">
        <v>14113</v>
      </c>
      <c r="B4611" s="465" t="s">
        <v>5651</v>
      </c>
      <c r="C4611" s="465" t="s">
        <v>14113</v>
      </c>
      <c r="D4611" s="465" t="s">
        <v>148</v>
      </c>
      <c r="E4611" s="465" t="s">
        <v>8746</v>
      </c>
      <c r="F4611" s="466">
        <v>2020</v>
      </c>
      <c r="G4611" s="465" t="s">
        <v>6013</v>
      </c>
      <c r="H4611" s="465" t="s">
        <v>7459</v>
      </c>
      <c r="I4611" s="465" t="s">
        <v>14114</v>
      </c>
      <c r="J4611" s="466">
        <v>52037</v>
      </c>
      <c r="K4611" s="469"/>
      <c r="L4611" s="404">
        <f t="shared" ca="1" si="72"/>
        <v>13009.25</v>
      </c>
      <c r="M4611" s="465" t="s">
        <v>148</v>
      </c>
    </row>
    <row r="4612" spans="1:13" x14ac:dyDescent="0.35">
      <c r="A4612" s="462" t="s">
        <v>13607</v>
      </c>
      <c r="B4612" s="462" t="s">
        <v>5647</v>
      </c>
      <c r="C4612" s="462" t="s">
        <v>13607</v>
      </c>
      <c r="D4612" s="462" t="s">
        <v>148</v>
      </c>
      <c r="E4612" s="462" t="s">
        <v>8746</v>
      </c>
      <c r="F4612" s="463">
        <v>2019</v>
      </c>
      <c r="G4612" s="462" t="s">
        <v>6013</v>
      </c>
      <c r="H4612" s="462" t="s">
        <v>7459</v>
      </c>
      <c r="I4612" s="462" t="s">
        <v>13608</v>
      </c>
      <c r="J4612" s="463">
        <v>65420</v>
      </c>
      <c r="K4612" s="468"/>
      <c r="L4612" s="464">
        <f t="shared" ca="1" si="72"/>
        <v>13084</v>
      </c>
      <c r="M4612" s="462" t="s">
        <v>148</v>
      </c>
    </row>
    <row r="4613" spans="1:13" x14ac:dyDescent="0.35">
      <c r="A4613" s="465" t="s">
        <v>12567</v>
      </c>
      <c r="B4613" s="465" t="s">
        <v>5644</v>
      </c>
      <c r="C4613" s="465" t="s">
        <v>12567</v>
      </c>
      <c r="D4613" s="465" t="s">
        <v>148</v>
      </c>
      <c r="E4613" s="465" t="s">
        <v>8746</v>
      </c>
      <c r="F4613" s="466">
        <v>2018</v>
      </c>
      <c r="G4613" s="465" t="s">
        <v>6013</v>
      </c>
      <c r="H4613" s="465" t="s">
        <v>7459</v>
      </c>
      <c r="I4613" s="465" t="s">
        <v>12568</v>
      </c>
      <c r="J4613" s="466">
        <v>44667</v>
      </c>
      <c r="K4613" s="469"/>
      <c r="L4613" s="404">
        <f t="shared" ca="1" si="72"/>
        <v>7444.5</v>
      </c>
      <c r="M4613" s="465" t="s">
        <v>148</v>
      </c>
    </row>
    <row r="4614" spans="1:13" x14ac:dyDescent="0.35">
      <c r="A4614" s="462" t="s">
        <v>12563</v>
      </c>
      <c r="B4614" s="462" t="s">
        <v>5643</v>
      </c>
      <c r="C4614" s="462" t="s">
        <v>12563</v>
      </c>
      <c r="D4614" s="462" t="s">
        <v>148</v>
      </c>
      <c r="E4614" s="462" t="s">
        <v>8746</v>
      </c>
      <c r="F4614" s="463">
        <v>2018</v>
      </c>
      <c r="G4614" s="462" t="s">
        <v>6013</v>
      </c>
      <c r="H4614" s="462" t="s">
        <v>7459</v>
      </c>
      <c r="I4614" s="462" t="s">
        <v>12564</v>
      </c>
      <c r="J4614" s="463">
        <v>57332</v>
      </c>
      <c r="K4614" s="468"/>
      <c r="L4614" s="464">
        <f t="shared" ca="1" si="72"/>
        <v>9555.3333333333339</v>
      </c>
      <c r="M4614" s="462" t="s">
        <v>148</v>
      </c>
    </row>
    <row r="4615" spans="1:13" x14ac:dyDescent="0.35">
      <c r="A4615" s="465" t="s">
        <v>12557</v>
      </c>
      <c r="B4615" s="465" t="s">
        <v>5642</v>
      </c>
      <c r="C4615" s="465" t="s">
        <v>12557</v>
      </c>
      <c r="D4615" s="465" t="s">
        <v>148</v>
      </c>
      <c r="E4615" s="465" t="s">
        <v>8746</v>
      </c>
      <c r="F4615" s="466">
        <v>2018</v>
      </c>
      <c r="G4615" s="465" t="s">
        <v>6013</v>
      </c>
      <c r="H4615" s="465" t="s">
        <v>7459</v>
      </c>
      <c r="I4615" s="465" t="s">
        <v>12558</v>
      </c>
      <c r="J4615" s="466">
        <v>43160</v>
      </c>
      <c r="K4615" s="469"/>
      <c r="L4615" s="404">
        <f t="shared" ca="1" si="72"/>
        <v>7193.333333333333</v>
      </c>
      <c r="M4615" s="465" t="s">
        <v>148</v>
      </c>
    </row>
    <row r="4616" spans="1:13" x14ac:dyDescent="0.35">
      <c r="A4616" s="462" t="s">
        <v>7573</v>
      </c>
      <c r="B4616" s="462" t="s">
        <v>2577</v>
      </c>
      <c r="C4616" s="462" t="s">
        <v>7573</v>
      </c>
      <c r="D4616" s="462" t="s">
        <v>191</v>
      </c>
      <c r="E4616" s="462" t="s">
        <v>214</v>
      </c>
      <c r="F4616" s="463">
        <v>2010</v>
      </c>
      <c r="G4616" s="462" t="s">
        <v>5710</v>
      </c>
      <c r="H4616" s="462" t="s">
        <v>6496</v>
      </c>
      <c r="I4616" s="462" t="s">
        <v>7574</v>
      </c>
      <c r="J4616" s="463">
        <v>79212</v>
      </c>
      <c r="K4616" s="468"/>
      <c r="L4616" s="464">
        <f t="shared" ca="1" si="72"/>
        <v>5658</v>
      </c>
      <c r="M4616" s="462" t="s">
        <v>191</v>
      </c>
    </row>
    <row r="4617" spans="1:13" x14ac:dyDescent="0.35">
      <c r="A4617" s="465" t="s">
        <v>11922</v>
      </c>
      <c r="B4617" s="465" t="s">
        <v>2581</v>
      </c>
      <c r="C4617" s="465" t="s">
        <v>11922</v>
      </c>
      <c r="D4617" s="465" t="s">
        <v>191</v>
      </c>
      <c r="E4617" s="465" t="s">
        <v>214</v>
      </c>
      <c r="F4617" s="466">
        <v>2017</v>
      </c>
      <c r="G4617" s="465" t="s">
        <v>6013</v>
      </c>
      <c r="H4617" s="465" t="s">
        <v>7459</v>
      </c>
      <c r="I4617" s="465" t="s">
        <v>11923</v>
      </c>
      <c r="J4617" s="466">
        <v>27757</v>
      </c>
      <c r="K4617" s="469"/>
      <c r="L4617" s="404">
        <f t="shared" ca="1" si="72"/>
        <v>3965.2857142857142</v>
      </c>
      <c r="M4617" s="465" t="s">
        <v>191</v>
      </c>
    </row>
    <row r="4618" spans="1:13" x14ac:dyDescent="0.35">
      <c r="A4618" s="462" t="s">
        <v>12571</v>
      </c>
      <c r="B4618" s="462" t="s">
        <v>2582</v>
      </c>
      <c r="C4618" s="462" t="s">
        <v>12571</v>
      </c>
      <c r="D4618" s="462" t="s">
        <v>191</v>
      </c>
      <c r="E4618" s="462" t="s">
        <v>214</v>
      </c>
      <c r="F4618" s="463">
        <v>2018</v>
      </c>
      <c r="G4618" s="462" t="s">
        <v>6013</v>
      </c>
      <c r="H4618" s="462" t="s">
        <v>7459</v>
      </c>
      <c r="I4618" s="462" t="s">
        <v>12572</v>
      </c>
      <c r="J4618" s="463">
        <v>34441</v>
      </c>
      <c r="K4618" s="468"/>
      <c r="L4618" s="464">
        <f t="shared" ca="1" si="72"/>
        <v>5740.166666666667</v>
      </c>
      <c r="M4618" s="462" t="s">
        <v>191</v>
      </c>
    </row>
    <row r="4619" spans="1:13" x14ac:dyDescent="0.35">
      <c r="A4619" s="465" t="s">
        <v>12573</v>
      </c>
      <c r="B4619" s="465" t="s">
        <v>2583</v>
      </c>
      <c r="C4619" s="465" t="s">
        <v>12573</v>
      </c>
      <c r="D4619" s="465" t="s">
        <v>191</v>
      </c>
      <c r="E4619" s="465" t="s">
        <v>214</v>
      </c>
      <c r="F4619" s="466">
        <v>2018</v>
      </c>
      <c r="G4619" s="465" t="s">
        <v>6013</v>
      </c>
      <c r="H4619" s="465" t="s">
        <v>7459</v>
      </c>
      <c r="I4619" s="465" t="s">
        <v>12574</v>
      </c>
      <c r="J4619" s="466">
        <v>14942</v>
      </c>
      <c r="K4619" s="469"/>
      <c r="L4619" s="404">
        <f t="shared" ca="1" si="72"/>
        <v>2490.3333333333335</v>
      </c>
      <c r="M4619" s="465" t="s">
        <v>191</v>
      </c>
    </row>
    <row r="4620" spans="1:13" x14ac:dyDescent="0.35">
      <c r="A4620" s="462" t="s">
        <v>17726</v>
      </c>
      <c r="B4620" s="462" t="s">
        <v>17727</v>
      </c>
      <c r="C4620" s="462" t="s">
        <v>17726</v>
      </c>
      <c r="D4620" s="462" t="s">
        <v>191</v>
      </c>
      <c r="E4620" s="462" t="s">
        <v>214</v>
      </c>
      <c r="F4620" s="463">
        <v>2023</v>
      </c>
      <c r="G4620" s="462" t="s">
        <v>6165</v>
      </c>
      <c r="H4620" s="462" t="s">
        <v>17712</v>
      </c>
      <c r="I4620" s="462" t="s">
        <v>17728</v>
      </c>
      <c r="J4620" s="463">
        <v>0</v>
      </c>
      <c r="K4620" s="468"/>
      <c r="L4620" s="464">
        <f t="shared" ca="1" si="72"/>
        <v>0</v>
      </c>
      <c r="M4620" s="462" t="s">
        <v>191</v>
      </c>
    </row>
    <row r="4621" spans="1:13" x14ac:dyDescent="0.35">
      <c r="A4621" s="465" t="s">
        <v>6003</v>
      </c>
      <c r="B4621" s="465" t="s">
        <v>2575</v>
      </c>
      <c r="C4621" s="465" t="s">
        <v>6003</v>
      </c>
      <c r="D4621" s="465" t="s">
        <v>191</v>
      </c>
      <c r="E4621" s="465" t="s">
        <v>5897</v>
      </c>
      <c r="F4621" s="466">
        <v>2000</v>
      </c>
      <c r="G4621" s="465" t="s">
        <v>5710</v>
      </c>
      <c r="H4621" s="465" t="s">
        <v>6004</v>
      </c>
      <c r="I4621" s="465" t="s">
        <v>6005</v>
      </c>
      <c r="J4621" s="466">
        <v>11562.2</v>
      </c>
      <c r="K4621" s="469"/>
      <c r="L4621" s="404">
        <f t="shared" ca="1" si="72"/>
        <v>481.75833333333338</v>
      </c>
      <c r="M4621" s="465" t="s">
        <v>191</v>
      </c>
    </row>
    <row r="4622" spans="1:13" x14ac:dyDescent="0.35">
      <c r="A4622" s="462" t="s">
        <v>10295</v>
      </c>
      <c r="B4622" s="462" t="s">
        <v>2578</v>
      </c>
      <c r="C4622" s="462" t="s">
        <v>10295</v>
      </c>
      <c r="D4622" s="462" t="s">
        <v>191</v>
      </c>
      <c r="E4622" s="462" t="s">
        <v>5897</v>
      </c>
      <c r="F4622" s="463">
        <v>2016</v>
      </c>
      <c r="G4622" s="462" t="s">
        <v>5735</v>
      </c>
      <c r="H4622" s="462" t="s">
        <v>10296</v>
      </c>
      <c r="I4622" s="462" t="s">
        <v>10297</v>
      </c>
      <c r="J4622" s="463">
        <v>10350</v>
      </c>
      <c r="K4622" s="468"/>
      <c r="L4622" s="464">
        <f t="shared" ca="1" si="72"/>
        <v>1293.75</v>
      </c>
      <c r="M4622" s="462" t="s">
        <v>191</v>
      </c>
    </row>
    <row r="4623" spans="1:13" x14ac:dyDescent="0.35">
      <c r="A4623" s="465" t="s">
        <v>11554</v>
      </c>
      <c r="B4623" s="465" t="s">
        <v>2579</v>
      </c>
      <c r="C4623" s="465" t="s">
        <v>11554</v>
      </c>
      <c r="D4623" s="465" t="s">
        <v>191</v>
      </c>
      <c r="E4623" s="465" t="s">
        <v>5897</v>
      </c>
      <c r="F4623" s="466">
        <v>2017</v>
      </c>
      <c r="G4623" s="465" t="s">
        <v>5710</v>
      </c>
      <c r="H4623" s="465" t="s">
        <v>898</v>
      </c>
      <c r="I4623" s="465" t="s">
        <v>11555</v>
      </c>
      <c r="J4623" s="466">
        <v>5571</v>
      </c>
      <c r="K4623" s="469"/>
      <c r="L4623" s="404">
        <f t="shared" ca="1" si="72"/>
        <v>795.85714285714289</v>
      </c>
      <c r="M4623" s="465" t="s">
        <v>191</v>
      </c>
    </row>
    <row r="4624" spans="1:13" x14ac:dyDescent="0.35">
      <c r="A4624" s="462" t="s">
        <v>6212</v>
      </c>
      <c r="B4624" s="462" t="s">
        <v>2576</v>
      </c>
      <c r="C4624" s="462" t="s">
        <v>6212</v>
      </c>
      <c r="D4624" s="462" t="s">
        <v>191</v>
      </c>
      <c r="E4624" s="462" t="s">
        <v>227</v>
      </c>
      <c r="F4624" s="463">
        <v>2004</v>
      </c>
      <c r="G4624" s="462" t="s">
        <v>5710</v>
      </c>
      <c r="H4624" s="462" t="s">
        <v>6004</v>
      </c>
      <c r="I4624" s="462" t="s">
        <v>6213</v>
      </c>
      <c r="J4624" s="463">
        <v>15267</v>
      </c>
      <c r="K4624" s="468"/>
      <c r="L4624" s="464">
        <f t="shared" ca="1" si="72"/>
        <v>763.35</v>
      </c>
      <c r="M4624" s="462" t="s">
        <v>191</v>
      </c>
    </row>
    <row r="4625" spans="1:13" x14ac:dyDescent="0.35">
      <c r="A4625" s="465" t="s">
        <v>16750</v>
      </c>
      <c r="B4625" s="465" t="s">
        <v>16751</v>
      </c>
      <c r="C4625" s="465" t="s">
        <v>16750</v>
      </c>
      <c r="D4625" s="465" t="s">
        <v>191</v>
      </c>
      <c r="E4625" s="465" t="s">
        <v>227</v>
      </c>
      <c r="F4625" s="466">
        <v>2014</v>
      </c>
      <c r="G4625" s="465" t="s">
        <v>5710</v>
      </c>
      <c r="H4625" s="465" t="s">
        <v>898</v>
      </c>
      <c r="I4625" s="465" t="s">
        <v>16752</v>
      </c>
      <c r="J4625" s="466">
        <v>17143</v>
      </c>
      <c r="K4625" s="469">
        <v>44175</v>
      </c>
      <c r="L4625" s="404">
        <f t="shared" ca="1" si="72"/>
        <v>1714.3</v>
      </c>
      <c r="M4625" s="465" t="s">
        <v>191</v>
      </c>
    </row>
    <row r="4626" spans="1:13" x14ac:dyDescent="0.35">
      <c r="A4626" s="462" t="s">
        <v>11556</v>
      </c>
      <c r="B4626" s="462" t="s">
        <v>2580</v>
      </c>
      <c r="C4626" s="462" t="s">
        <v>11556</v>
      </c>
      <c r="D4626" s="462" t="s">
        <v>191</v>
      </c>
      <c r="E4626" s="462" t="s">
        <v>227</v>
      </c>
      <c r="F4626" s="463">
        <v>2017</v>
      </c>
      <c r="G4626" s="462" t="s">
        <v>5710</v>
      </c>
      <c r="H4626" s="462" t="s">
        <v>898</v>
      </c>
      <c r="I4626" s="462" t="s">
        <v>11557</v>
      </c>
      <c r="J4626" s="463">
        <v>3673</v>
      </c>
      <c r="K4626" s="468"/>
      <c r="L4626" s="464">
        <f t="shared" ca="1" si="72"/>
        <v>524.71428571428567</v>
      </c>
      <c r="M4626" s="462" t="s">
        <v>191</v>
      </c>
    </row>
    <row r="4627" spans="1:13" x14ac:dyDescent="0.35">
      <c r="A4627" s="465" t="s">
        <v>13682</v>
      </c>
      <c r="B4627" s="465" t="s">
        <v>2584</v>
      </c>
      <c r="C4627" s="465" t="s">
        <v>13682</v>
      </c>
      <c r="D4627" s="465" t="s">
        <v>191</v>
      </c>
      <c r="E4627" s="465" t="s">
        <v>227</v>
      </c>
      <c r="F4627" s="466">
        <v>2020</v>
      </c>
      <c r="G4627" s="465" t="s">
        <v>5767</v>
      </c>
      <c r="H4627" s="465" t="s">
        <v>6032</v>
      </c>
      <c r="I4627" s="465" t="s">
        <v>13683</v>
      </c>
      <c r="J4627" s="466">
        <v>1459</v>
      </c>
      <c r="K4627" s="469"/>
      <c r="L4627" s="404">
        <f t="shared" ca="1" si="72"/>
        <v>364.75</v>
      </c>
      <c r="M4627" s="465" t="s">
        <v>191</v>
      </c>
    </row>
    <row r="4628" spans="1:13" x14ac:dyDescent="0.35">
      <c r="A4628" s="462" t="s">
        <v>10151</v>
      </c>
      <c r="B4628" s="462" t="s">
        <v>2585</v>
      </c>
      <c r="C4628" s="462" t="s">
        <v>10151</v>
      </c>
      <c r="D4628" s="462" t="s">
        <v>213</v>
      </c>
      <c r="E4628" s="462" t="s">
        <v>5995</v>
      </c>
      <c r="F4628" s="463">
        <v>2016</v>
      </c>
      <c r="G4628" s="462" t="s">
        <v>5767</v>
      </c>
      <c r="H4628" s="462" t="s">
        <v>6025</v>
      </c>
      <c r="I4628" s="462" t="s">
        <v>10152</v>
      </c>
      <c r="J4628" s="463">
        <v>37756</v>
      </c>
      <c r="K4628" s="468"/>
      <c r="L4628" s="464">
        <f t="shared" ca="1" si="72"/>
        <v>4719.5</v>
      </c>
      <c r="M4628" s="462" t="s">
        <v>109</v>
      </c>
    </row>
    <row r="4629" spans="1:13" x14ac:dyDescent="0.35">
      <c r="A4629" s="465"/>
      <c r="B4629" s="465"/>
      <c r="C4629" s="465"/>
      <c r="D4629" s="465"/>
      <c r="E4629" s="465"/>
      <c r="F4629" s="466"/>
      <c r="G4629" s="465"/>
      <c r="H4629" s="465"/>
      <c r="I4629" s="465"/>
      <c r="J4629" s="466"/>
      <c r="K4629" s="469"/>
      <c r="L4629" s="404">
        <f t="shared" ca="1" si="72"/>
        <v>0</v>
      </c>
      <c r="M4629" s="465"/>
    </row>
    <row r="4630" spans="1:13" x14ac:dyDescent="0.35">
      <c r="A4630" s="462"/>
      <c r="B4630" s="462"/>
      <c r="C4630" s="462"/>
      <c r="D4630" s="462"/>
      <c r="E4630" s="462"/>
      <c r="F4630" s="463"/>
      <c r="G4630" s="462"/>
      <c r="H4630" s="462"/>
      <c r="I4630" s="462"/>
      <c r="J4630" s="463"/>
      <c r="K4630" s="468"/>
      <c r="L4630" s="464">
        <f t="shared" ca="1" si="72"/>
        <v>0</v>
      </c>
      <c r="M4630" s="462"/>
    </row>
    <row r="4631" spans="1:13" x14ac:dyDescent="0.35">
      <c r="A4631" s="465"/>
      <c r="B4631" s="465"/>
      <c r="C4631" s="465"/>
      <c r="D4631" s="465"/>
      <c r="E4631" s="465"/>
      <c r="F4631" s="466"/>
      <c r="G4631" s="465"/>
      <c r="H4631" s="465"/>
      <c r="I4631" s="465"/>
      <c r="J4631" s="466"/>
      <c r="K4631" s="469"/>
      <c r="L4631" s="404">
        <f t="shared" ca="1" si="72"/>
        <v>0</v>
      </c>
      <c r="M4631" s="465"/>
    </row>
    <row r="4632" spans="1:13" x14ac:dyDescent="0.35">
      <c r="A4632" s="462"/>
      <c r="B4632" s="462"/>
      <c r="C4632" s="462"/>
      <c r="D4632" s="462"/>
      <c r="E4632" s="462"/>
      <c r="F4632" s="463"/>
      <c r="G4632" s="462"/>
      <c r="H4632" s="462"/>
      <c r="I4632" s="462"/>
      <c r="J4632" s="463"/>
      <c r="K4632" s="468"/>
      <c r="L4632" s="464">
        <f t="shared" ca="1" si="72"/>
        <v>0</v>
      </c>
      <c r="M4632" s="462"/>
    </row>
    <row r="4633" spans="1:13" x14ac:dyDescent="0.35">
      <c r="A4633" s="465"/>
      <c r="B4633" s="465"/>
      <c r="C4633" s="465"/>
      <c r="D4633" s="465"/>
      <c r="E4633" s="465"/>
      <c r="F4633" s="466"/>
      <c r="G4633" s="465"/>
      <c r="H4633" s="465"/>
      <c r="I4633" s="465"/>
      <c r="J4633" s="466"/>
      <c r="K4633" s="469"/>
      <c r="L4633" s="404">
        <f t="shared" ca="1" si="72"/>
        <v>0</v>
      </c>
      <c r="M4633" s="465"/>
    </row>
    <row r="4634" spans="1:13" x14ac:dyDescent="0.35">
      <c r="A4634" s="462"/>
      <c r="B4634" s="462"/>
      <c r="C4634" s="462"/>
      <c r="D4634" s="462"/>
      <c r="E4634" s="462"/>
      <c r="F4634" s="463"/>
      <c r="G4634" s="462"/>
      <c r="H4634" s="462"/>
      <c r="I4634" s="462"/>
      <c r="J4634" s="463"/>
      <c r="K4634" s="468"/>
      <c r="L4634" s="464">
        <f t="shared" ca="1" si="72"/>
        <v>0</v>
      </c>
      <c r="M4634" s="462"/>
    </row>
    <row r="4635" spans="1:13" x14ac:dyDescent="0.35">
      <c r="A4635" s="465"/>
      <c r="B4635" s="465"/>
      <c r="C4635" s="465"/>
      <c r="D4635" s="465"/>
      <c r="E4635" s="465"/>
      <c r="F4635" s="466"/>
      <c r="G4635" s="465"/>
      <c r="H4635" s="465"/>
      <c r="I4635" s="465"/>
      <c r="J4635" s="466"/>
      <c r="K4635" s="469"/>
      <c r="L4635" s="404">
        <f t="shared" ca="1" si="72"/>
        <v>0</v>
      </c>
      <c r="M4635" s="465"/>
    </row>
    <row r="4636" spans="1:13" x14ac:dyDescent="0.35">
      <c r="A4636" s="462"/>
      <c r="B4636" s="462"/>
      <c r="C4636" s="462"/>
      <c r="D4636" s="462"/>
      <c r="E4636" s="462"/>
      <c r="F4636" s="463"/>
      <c r="G4636" s="462"/>
      <c r="H4636" s="462"/>
      <c r="I4636" s="462"/>
      <c r="J4636" s="463"/>
      <c r="K4636" s="468"/>
      <c r="L4636" s="464">
        <f t="shared" ca="1" si="72"/>
        <v>0</v>
      </c>
      <c r="M4636" s="462"/>
    </row>
    <row r="4637" spans="1:13" x14ac:dyDescent="0.35">
      <c r="A4637" s="465"/>
      <c r="B4637" s="465"/>
      <c r="C4637" s="465"/>
      <c r="D4637" s="465"/>
      <c r="E4637" s="465"/>
      <c r="F4637" s="466"/>
      <c r="G4637" s="465"/>
      <c r="H4637" s="465"/>
      <c r="I4637" s="465"/>
      <c r="J4637" s="466"/>
      <c r="K4637" s="469"/>
      <c r="L4637" s="404">
        <f t="shared" ca="1" si="72"/>
        <v>0</v>
      </c>
      <c r="M4637" s="465"/>
    </row>
    <row r="4638" spans="1:13" x14ac:dyDescent="0.35">
      <c r="A4638" s="462"/>
      <c r="B4638" s="462"/>
      <c r="C4638" s="462"/>
      <c r="D4638" s="462"/>
      <c r="E4638" s="462"/>
      <c r="F4638" s="463"/>
      <c r="G4638" s="462"/>
      <c r="H4638" s="462"/>
      <c r="I4638" s="462"/>
      <c r="J4638" s="463"/>
      <c r="K4638" s="468"/>
      <c r="L4638" s="464">
        <f t="shared" ca="1" si="72"/>
        <v>0</v>
      </c>
      <c r="M4638" s="462"/>
    </row>
    <row r="4639" spans="1:13" x14ac:dyDescent="0.35">
      <c r="A4639" s="465"/>
      <c r="B4639" s="465"/>
      <c r="C4639" s="465"/>
      <c r="D4639" s="465"/>
      <c r="E4639" s="465"/>
      <c r="F4639" s="466"/>
      <c r="G4639" s="465"/>
      <c r="H4639" s="465"/>
      <c r="I4639" s="465"/>
      <c r="J4639" s="466"/>
      <c r="K4639" s="469"/>
      <c r="L4639" s="404">
        <f t="shared" ca="1" si="72"/>
        <v>0</v>
      </c>
      <c r="M4639" s="465"/>
    </row>
    <row r="4640" spans="1:13" x14ac:dyDescent="0.35">
      <c r="A4640" s="462"/>
      <c r="B4640" s="462"/>
      <c r="C4640" s="462"/>
      <c r="D4640" s="462"/>
      <c r="E4640" s="462"/>
      <c r="F4640" s="463"/>
      <c r="G4640" s="462"/>
      <c r="H4640" s="462"/>
      <c r="I4640" s="462"/>
      <c r="J4640" s="463"/>
      <c r="K4640" s="468"/>
      <c r="L4640" s="464">
        <f t="shared" ca="1" si="72"/>
        <v>0</v>
      </c>
      <c r="M4640" s="462"/>
    </row>
    <row r="4641" spans="1:13" x14ac:dyDescent="0.35">
      <c r="A4641" s="465"/>
      <c r="B4641" s="465"/>
      <c r="C4641" s="465"/>
      <c r="D4641" s="465"/>
      <c r="E4641" s="465"/>
      <c r="F4641" s="466"/>
      <c r="G4641" s="465"/>
      <c r="H4641" s="465"/>
      <c r="I4641" s="465"/>
      <c r="J4641" s="466"/>
      <c r="K4641" s="469"/>
      <c r="L4641" s="404">
        <f t="shared" ca="1" si="72"/>
        <v>0</v>
      </c>
      <c r="M4641" s="465"/>
    </row>
    <row r="4642" spans="1:13" x14ac:dyDescent="0.35">
      <c r="A4642" s="462"/>
      <c r="B4642" s="462"/>
      <c r="C4642" s="462"/>
      <c r="D4642" s="462"/>
      <c r="E4642" s="462"/>
      <c r="F4642" s="463"/>
      <c r="G4642" s="462"/>
      <c r="H4642" s="462"/>
      <c r="I4642" s="462"/>
      <c r="J4642" s="463"/>
      <c r="K4642" s="468"/>
      <c r="L4642" s="464">
        <f t="shared" ca="1" si="72"/>
        <v>0</v>
      </c>
      <c r="M4642" s="462"/>
    </row>
    <row r="4643" spans="1:13" x14ac:dyDescent="0.35">
      <c r="A4643" s="465"/>
      <c r="B4643" s="465"/>
      <c r="C4643" s="465"/>
      <c r="D4643" s="465"/>
      <c r="E4643" s="465"/>
      <c r="F4643" s="466"/>
      <c r="G4643" s="465"/>
      <c r="H4643" s="465"/>
      <c r="I4643" s="465"/>
      <c r="J4643" s="466"/>
      <c r="K4643" s="469"/>
      <c r="L4643" s="404">
        <f t="shared" ca="1" si="72"/>
        <v>0</v>
      </c>
      <c r="M4643" s="465"/>
    </row>
    <row r="4644" spans="1:13" x14ac:dyDescent="0.35">
      <c r="A4644" s="462"/>
      <c r="B4644" s="462"/>
      <c r="C4644" s="462"/>
      <c r="D4644" s="462"/>
      <c r="E4644" s="462"/>
      <c r="F4644" s="463"/>
      <c r="G4644" s="462"/>
      <c r="H4644" s="462"/>
      <c r="I4644" s="462"/>
      <c r="J4644" s="463"/>
      <c r="K4644" s="468"/>
      <c r="L4644" s="464">
        <f t="shared" ca="1" si="72"/>
        <v>0</v>
      </c>
      <c r="M4644" s="462"/>
    </row>
    <row r="4645" spans="1:13" x14ac:dyDescent="0.35">
      <c r="A4645" s="465"/>
      <c r="B4645" s="465"/>
      <c r="C4645" s="465"/>
      <c r="D4645" s="465"/>
      <c r="E4645" s="465"/>
      <c r="F4645" s="466"/>
      <c r="G4645" s="465"/>
      <c r="H4645" s="465"/>
      <c r="I4645" s="465"/>
      <c r="J4645" s="466"/>
      <c r="K4645" s="469"/>
      <c r="L4645" s="404">
        <f t="shared" ca="1" si="72"/>
        <v>0</v>
      </c>
      <c r="M4645" s="465"/>
    </row>
    <row r="4646" spans="1:13" x14ac:dyDescent="0.35">
      <c r="A4646" s="462"/>
      <c r="B4646" s="462"/>
      <c r="C4646" s="462"/>
      <c r="D4646" s="462"/>
      <c r="E4646" s="462"/>
      <c r="F4646" s="463"/>
      <c r="G4646" s="462"/>
      <c r="H4646" s="462"/>
      <c r="I4646" s="462"/>
      <c r="J4646" s="463"/>
      <c r="K4646" s="468"/>
      <c r="L4646" s="464">
        <f t="shared" ca="1" si="72"/>
        <v>0</v>
      </c>
      <c r="M4646" s="462"/>
    </row>
    <row r="4647" spans="1:13" x14ac:dyDescent="0.35">
      <c r="A4647" s="465"/>
      <c r="B4647" s="465"/>
      <c r="C4647" s="465"/>
      <c r="D4647" s="465"/>
      <c r="E4647" s="465"/>
      <c r="F4647" s="466"/>
      <c r="G4647" s="465"/>
      <c r="H4647" s="465"/>
      <c r="I4647" s="465"/>
      <c r="J4647" s="466"/>
      <c r="K4647" s="469"/>
      <c r="L4647" s="404">
        <f t="shared" ca="1" si="72"/>
        <v>0</v>
      </c>
      <c r="M4647" s="465"/>
    </row>
    <row r="4648" spans="1:13" x14ac:dyDescent="0.35">
      <c r="A4648" s="462"/>
      <c r="B4648" s="462"/>
      <c r="C4648" s="462"/>
      <c r="D4648" s="462"/>
      <c r="E4648" s="462"/>
      <c r="F4648" s="463"/>
      <c r="G4648" s="462"/>
      <c r="H4648" s="462"/>
      <c r="I4648" s="462"/>
      <c r="J4648" s="463"/>
      <c r="K4648" s="468"/>
      <c r="L4648" s="464">
        <f t="shared" ca="1" si="72"/>
        <v>0</v>
      </c>
      <c r="M4648" s="462"/>
    </row>
    <row r="4649" spans="1:13" x14ac:dyDescent="0.35">
      <c r="A4649" s="465"/>
      <c r="B4649" s="465"/>
      <c r="C4649" s="465"/>
      <c r="D4649" s="465"/>
      <c r="E4649" s="465"/>
      <c r="F4649" s="466"/>
      <c r="G4649" s="465"/>
      <c r="H4649" s="465"/>
      <c r="I4649" s="465"/>
      <c r="J4649" s="466"/>
      <c r="K4649" s="469"/>
      <c r="L4649" s="404">
        <f t="shared" ca="1" si="72"/>
        <v>0</v>
      </c>
      <c r="M4649" s="465"/>
    </row>
    <row r="4650" spans="1:13" x14ac:dyDescent="0.35">
      <c r="A4650" s="462"/>
      <c r="B4650" s="462"/>
      <c r="C4650" s="462"/>
      <c r="D4650" s="462"/>
      <c r="E4650" s="462"/>
      <c r="F4650" s="463"/>
      <c r="G4650" s="462"/>
      <c r="H4650" s="462"/>
      <c r="I4650" s="462"/>
      <c r="J4650" s="463"/>
      <c r="K4650" s="468"/>
      <c r="L4650" s="464">
        <f t="shared" ca="1" si="72"/>
        <v>0</v>
      </c>
      <c r="M4650" s="462"/>
    </row>
    <row r="4651" spans="1:13" x14ac:dyDescent="0.35">
      <c r="A4651" s="465"/>
      <c r="B4651" s="465"/>
      <c r="C4651" s="465"/>
      <c r="D4651" s="465"/>
      <c r="E4651" s="465"/>
      <c r="F4651" s="466"/>
      <c r="G4651" s="465"/>
      <c r="H4651" s="465"/>
      <c r="I4651" s="465"/>
      <c r="J4651" s="466"/>
      <c r="K4651" s="469"/>
      <c r="L4651" s="404">
        <f t="shared" ca="1" si="72"/>
        <v>0</v>
      </c>
      <c r="M4651" s="465"/>
    </row>
    <row r="4652" spans="1:13" x14ac:dyDescent="0.35">
      <c r="A4652" s="462"/>
      <c r="B4652" s="462"/>
      <c r="C4652" s="462"/>
      <c r="D4652" s="462"/>
      <c r="E4652" s="462"/>
      <c r="F4652" s="463"/>
      <c r="G4652" s="462"/>
      <c r="H4652" s="462"/>
      <c r="I4652" s="462"/>
      <c r="J4652" s="463"/>
      <c r="K4652" s="468"/>
      <c r="L4652" s="464">
        <f t="shared" ca="1" si="72"/>
        <v>0</v>
      </c>
      <c r="M4652" s="462"/>
    </row>
    <row r="4653" spans="1:13" x14ac:dyDescent="0.35">
      <c r="A4653" s="465"/>
      <c r="B4653" s="465"/>
      <c r="C4653" s="465"/>
      <c r="D4653" s="465"/>
      <c r="E4653" s="465"/>
      <c r="F4653" s="466"/>
      <c r="G4653" s="465"/>
      <c r="H4653" s="465"/>
      <c r="I4653" s="465"/>
      <c r="J4653" s="466"/>
      <c r="K4653" s="469"/>
      <c r="L4653" s="404">
        <f t="shared" ca="1" si="72"/>
        <v>0</v>
      </c>
      <c r="M4653" s="465"/>
    </row>
    <row r="4654" spans="1:13" x14ac:dyDescent="0.35">
      <c r="A4654" s="462"/>
      <c r="B4654" s="462"/>
      <c r="C4654" s="462"/>
      <c r="D4654" s="462"/>
      <c r="E4654" s="462"/>
      <c r="F4654" s="463"/>
      <c r="G4654" s="462"/>
      <c r="H4654" s="462"/>
      <c r="I4654" s="462"/>
      <c r="J4654" s="463"/>
      <c r="K4654" s="468"/>
      <c r="L4654" s="464">
        <f t="shared" ca="1" si="72"/>
        <v>0</v>
      </c>
      <c r="M4654" s="462"/>
    </row>
    <row r="4655" spans="1:13" x14ac:dyDescent="0.35">
      <c r="A4655" s="465"/>
      <c r="B4655" s="465"/>
      <c r="C4655" s="465"/>
      <c r="D4655" s="465"/>
      <c r="E4655" s="465"/>
      <c r="F4655" s="466"/>
      <c r="G4655" s="465"/>
      <c r="H4655" s="465"/>
      <c r="I4655" s="465"/>
      <c r="J4655" s="466"/>
      <c r="K4655" s="469"/>
      <c r="L4655" s="404">
        <f t="shared" ca="1" si="72"/>
        <v>0</v>
      </c>
      <c r="M4655" s="465"/>
    </row>
    <row r="4656" spans="1:13" x14ac:dyDescent="0.35">
      <c r="A4656" s="462"/>
      <c r="B4656" s="462"/>
      <c r="C4656" s="462"/>
      <c r="D4656" s="462"/>
      <c r="E4656" s="462"/>
      <c r="F4656" s="463"/>
      <c r="G4656" s="462"/>
      <c r="H4656" s="462"/>
      <c r="I4656" s="462"/>
      <c r="J4656" s="463"/>
      <c r="K4656" s="468"/>
      <c r="L4656" s="464">
        <f t="shared" ca="1" si="72"/>
        <v>0</v>
      </c>
      <c r="M4656" s="462"/>
    </row>
    <row r="4657" spans="1:13" x14ac:dyDescent="0.35">
      <c r="A4657" s="465"/>
      <c r="B4657" s="465"/>
      <c r="C4657" s="465"/>
      <c r="D4657" s="465"/>
      <c r="E4657" s="465"/>
      <c r="F4657" s="466"/>
      <c r="G4657" s="465"/>
      <c r="H4657" s="465"/>
      <c r="I4657" s="465"/>
      <c r="J4657" s="466"/>
      <c r="K4657" s="469"/>
      <c r="L4657" s="404">
        <f t="shared" ca="1" si="72"/>
        <v>0</v>
      </c>
      <c r="M4657" s="465"/>
    </row>
    <row r="4658" spans="1:13" x14ac:dyDescent="0.35">
      <c r="A4658" s="462"/>
      <c r="B4658" s="462"/>
      <c r="C4658" s="462"/>
      <c r="D4658" s="462"/>
      <c r="E4658" s="462"/>
      <c r="F4658" s="463"/>
      <c r="G4658" s="462"/>
      <c r="H4658" s="462"/>
      <c r="I4658" s="462"/>
      <c r="J4658" s="463"/>
      <c r="K4658" s="468"/>
      <c r="L4658" s="464">
        <f t="shared" ca="1" si="72"/>
        <v>0</v>
      </c>
      <c r="M4658" s="462"/>
    </row>
    <row r="4659" spans="1:13" x14ac:dyDescent="0.35">
      <c r="A4659" s="465"/>
      <c r="B4659" s="465"/>
      <c r="C4659" s="465"/>
      <c r="D4659" s="465"/>
      <c r="E4659" s="465"/>
      <c r="F4659" s="466"/>
      <c r="G4659" s="465"/>
      <c r="H4659" s="465"/>
      <c r="I4659" s="465"/>
      <c r="J4659" s="466"/>
      <c r="K4659" s="469"/>
      <c r="L4659" s="404">
        <f t="shared" ca="1" si="72"/>
        <v>0</v>
      </c>
      <c r="M4659" s="465"/>
    </row>
    <row r="4660" spans="1:13" x14ac:dyDescent="0.35">
      <c r="A4660" s="462"/>
      <c r="B4660" s="462"/>
      <c r="C4660" s="462"/>
      <c r="D4660" s="462"/>
      <c r="E4660" s="462"/>
      <c r="F4660" s="463"/>
      <c r="G4660" s="462"/>
      <c r="H4660" s="462"/>
      <c r="I4660" s="462"/>
      <c r="J4660" s="463"/>
      <c r="K4660" s="468"/>
      <c r="L4660" s="464">
        <f t="shared" ca="1" si="72"/>
        <v>0</v>
      </c>
      <c r="M4660" s="462"/>
    </row>
    <row r="4661" spans="1:13" x14ac:dyDescent="0.35">
      <c r="A4661" s="465"/>
      <c r="B4661" s="465"/>
      <c r="C4661" s="465"/>
      <c r="D4661" s="465"/>
      <c r="E4661" s="465"/>
      <c r="F4661" s="466"/>
      <c r="G4661" s="465"/>
      <c r="H4661" s="465"/>
      <c r="I4661" s="465"/>
      <c r="J4661" s="466"/>
      <c r="K4661" s="469"/>
      <c r="L4661" s="404">
        <f t="shared" ca="1" si="72"/>
        <v>0</v>
      </c>
      <c r="M4661" s="465"/>
    </row>
    <row r="4662" spans="1:13" x14ac:dyDescent="0.35">
      <c r="A4662" s="462"/>
      <c r="B4662" s="462"/>
      <c r="C4662" s="462"/>
      <c r="D4662" s="462"/>
      <c r="E4662" s="462"/>
      <c r="F4662" s="463"/>
      <c r="G4662" s="462"/>
      <c r="H4662" s="462"/>
      <c r="I4662" s="462"/>
      <c r="J4662" s="463"/>
      <c r="K4662" s="468"/>
      <c r="L4662" s="464">
        <f t="shared" ca="1" si="72"/>
        <v>0</v>
      </c>
      <c r="M4662" s="462"/>
    </row>
    <row r="4663" spans="1:13" x14ac:dyDescent="0.35">
      <c r="A4663" s="465"/>
      <c r="B4663" s="465"/>
      <c r="C4663" s="465"/>
      <c r="D4663" s="465"/>
      <c r="E4663" s="465"/>
      <c r="F4663" s="466"/>
      <c r="G4663" s="465"/>
      <c r="H4663" s="465"/>
      <c r="I4663" s="465"/>
      <c r="J4663" s="466"/>
      <c r="K4663" s="469"/>
      <c r="L4663" s="404">
        <f t="shared" ca="1" si="72"/>
        <v>0</v>
      </c>
      <c r="M4663" s="465"/>
    </row>
    <row r="4664" spans="1:13" x14ac:dyDescent="0.35">
      <c r="A4664" s="462"/>
      <c r="B4664" s="462"/>
      <c r="C4664" s="462"/>
      <c r="D4664" s="462"/>
      <c r="E4664" s="462"/>
      <c r="F4664" s="463"/>
      <c r="G4664" s="462"/>
      <c r="H4664" s="462"/>
      <c r="I4664" s="462"/>
      <c r="J4664" s="463"/>
      <c r="K4664" s="468"/>
      <c r="L4664" s="464">
        <f t="shared" ca="1" si="72"/>
        <v>0</v>
      </c>
      <c r="M4664" s="462"/>
    </row>
    <row r="4665" spans="1:13" x14ac:dyDescent="0.35">
      <c r="A4665" s="465"/>
      <c r="B4665" s="465"/>
      <c r="C4665" s="465"/>
      <c r="D4665" s="465"/>
      <c r="E4665" s="465"/>
      <c r="F4665" s="466"/>
      <c r="G4665" s="465"/>
      <c r="H4665" s="465"/>
      <c r="I4665" s="465"/>
      <c r="J4665" s="466"/>
      <c r="K4665" s="469"/>
      <c r="L4665" s="404">
        <f t="shared" ca="1" si="72"/>
        <v>0</v>
      </c>
      <c r="M4665" s="465"/>
    </row>
    <row r="4666" spans="1:13" x14ac:dyDescent="0.35">
      <c r="A4666" s="462"/>
      <c r="B4666" s="462"/>
      <c r="C4666" s="462"/>
      <c r="D4666" s="462"/>
      <c r="E4666" s="462"/>
      <c r="F4666" s="463"/>
      <c r="G4666" s="462"/>
      <c r="H4666" s="462"/>
      <c r="I4666" s="462"/>
      <c r="J4666" s="463"/>
      <c r="K4666" s="468"/>
      <c r="L4666" s="464">
        <f t="shared" ca="1" si="72"/>
        <v>0</v>
      </c>
      <c r="M4666" s="462"/>
    </row>
    <row r="4667" spans="1:13" x14ac:dyDescent="0.35">
      <c r="A4667" s="465"/>
      <c r="B4667" s="465"/>
      <c r="C4667" s="465"/>
      <c r="D4667" s="465"/>
      <c r="E4667" s="465"/>
      <c r="F4667" s="466"/>
      <c r="G4667" s="465"/>
      <c r="H4667" s="465"/>
      <c r="I4667" s="465"/>
      <c r="J4667" s="466"/>
      <c r="K4667" s="469"/>
      <c r="L4667" s="404">
        <f t="shared" ca="1" si="72"/>
        <v>0</v>
      </c>
      <c r="M4667" s="465"/>
    </row>
    <row r="4668" spans="1:13" x14ac:dyDescent="0.35">
      <c r="A4668" s="462"/>
      <c r="B4668" s="462"/>
      <c r="C4668" s="462"/>
      <c r="D4668" s="462"/>
      <c r="E4668" s="462"/>
      <c r="F4668" s="463"/>
      <c r="G4668" s="462"/>
      <c r="H4668" s="462"/>
      <c r="I4668" s="462"/>
      <c r="J4668" s="463"/>
      <c r="K4668" s="468"/>
      <c r="L4668" s="464">
        <f t="shared" ca="1" si="72"/>
        <v>0</v>
      </c>
      <c r="M4668" s="462"/>
    </row>
    <row r="4669" spans="1:13" x14ac:dyDescent="0.35">
      <c r="A4669" s="465"/>
      <c r="B4669" s="465"/>
      <c r="C4669" s="465"/>
      <c r="D4669" s="465"/>
      <c r="E4669" s="465"/>
      <c r="F4669" s="466"/>
      <c r="G4669" s="465"/>
      <c r="H4669" s="465"/>
      <c r="I4669" s="465"/>
      <c r="J4669" s="466"/>
      <c r="K4669" s="469"/>
      <c r="L4669" s="404">
        <f t="shared" ca="1" si="72"/>
        <v>0</v>
      </c>
      <c r="M4669" s="465"/>
    </row>
    <row r="4670" spans="1:13" x14ac:dyDescent="0.35">
      <c r="A4670" s="462"/>
      <c r="B4670" s="462"/>
      <c r="C4670" s="462"/>
      <c r="D4670" s="462"/>
      <c r="E4670" s="462"/>
      <c r="F4670" s="463"/>
      <c r="G4670" s="462"/>
      <c r="H4670" s="462"/>
      <c r="I4670" s="462"/>
      <c r="J4670" s="463"/>
      <c r="K4670" s="468"/>
      <c r="L4670" s="464">
        <f t="shared" ca="1" si="72"/>
        <v>0</v>
      </c>
      <c r="M4670" s="462"/>
    </row>
    <row r="4671" spans="1:13" x14ac:dyDescent="0.35">
      <c r="A4671" s="465"/>
      <c r="B4671" s="465"/>
      <c r="C4671" s="465"/>
      <c r="D4671" s="465"/>
      <c r="E4671" s="465"/>
      <c r="F4671" s="466"/>
      <c r="G4671" s="465"/>
      <c r="H4671" s="465"/>
      <c r="I4671" s="465"/>
      <c r="J4671" s="466"/>
      <c r="K4671" s="469"/>
      <c r="L4671" s="404">
        <f t="shared" ca="1" si="72"/>
        <v>0</v>
      </c>
      <c r="M4671" s="465"/>
    </row>
    <row r="4672" spans="1:13" x14ac:dyDescent="0.35">
      <c r="A4672" s="462"/>
      <c r="B4672" s="462"/>
      <c r="C4672" s="462"/>
      <c r="D4672" s="462"/>
      <c r="E4672" s="462"/>
      <c r="F4672" s="463"/>
      <c r="G4672" s="462"/>
      <c r="H4672" s="462"/>
      <c r="I4672" s="462"/>
      <c r="J4672" s="463"/>
      <c r="K4672" s="468"/>
      <c r="L4672" s="464">
        <f t="shared" ca="1" si="72"/>
        <v>0</v>
      </c>
      <c r="M4672" s="462"/>
    </row>
    <row r="4673" spans="1:13" x14ac:dyDescent="0.35">
      <c r="A4673" s="465"/>
      <c r="B4673" s="465"/>
      <c r="C4673" s="465"/>
      <c r="D4673" s="465"/>
      <c r="E4673" s="465"/>
      <c r="F4673" s="466"/>
      <c r="G4673" s="465"/>
      <c r="H4673" s="465"/>
      <c r="I4673" s="465"/>
      <c r="J4673" s="466"/>
      <c r="K4673" s="469"/>
      <c r="L4673" s="404">
        <f t="shared" ca="1" si="72"/>
        <v>0</v>
      </c>
      <c r="M4673" s="465"/>
    </row>
    <row r="4674" spans="1:13" x14ac:dyDescent="0.35">
      <c r="A4674" s="462"/>
      <c r="B4674" s="462"/>
      <c r="C4674" s="462"/>
      <c r="D4674" s="462"/>
      <c r="E4674" s="462"/>
      <c r="F4674" s="463"/>
      <c r="G4674" s="462"/>
      <c r="H4674" s="462"/>
      <c r="I4674" s="462"/>
      <c r="J4674" s="463"/>
      <c r="K4674" s="468"/>
      <c r="L4674" s="464">
        <f t="shared" ref="L4674:L4737" ca="1" si="73">IFERROR(J4674/(YEAR(NOW())-F4674),"--")</f>
        <v>0</v>
      </c>
      <c r="M4674" s="462"/>
    </row>
    <row r="4675" spans="1:13" x14ac:dyDescent="0.35">
      <c r="A4675" s="465"/>
      <c r="B4675" s="465"/>
      <c r="C4675" s="465"/>
      <c r="D4675" s="465"/>
      <c r="E4675" s="465"/>
      <c r="F4675" s="466"/>
      <c r="G4675" s="465"/>
      <c r="H4675" s="465"/>
      <c r="I4675" s="465"/>
      <c r="J4675" s="466"/>
      <c r="K4675" s="469"/>
      <c r="L4675" s="404">
        <f t="shared" ca="1" si="73"/>
        <v>0</v>
      </c>
      <c r="M4675" s="465"/>
    </row>
    <row r="4676" spans="1:13" x14ac:dyDescent="0.35">
      <c r="A4676" s="462"/>
      <c r="B4676" s="462"/>
      <c r="C4676" s="462"/>
      <c r="D4676" s="462"/>
      <c r="E4676" s="462"/>
      <c r="F4676" s="463"/>
      <c r="G4676" s="462"/>
      <c r="H4676" s="462"/>
      <c r="I4676" s="462"/>
      <c r="J4676" s="463"/>
      <c r="K4676" s="468"/>
      <c r="L4676" s="464">
        <f t="shared" ca="1" si="73"/>
        <v>0</v>
      </c>
      <c r="M4676" s="462"/>
    </row>
    <row r="4677" spans="1:13" x14ac:dyDescent="0.35">
      <c r="A4677" s="465"/>
      <c r="B4677" s="465"/>
      <c r="C4677" s="465"/>
      <c r="D4677" s="465"/>
      <c r="E4677" s="465"/>
      <c r="F4677" s="466"/>
      <c r="G4677" s="465"/>
      <c r="H4677" s="465"/>
      <c r="I4677" s="465"/>
      <c r="J4677" s="466"/>
      <c r="K4677" s="469"/>
      <c r="L4677" s="404">
        <f t="shared" ca="1" si="73"/>
        <v>0</v>
      </c>
      <c r="M4677" s="465"/>
    </row>
    <row r="4678" spans="1:13" x14ac:dyDescent="0.35">
      <c r="A4678" s="462"/>
      <c r="B4678" s="462"/>
      <c r="C4678" s="462"/>
      <c r="D4678" s="462"/>
      <c r="E4678" s="462"/>
      <c r="F4678" s="463"/>
      <c r="G4678" s="462"/>
      <c r="H4678" s="462"/>
      <c r="I4678" s="462"/>
      <c r="J4678" s="463"/>
      <c r="K4678" s="468"/>
      <c r="L4678" s="464">
        <f t="shared" ca="1" si="73"/>
        <v>0</v>
      </c>
      <c r="M4678" s="462"/>
    </row>
    <row r="4679" spans="1:13" x14ac:dyDescent="0.35">
      <c r="A4679" s="465"/>
      <c r="B4679" s="465"/>
      <c r="C4679" s="465"/>
      <c r="D4679" s="465"/>
      <c r="E4679" s="465"/>
      <c r="F4679" s="466"/>
      <c r="G4679" s="465"/>
      <c r="H4679" s="465"/>
      <c r="I4679" s="465"/>
      <c r="J4679" s="466"/>
      <c r="K4679" s="469"/>
      <c r="L4679" s="404">
        <f t="shared" ca="1" si="73"/>
        <v>0</v>
      </c>
      <c r="M4679" s="465"/>
    </row>
    <row r="4680" spans="1:13" x14ac:dyDescent="0.35">
      <c r="A4680" s="462"/>
      <c r="B4680" s="462"/>
      <c r="C4680" s="462"/>
      <c r="D4680" s="462"/>
      <c r="E4680" s="462"/>
      <c r="F4680" s="463"/>
      <c r="G4680" s="462"/>
      <c r="H4680" s="462"/>
      <c r="I4680" s="462"/>
      <c r="J4680" s="463"/>
      <c r="K4680" s="468"/>
      <c r="L4680" s="464">
        <f t="shared" ca="1" si="73"/>
        <v>0</v>
      </c>
      <c r="M4680" s="462"/>
    </row>
    <row r="4681" spans="1:13" x14ac:dyDescent="0.35">
      <c r="A4681" s="465"/>
      <c r="B4681" s="465"/>
      <c r="C4681" s="465"/>
      <c r="D4681" s="465"/>
      <c r="E4681" s="465"/>
      <c r="F4681" s="466"/>
      <c r="G4681" s="465"/>
      <c r="H4681" s="465"/>
      <c r="I4681" s="465"/>
      <c r="J4681" s="466"/>
      <c r="K4681" s="469"/>
      <c r="L4681" s="404">
        <f t="shared" ca="1" si="73"/>
        <v>0</v>
      </c>
      <c r="M4681" s="465"/>
    </row>
    <row r="4682" spans="1:13" x14ac:dyDescent="0.35">
      <c r="A4682" s="462"/>
      <c r="B4682" s="462"/>
      <c r="C4682" s="462"/>
      <c r="D4682" s="462"/>
      <c r="E4682" s="462"/>
      <c r="F4682" s="463"/>
      <c r="G4682" s="462"/>
      <c r="H4682" s="462"/>
      <c r="I4682" s="462"/>
      <c r="J4682" s="463"/>
      <c r="K4682" s="468"/>
      <c r="L4682" s="464">
        <f t="shared" ca="1" si="73"/>
        <v>0</v>
      </c>
      <c r="M4682" s="462"/>
    </row>
    <row r="4683" spans="1:13" x14ac:dyDescent="0.35">
      <c r="A4683" s="465"/>
      <c r="B4683" s="465"/>
      <c r="C4683" s="465"/>
      <c r="D4683" s="465"/>
      <c r="E4683" s="465"/>
      <c r="F4683" s="466"/>
      <c r="G4683" s="465"/>
      <c r="H4683" s="465"/>
      <c r="I4683" s="465"/>
      <c r="J4683" s="466"/>
      <c r="K4683" s="469"/>
      <c r="L4683" s="404">
        <f t="shared" ca="1" si="73"/>
        <v>0</v>
      </c>
      <c r="M4683" s="465"/>
    </row>
    <row r="4684" spans="1:13" x14ac:dyDescent="0.35">
      <c r="A4684" s="462"/>
      <c r="B4684" s="462"/>
      <c r="C4684" s="462"/>
      <c r="D4684" s="462"/>
      <c r="E4684" s="462"/>
      <c r="F4684" s="463"/>
      <c r="G4684" s="462"/>
      <c r="H4684" s="462"/>
      <c r="I4684" s="462"/>
      <c r="J4684" s="463"/>
      <c r="K4684" s="468"/>
      <c r="L4684" s="464">
        <f t="shared" ca="1" si="73"/>
        <v>0</v>
      </c>
      <c r="M4684" s="462"/>
    </row>
    <row r="4685" spans="1:13" x14ac:dyDescent="0.35">
      <c r="A4685" s="465"/>
      <c r="B4685" s="465"/>
      <c r="C4685" s="465"/>
      <c r="D4685" s="465"/>
      <c r="E4685" s="465"/>
      <c r="F4685" s="466"/>
      <c r="G4685" s="465"/>
      <c r="H4685" s="465"/>
      <c r="I4685" s="465"/>
      <c r="J4685" s="466"/>
      <c r="K4685" s="469"/>
      <c r="L4685" s="404">
        <f t="shared" ca="1" si="73"/>
        <v>0</v>
      </c>
      <c r="M4685" s="465"/>
    </row>
    <row r="4686" spans="1:13" x14ac:dyDescent="0.35">
      <c r="A4686" s="462"/>
      <c r="B4686" s="462"/>
      <c r="C4686" s="462"/>
      <c r="D4686" s="462"/>
      <c r="E4686" s="462"/>
      <c r="F4686" s="463"/>
      <c r="G4686" s="462"/>
      <c r="H4686" s="462"/>
      <c r="I4686" s="462"/>
      <c r="J4686" s="463"/>
      <c r="K4686" s="468"/>
      <c r="L4686" s="464">
        <f t="shared" ca="1" si="73"/>
        <v>0</v>
      </c>
      <c r="M4686" s="462"/>
    </row>
    <row r="4687" spans="1:13" x14ac:dyDescent="0.35">
      <c r="A4687" s="465"/>
      <c r="B4687" s="465"/>
      <c r="C4687" s="465"/>
      <c r="D4687" s="465"/>
      <c r="E4687" s="465"/>
      <c r="F4687" s="466"/>
      <c r="G4687" s="465"/>
      <c r="H4687" s="465"/>
      <c r="I4687" s="465"/>
      <c r="J4687" s="466"/>
      <c r="K4687" s="469"/>
      <c r="L4687" s="404">
        <f t="shared" ca="1" si="73"/>
        <v>0</v>
      </c>
      <c r="M4687" s="465"/>
    </row>
    <row r="4688" spans="1:13" x14ac:dyDescent="0.35">
      <c r="A4688" s="462"/>
      <c r="B4688" s="462"/>
      <c r="C4688" s="462"/>
      <c r="D4688" s="462"/>
      <c r="E4688" s="462"/>
      <c r="F4688" s="463"/>
      <c r="G4688" s="462"/>
      <c r="H4688" s="462"/>
      <c r="I4688" s="462"/>
      <c r="J4688" s="463"/>
      <c r="K4688" s="468"/>
      <c r="L4688" s="464">
        <f t="shared" ca="1" si="73"/>
        <v>0</v>
      </c>
      <c r="M4688" s="462"/>
    </row>
    <row r="4689" spans="1:13" x14ac:dyDescent="0.35">
      <c r="A4689" s="465"/>
      <c r="B4689" s="465"/>
      <c r="C4689" s="465"/>
      <c r="D4689" s="465"/>
      <c r="E4689" s="465"/>
      <c r="F4689" s="466"/>
      <c r="G4689" s="465"/>
      <c r="H4689" s="465"/>
      <c r="I4689" s="465"/>
      <c r="J4689" s="466"/>
      <c r="K4689" s="469"/>
      <c r="L4689" s="404">
        <f t="shared" ca="1" si="73"/>
        <v>0</v>
      </c>
      <c r="M4689" s="465"/>
    </row>
    <row r="4690" spans="1:13" x14ac:dyDescent="0.35">
      <c r="A4690" s="462"/>
      <c r="B4690" s="462"/>
      <c r="C4690" s="462"/>
      <c r="D4690" s="462"/>
      <c r="E4690" s="462"/>
      <c r="F4690" s="463"/>
      <c r="G4690" s="462"/>
      <c r="H4690" s="462"/>
      <c r="I4690" s="462"/>
      <c r="J4690" s="463"/>
      <c r="K4690" s="468"/>
      <c r="L4690" s="464">
        <f t="shared" ca="1" si="73"/>
        <v>0</v>
      </c>
      <c r="M4690" s="462"/>
    </row>
    <row r="4691" spans="1:13" x14ac:dyDescent="0.35">
      <c r="A4691" s="465"/>
      <c r="B4691" s="465"/>
      <c r="C4691" s="465"/>
      <c r="D4691" s="465"/>
      <c r="E4691" s="465"/>
      <c r="F4691" s="466"/>
      <c r="G4691" s="465"/>
      <c r="H4691" s="465"/>
      <c r="I4691" s="465"/>
      <c r="J4691" s="466"/>
      <c r="K4691" s="469"/>
      <c r="L4691" s="404">
        <f t="shared" ca="1" si="73"/>
        <v>0</v>
      </c>
      <c r="M4691" s="465"/>
    </row>
    <row r="4692" spans="1:13" x14ac:dyDescent="0.35">
      <c r="A4692" s="462"/>
      <c r="B4692" s="462"/>
      <c r="C4692" s="462"/>
      <c r="D4692" s="462"/>
      <c r="E4692" s="462"/>
      <c r="F4692" s="463"/>
      <c r="G4692" s="462"/>
      <c r="H4692" s="462"/>
      <c r="I4692" s="462"/>
      <c r="J4692" s="463"/>
      <c r="K4692" s="468"/>
      <c r="L4692" s="464">
        <f t="shared" ca="1" si="73"/>
        <v>0</v>
      </c>
      <c r="M4692" s="462"/>
    </row>
    <row r="4693" spans="1:13" x14ac:dyDescent="0.35">
      <c r="A4693" s="465"/>
      <c r="B4693" s="465"/>
      <c r="C4693" s="465"/>
      <c r="D4693" s="465"/>
      <c r="E4693" s="465"/>
      <c r="F4693" s="466"/>
      <c r="G4693" s="465"/>
      <c r="H4693" s="465"/>
      <c r="I4693" s="465"/>
      <c r="J4693" s="466"/>
      <c r="K4693" s="469"/>
      <c r="L4693" s="404">
        <f t="shared" ca="1" si="73"/>
        <v>0</v>
      </c>
      <c r="M4693" s="465"/>
    </row>
    <row r="4694" spans="1:13" x14ac:dyDescent="0.35">
      <c r="A4694" s="462"/>
      <c r="B4694" s="462"/>
      <c r="C4694" s="462"/>
      <c r="D4694" s="462"/>
      <c r="E4694" s="462"/>
      <c r="F4694" s="463"/>
      <c r="G4694" s="462"/>
      <c r="H4694" s="462"/>
      <c r="I4694" s="462"/>
      <c r="J4694" s="463"/>
      <c r="K4694" s="468"/>
      <c r="L4694" s="464">
        <f t="shared" ca="1" si="73"/>
        <v>0</v>
      </c>
      <c r="M4694" s="462"/>
    </row>
    <row r="4695" spans="1:13" x14ac:dyDescent="0.35">
      <c r="A4695" s="465"/>
      <c r="B4695" s="465"/>
      <c r="C4695" s="465"/>
      <c r="D4695" s="465"/>
      <c r="E4695" s="465"/>
      <c r="F4695" s="466"/>
      <c r="G4695" s="465"/>
      <c r="H4695" s="465"/>
      <c r="I4695" s="465"/>
      <c r="J4695" s="466"/>
      <c r="K4695" s="469"/>
      <c r="L4695" s="404">
        <f t="shared" ca="1" si="73"/>
        <v>0</v>
      </c>
      <c r="M4695" s="465"/>
    </row>
    <row r="4696" spans="1:13" x14ac:dyDescent="0.35">
      <c r="A4696" s="462"/>
      <c r="B4696" s="462"/>
      <c r="C4696" s="462"/>
      <c r="D4696" s="462"/>
      <c r="E4696" s="462"/>
      <c r="F4696" s="463"/>
      <c r="G4696" s="462"/>
      <c r="H4696" s="462"/>
      <c r="I4696" s="462"/>
      <c r="J4696" s="463"/>
      <c r="K4696" s="468"/>
      <c r="L4696" s="464">
        <f t="shared" ca="1" si="73"/>
        <v>0</v>
      </c>
      <c r="M4696" s="462"/>
    </row>
    <row r="4697" spans="1:13" x14ac:dyDescent="0.35">
      <c r="A4697" s="465"/>
      <c r="B4697" s="465"/>
      <c r="C4697" s="465"/>
      <c r="D4697" s="465"/>
      <c r="E4697" s="465"/>
      <c r="F4697" s="466"/>
      <c r="G4697" s="465"/>
      <c r="H4697" s="465"/>
      <c r="I4697" s="465"/>
      <c r="J4697" s="466"/>
      <c r="K4697" s="469"/>
      <c r="L4697" s="404">
        <f t="shared" ca="1" si="73"/>
        <v>0</v>
      </c>
      <c r="M4697" s="465"/>
    </row>
    <row r="4698" spans="1:13" x14ac:dyDescent="0.35">
      <c r="A4698" s="462"/>
      <c r="B4698" s="462"/>
      <c r="C4698" s="462"/>
      <c r="D4698" s="462"/>
      <c r="E4698" s="462"/>
      <c r="F4698" s="463"/>
      <c r="G4698" s="462"/>
      <c r="H4698" s="462"/>
      <c r="I4698" s="462"/>
      <c r="J4698" s="463"/>
      <c r="K4698" s="468"/>
      <c r="L4698" s="464">
        <f t="shared" ca="1" si="73"/>
        <v>0</v>
      </c>
      <c r="M4698" s="462"/>
    </row>
    <row r="4699" spans="1:13" x14ac:dyDescent="0.35">
      <c r="A4699" s="465"/>
      <c r="B4699" s="465"/>
      <c r="C4699" s="465"/>
      <c r="D4699" s="465"/>
      <c r="E4699" s="465"/>
      <c r="F4699" s="466"/>
      <c r="G4699" s="465"/>
      <c r="H4699" s="465"/>
      <c r="I4699" s="465"/>
      <c r="J4699" s="466"/>
      <c r="K4699" s="469"/>
      <c r="L4699" s="404">
        <f t="shared" ca="1" si="73"/>
        <v>0</v>
      </c>
      <c r="M4699" s="465"/>
    </row>
    <row r="4700" spans="1:13" x14ac:dyDescent="0.35">
      <c r="A4700" s="462"/>
      <c r="B4700" s="462"/>
      <c r="C4700" s="462"/>
      <c r="D4700" s="462"/>
      <c r="E4700" s="462"/>
      <c r="F4700" s="463"/>
      <c r="G4700" s="462"/>
      <c r="H4700" s="462"/>
      <c r="I4700" s="462"/>
      <c r="J4700" s="463"/>
      <c r="K4700" s="468"/>
      <c r="L4700" s="464">
        <f t="shared" ca="1" si="73"/>
        <v>0</v>
      </c>
      <c r="M4700" s="462"/>
    </row>
    <row r="4701" spans="1:13" x14ac:dyDescent="0.35">
      <c r="A4701" s="465"/>
      <c r="B4701" s="465"/>
      <c r="C4701" s="465"/>
      <c r="D4701" s="465"/>
      <c r="E4701" s="465"/>
      <c r="F4701" s="466"/>
      <c r="G4701" s="465"/>
      <c r="H4701" s="465"/>
      <c r="I4701" s="465"/>
      <c r="J4701" s="466"/>
      <c r="K4701" s="469"/>
      <c r="L4701" s="404">
        <f t="shared" ca="1" si="73"/>
        <v>0</v>
      </c>
      <c r="M4701" s="465"/>
    </row>
    <row r="4702" spans="1:13" x14ac:dyDescent="0.35">
      <c r="A4702" s="462"/>
      <c r="B4702" s="462"/>
      <c r="C4702" s="462"/>
      <c r="D4702" s="462"/>
      <c r="E4702" s="462"/>
      <c r="F4702" s="463"/>
      <c r="G4702" s="462"/>
      <c r="H4702" s="462"/>
      <c r="I4702" s="462"/>
      <c r="J4702" s="463"/>
      <c r="K4702" s="468"/>
      <c r="L4702" s="464">
        <f t="shared" ca="1" si="73"/>
        <v>0</v>
      </c>
      <c r="M4702" s="462"/>
    </row>
    <row r="4703" spans="1:13" x14ac:dyDescent="0.35">
      <c r="A4703" s="465"/>
      <c r="B4703" s="465"/>
      <c r="C4703" s="465"/>
      <c r="D4703" s="465"/>
      <c r="E4703" s="465"/>
      <c r="F4703" s="466"/>
      <c r="G4703" s="465"/>
      <c r="H4703" s="465"/>
      <c r="I4703" s="465"/>
      <c r="J4703" s="466"/>
      <c r="K4703" s="469"/>
      <c r="L4703" s="404">
        <f t="shared" ca="1" si="73"/>
        <v>0</v>
      </c>
      <c r="M4703" s="465"/>
    </row>
    <row r="4704" spans="1:13" x14ac:dyDescent="0.35">
      <c r="A4704" s="462"/>
      <c r="B4704" s="462"/>
      <c r="C4704" s="462"/>
      <c r="D4704" s="462"/>
      <c r="E4704" s="462"/>
      <c r="F4704" s="463"/>
      <c r="G4704" s="462"/>
      <c r="H4704" s="462"/>
      <c r="I4704" s="462"/>
      <c r="J4704" s="463"/>
      <c r="K4704" s="468"/>
      <c r="L4704" s="464">
        <f t="shared" ca="1" si="73"/>
        <v>0</v>
      </c>
      <c r="M4704" s="462"/>
    </row>
    <row r="4705" spans="1:13" x14ac:dyDescent="0.35">
      <c r="A4705" s="465"/>
      <c r="B4705" s="465"/>
      <c r="C4705" s="465"/>
      <c r="D4705" s="465"/>
      <c r="E4705" s="465"/>
      <c r="F4705" s="466"/>
      <c r="G4705" s="465"/>
      <c r="H4705" s="465"/>
      <c r="I4705" s="465"/>
      <c r="J4705" s="466"/>
      <c r="K4705" s="469"/>
      <c r="L4705" s="404">
        <f t="shared" ca="1" si="73"/>
        <v>0</v>
      </c>
      <c r="M4705" s="465"/>
    </row>
    <row r="4706" spans="1:13" x14ac:dyDescent="0.35">
      <c r="A4706" s="462"/>
      <c r="B4706" s="462"/>
      <c r="C4706" s="462"/>
      <c r="D4706" s="462"/>
      <c r="E4706" s="462"/>
      <c r="F4706" s="463"/>
      <c r="G4706" s="462"/>
      <c r="H4706" s="462"/>
      <c r="I4706" s="462"/>
      <c r="J4706" s="463"/>
      <c r="K4706" s="468"/>
      <c r="L4706" s="464">
        <f t="shared" ca="1" si="73"/>
        <v>0</v>
      </c>
      <c r="M4706" s="462"/>
    </row>
    <row r="4707" spans="1:13" x14ac:dyDescent="0.35">
      <c r="A4707" s="465"/>
      <c r="B4707" s="465"/>
      <c r="C4707" s="465"/>
      <c r="D4707" s="465"/>
      <c r="E4707" s="465"/>
      <c r="F4707" s="466"/>
      <c r="G4707" s="465"/>
      <c r="H4707" s="465"/>
      <c r="I4707" s="465"/>
      <c r="J4707" s="466"/>
      <c r="K4707" s="469"/>
      <c r="L4707" s="404">
        <f t="shared" ca="1" si="73"/>
        <v>0</v>
      </c>
      <c r="M4707" s="465"/>
    </row>
    <row r="4708" spans="1:13" x14ac:dyDescent="0.35">
      <c r="A4708" s="462"/>
      <c r="B4708" s="462"/>
      <c r="C4708" s="462"/>
      <c r="D4708" s="462"/>
      <c r="E4708" s="462"/>
      <c r="F4708" s="463"/>
      <c r="G4708" s="462"/>
      <c r="H4708" s="462"/>
      <c r="I4708" s="462"/>
      <c r="J4708" s="463"/>
      <c r="K4708" s="468"/>
      <c r="L4708" s="464">
        <f t="shared" ca="1" si="73"/>
        <v>0</v>
      </c>
      <c r="M4708" s="462"/>
    </row>
    <row r="4709" spans="1:13" x14ac:dyDescent="0.35">
      <c r="A4709" s="465"/>
      <c r="B4709" s="465"/>
      <c r="C4709" s="465"/>
      <c r="D4709" s="465"/>
      <c r="E4709" s="465"/>
      <c r="F4709" s="466"/>
      <c r="G4709" s="465"/>
      <c r="H4709" s="465"/>
      <c r="I4709" s="465"/>
      <c r="J4709" s="466"/>
      <c r="K4709" s="469"/>
      <c r="L4709" s="404">
        <f t="shared" ca="1" si="73"/>
        <v>0</v>
      </c>
      <c r="M4709" s="465"/>
    </row>
    <row r="4710" spans="1:13" x14ac:dyDescent="0.35">
      <c r="A4710" s="462"/>
      <c r="B4710" s="462"/>
      <c r="C4710" s="462"/>
      <c r="D4710" s="462"/>
      <c r="E4710" s="462"/>
      <c r="F4710" s="463"/>
      <c r="G4710" s="462"/>
      <c r="H4710" s="462"/>
      <c r="I4710" s="462"/>
      <c r="J4710" s="463"/>
      <c r="K4710" s="468"/>
      <c r="L4710" s="464">
        <f t="shared" ca="1" si="73"/>
        <v>0</v>
      </c>
      <c r="M4710" s="462"/>
    </row>
    <row r="4711" spans="1:13" x14ac:dyDescent="0.35">
      <c r="A4711" s="465"/>
      <c r="B4711" s="465"/>
      <c r="C4711" s="465"/>
      <c r="D4711" s="465"/>
      <c r="E4711" s="465"/>
      <c r="F4711" s="466"/>
      <c r="G4711" s="465"/>
      <c r="H4711" s="465"/>
      <c r="I4711" s="465"/>
      <c r="J4711" s="466"/>
      <c r="K4711" s="469"/>
      <c r="L4711" s="404">
        <f t="shared" ca="1" si="73"/>
        <v>0</v>
      </c>
      <c r="M4711" s="465"/>
    </row>
    <row r="4712" spans="1:13" x14ac:dyDescent="0.35">
      <c r="A4712" s="462"/>
      <c r="B4712" s="462"/>
      <c r="C4712" s="462"/>
      <c r="D4712" s="462"/>
      <c r="E4712" s="462"/>
      <c r="F4712" s="463"/>
      <c r="G4712" s="462"/>
      <c r="H4712" s="462"/>
      <c r="I4712" s="462"/>
      <c r="J4712" s="463"/>
      <c r="K4712" s="468"/>
      <c r="L4712" s="464">
        <f t="shared" ca="1" si="73"/>
        <v>0</v>
      </c>
      <c r="M4712" s="462"/>
    </row>
    <row r="4713" spans="1:13" x14ac:dyDescent="0.35">
      <c r="A4713" s="465"/>
      <c r="B4713" s="465"/>
      <c r="C4713" s="465"/>
      <c r="D4713" s="465"/>
      <c r="E4713" s="465"/>
      <c r="F4713" s="466"/>
      <c r="G4713" s="465"/>
      <c r="H4713" s="465"/>
      <c r="I4713" s="465"/>
      <c r="J4713" s="466"/>
      <c r="K4713" s="469"/>
      <c r="L4713" s="404">
        <f t="shared" ca="1" si="73"/>
        <v>0</v>
      </c>
      <c r="M4713" s="465"/>
    </row>
    <row r="4714" spans="1:13" x14ac:dyDescent="0.35">
      <c r="A4714" s="462"/>
      <c r="B4714" s="462"/>
      <c r="C4714" s="462"/>
      <c r="D4714" s="462"/>
      <c r="E4714" s="462"/>
      <c r="F4714" s="463"/>
      <c r="G4714" s="462"/>
      <c r="H4714" s="462"/>
      <c r="I4714" s="462"/>
      <c r="J4714" s="463"/>
      <c r="K4714" s="468"/>
      <c r="L4714" s="464">
        <f t="shared" ca="1" si="73"/>
        <v>0</v>
      </c>
      <c r="M4714" s="462"/>
    </row>
    <row r="4715" spans="1:13" x14ac:dyDescent="0.35">
      <c r="A4715" s="465"/>
      <c r="B4715" s="465"/>
      <c r="C4715" s="465"/>
      <c r="D4715" s="465"/>
      <c r="E4715" s="465"/>
      <c r="F4715" s="466"/>
      <c r="G4715" s="465"/>
      <c r="H4715" s="465"/>
      <c r="I4715" s="465"/>
      <c r="J4715" s="466"/>
      <c r="K4715" s="469"/>
      <c r="L4715" s="404">
        <f t="shared" ca="1" si="73"/>
        <v>0</v>
      </c>
      <c r="M4715" s="465"/>
    </row>
    <row r="4716" spans="1:13" x14ac:dyDescent="0.35">
      <c r="A4716" s="462"/>
      <c r="B4716" s="462"/>
      <c r="C4716" s="462"/>
      <c r="D4716" s="462"/>
      <c r="E4716" s="462"/>
      <c r="F4716" s="463"/>
      <c r="G4716" s="462"/>
      <c r="H4716" s="462"/>
      <c r="I4716" s="462"/>
      <c r="J4716" s="463"/>
      <c r="K4716" s="468"/>
      <c r="L4716" s="464">
        <f t="shared" ca="1" si="73"/>
        <v>0</v>
      </c>
      <c r="M4716" s="462"/>
    </row>
    <row r="4717" spans="1:13" x14ac:dyDescent="0.35">
      <c r="A4717" s="465"/>
      <c r="B4717" s="465"/>
      <c r="C4717" s="465"/>
      <c r="D4717" s="465"/>
      <c r="E4717" s="465"/>
      <c r="F4717" s="466"/>
      <c r="G4717" s="465"/>
      <c r="H4717" s="465"/>
      <c r="I4717" s="465"/>
      <c r="J4717" s="466"/>
      <c r="K4717" s="469"/>
      <c r="L4717" s="404">
        <f t="shared" ca="1" si="73"/>
        <v>0</v>
      </c>
      <c r="M4717" s="465"/>
    </row>
    <row r="4718" spans="1:13" x14ac:dyDescent="0.35">
      <c r="A4718" s="462"/>
      <c r="B4718" s="462"/>
      <c r="C4718" s="462"/>
      <c r="D4718" s="462"/>
      <c r="E4718" s="462"/>
      <c r="F4718" s="463"/>
      <c r="G4718" s="462"/>
      <c r="H4718" s="462"/>
      <c r="I4718" s="462"/>
      <c r="J4718" s="463"/>
      <c r="K4718" s="468"/>
      <c r="L4718" s="464">
        <f t="shared" ca="1" si="73"/>
        <v>0</v>
      </c>
      <c r="M4718" s="462"/>
    </row>
    <row r="4719" spans="1:13" x14ac:dyDescent="0.35">
      <c r="A4719" s="465"/>
      <c r="B4719" s="465"/>
      <c r="C4719" s="465"/>
      <c r="D4719" s="465"/>
      <c r="E4719" s="465"/>
      <c r="F4719" s="466"/>
      <c r="G4719" s="465"/>
      <c r="H4719" s="465"/>
      <c r="I4719" s="465"/>
      <c r="J4719" s="466"/>
      <c r="K4719" s="469"/>
      <c r="L4719" s="404">
        <f t="shared" ca="1" si="73"/>
        <v>0</v>
      </c>
      <c r="M4719" s="465"/>
    </row>
    <row r="4720" spans="1:13" x14ac:dyDescent="0.35">
      <c r="A4720" s="462"/>
      <c r="B4720" s="462"/>
      <c r="C4720" s="462"/>
      <c r="D4720" s="462"/>
      <c r="E4720" s="462"/>
      <c r="F4720" s="463"/>
      <c r="G4720" s="462"/>
      <c r="H4720" s="462"/>
      <c r="I4720" s="462"/>
      <c r="J4720" s="463"/>
      <c r="K4720" s="468"/>
      <c r="L4720" s="464">
        <f t="shared" ca="1" si="73"/>
        <v>0</v>
      </c>
      <c r="M4720" s="462"/>
    </row>
    <row r="4721" spans="1:13" x14ac:dyDescent="0.35">
      <c r="A4721" s="465"/>
      <c r="B4721" s="465"/>
      <c r="C4721" s="465"/>
      <c r="D4721" s="465"/>
      <c r="E4721" s="465"/>
      <c r="F4721" s="466"/>
      <c r="G4721" s="465"/>
      <c r="H4721" s="465"/>
      <c r="I4721" s="465"/>
      <c r="J4721" s="466"/>
      <c r="K4721" s="469"/>
      <c r="L4721" s="404">
        <f t="shared" ca="1" si="73"/>
        <v>0</v>
      </c>
      <c r="M4721" s="465"/>
    </row>
    <row r="4722" spans="1:13" x14ac:dyDescent="0.35">
      <c r="A4722" s="462"/>
      <c r="B4722" s="462"/>
      <c r="C4722" s="462"/>
      <c r="D4722" s="462"/>
      <c r="E4722" s="462"/>
      <c r="F4722" s="463"/>
      <c r="G4722" s="462"/>
      <c r="H4722" s="462"/>
      <c r="I4722" s="462"/>
      <c r="J4722" s="463"/>
      <c r="K4722" s="468"/>
      <c r="L4722" s="464">
        <f t="shared" ca="1" si="73"/>
        <v>0</v>
      </c>
      <c r="M4722" s="462"/>
    </row>
    <row r="4723" spans="1:13" x14ac:dyDescent="0.35">
      <c r="A4723" s="465"/>
      <c r="B4723" s="465"/>
      <c r="C4723" s="465"/>
      <c r="D4723" s="465"/>
      <c r="E4723" s="465"/>
      <c r="F4723" s="466"/>
      <c r="G4723" s="465"/>
      <c r="H4723" s="465"/>
      <c r="I4723" s="465"/>
      <c r="J4723" s="466"/>
      <c r="K4723" s="469"/>
      <c r="L4723" s="404">
        <f t="shared" ca="1" si="73"/>
        <v>0</v>
      </c>
      <c r="M4723" s="465"/>
    </row>
    <row r="4724" spans="1:13" x14ac:dyDescent="0.35">
      <c r="A4724" s="462"/>
      <c r="B4724" s="462"/>
      <c r="C4724" s="462"/>
      <c r="D4724" s="462"/>
      <c r="E4724" s="462"/>
      <c r="F4724" s="463"/>
      <c r="G4724" s="462"/>
      <c r="H4724" s="462"/>
      <c r="I4724" s="462"/>
      <c r="J4724" s="463"/>
      <c r="K4724" s="468"/>
      <c r="L4724" s="464">
        <f t="shared" ca="1" si="73"/>
        <v>0</v>
      </c>
      <c r="M4724" s="462"/>
    </row>
    <row r="4725" spans="1:13" x14ac:dyDescent="0.35">
      <c r="A4725" s="465"/>
      <c r="B4725" s="465"/>
      <c r="C4725" s="465"/>
      <c r="D4725" s="465"/>
      <c r="E4725" s="465"/>
      <c r="F4725" s="466"/>
      <c r="G4725" s="465"/>
      <c r="H4725" s="465"/>
      <c r="I4725" s="465"/>
      <c r="J4725" s="466"/>
      <c r="K4725" s="469"/>
      <c r="L4725" s="404">
        <f t="shared" ca="1" si="73"/>
        <v>0</v>
      </c>
      <c r="M4725" s="465"/>
    </row>
    <row r="4726" spans="1:13" x14ac:dyDescent="0.35">
      <c r="A4726" s="462"/>
      <c r="B4726" s="462"/>
      <c r="C4726" s="462"/>
      <c r="D4726" s="462"/>
      <c r="E4726" s="462"/>
      <c r="F4726" s="463"/>
      <c r="G4726" s="462"/>
      <c r="H4726" s="462"/>
      <c r="I4726" s="462"/>
      <c r="J4726" s="463"/>
      <c r="K4726" s="468"/>
      <c r="L4726" s="464">
        <f t="shared" ca="1" si="73"/>
        <v>0</v>
      </c>
      <c r="M4726" s="462"/>
    </row>
    <row r="4727" spans="1:13" x14ac:dyDescent="0.35">
      <c r="A4727" s="465"/>
      <c r="B4727" s="465"/>
      <c r="C4727" s="465"/>
      <c r="D4727" s="465"/>
      <c r="E4727" s="465"/>
      <c r="F4727" s="466"/>
      <c r="G4727" s="465"/>
      <c r="H4727" s="465"/>
      <c r="I4727" s="465"/>
      <c r="J4727" s="466"/>
      <c r="K4727" s="469"/>
      <c r="L4727" s="404">
        <f t="shared" ca="1" si="73"/>
        <v>0</v>
      </c>
      <c r="M4727" s="465"/>
    </row>
    <row r="4728" spans="1:13" x14ac:dyDescent="0.35">
      <c r="A4728" s="462"/>
      <c r="B4728" s="462"/>
      <c r="C4728" s="462"/>
      <c r="D4728" s="462"/>
      <c r="E4728" s="462"/>
      <c r="F4728" s="463"/>
      <c r="G4728" s="462"/>
      <c r="H4728" s="462"/>
      <c r="I4728" s="462"/>
      <c r="J4728" s="463"/>
      <c r="K4728" s="468"/>
      <c r="L4728" s="464">
        <f t="shared" ca="1" si="73"/>
        <v>0</v>
      </c>
      <c r="M4728" s="462"/>
    </row>
    <row r="4729" spans="1:13" x14ac:dyDescent="0.35">
      <c r="A4729" s="465"/>
      <c r="B4729" s="465"/>
      <c r="C4729" s="465"/>
      <c r="D4729" s="465"/>
      <c r="E4729" s="465"/>
      <c r="F4729" s="466"/>
      <c r="G4729" s="465"/>
      <c r="H4729" s="465"/>
      <c r="I4729" s="465"/>
      <c r="J4729" s="466"/>
      <c r="K4729" s="469"/>
      <c r="L4729" s="404">
        <f t="shared" ca="1" si="73"/>
        <v>0</v>
      </c>
      <c r="M4729" s="465"/>
    </row>
    <row r="4730" spans="1:13" x14ac:dyDescent="0.35">
      <c r="A4730" s="462"/>
      <c r="B4730" s="462"/>
      <c r="C4730" s="462"/>
      <c r="D4730" s="462"/>
      <c r="E4730" s="462"/>
      <c r="F4730" s="463"/>
      <c r="G4730" s="462"/>
      <c r="H4730" s="462"/>
      <c r="I4730" s="462"/>
      <c r="J4730" s="463"/>
      <c r="K4730" s="468"/>
      <c r="L4730" s="464">
        <f t="shared" ca="1" si="73"/>
        <v>0</v>
      </c>
      <c r="M4730" s="462"/>
    </row>
    <row r="4731" spans="1:13" x14ac:dyDescent="0.35">
      <c r="A4731" s="465"/>
      <c r="B4731" s="465"/>
      <c r="C4731" s="465"/>
      <c r="D4731" s="465"/>
      <c r="E4731" s="465"/>
      <c r="F4731" s="466"/>
      <c r="G4731" s="465"/>
      <c r="H4731" s="465"/>
      <c r="I4731" s="465"/>
      <c r="J4731" s="466"/>
      <c r="K4731" s="469"/>
      <c r="L4731" s="404">
        <f t="shared" ca="1" si="73"/>
        <v>0</v>
      </c>
      <c r="M4731" s="465"/>
    </row>
    <row r="4732" spans="1:13" x14ac:dyDescent="0.35">
      <c r="A4732" s="462"/>
      <c r="B4732" s="462"/>
      <c r="C4732" s="462"/>
      <c r="D4732" s="462"/>
      <c r="E4732" s="462"/>
      <c r="F4732" s="463"/>
      <c r="G4732" s="462"/>
      <c r="H4732" s="462"/>
      <c r="I4732" s="462"/>
      <c r="J4732" s="463"/>
      <c r="K4732" s="468"/>
      <c r="L4732" s="464">
        <f t="shared" ca="1" si="73"/>
        <v>0</v>
      </c>
      <c r="M4732" s="462"/>
    </row>
    <row r="4733" spans="1:13" x14ac:dyDescent="0.35">
      <c r="A4733" s="465"/>
      <c r="B4733" s="465"/>
      <c r="C4733" s="465"/>
      <c r="D4733" s="465"/>
      <c r="E4733" s="465"/>
      <c r="F4733" s="466"/>
      <c r="G4733" s="465"/>
      <c r="H4733" s="465"/>
      <c r="I4733" s="465"/>
      <c r="J4733" s="466"/>
      <c r="K4733" s="469"/>
      <c r="L4733" s="404">
        <f t="shared" ca="1" si="73"/>
        <v>0</v>
      </c>
      <c r="M4733" s="465"/>
    </row>
    <row r="4734" spans="1:13" x14ac:dyDescent="0.35">
      <c r="A4734" s="462"/>
      <c r="B4734" s="462"/>
      <c r="C4734" s="462"/>
      <c r="D4734" s="462"/>
      <c r="E4734" s="462"/>
      <c r="F4734" s="463"/>
      <c r="G4734" s="462"/>
      <c r="H4734" s="462"/>
      <c r="I4734" s="462"/>
      <c r="J4734" s="463"/>
      <c r="K4734" s="468"/>
      <c r="L4734" s="464">
        <f t="shared" ca="1" si="73"/>
        <v>0</v>
      </c>
      <c r="M4734" s="462"/>
    </row>
    <row r="4735" spans="1:13" x14ac:dyDescent="0.35">
      <c r="A4735" s="465"/>
      <c r="B4735" s="465"/>
      <c r="C4735" s="465"/>
      <c r="D4735" s="465"/>
      <c r="E4735" s="465"/>
      <c r="F4735" s="466"/>
      <c r="G4735" s="465"/>
      <c r="H4735" s="465"/>
      <c r="I4735" s="465"/>
      <c r="J4735" s="466"/>
      <c r="K4735" s="469"/>
      <c r="L4735" s="404">
        <f t="shared" ca="1" si="73"/>
        <v>0</v>
      </c>
      <c r="M4735" s="465"/>
    </row>
    <row r="4736" spans="1:13" x14ac:dyDescent="0.35">
      <c r="A4736" s="462"/>
      <c r="B4736" s="462"/>
      <c r="C4736" s="462"/>
      <c r="D4736" s="462"/>
      <c r="E4736" s="462"/>
      <c r="F4736" s="463"/>
      <c r="G4736" s="462"/>
      <c r="H4736" s="462"/>
      <c r="I4736" s="462"/>
      <c r="J4736" s="463"/>
      <c r="K4736" s="468"/>
      <c r="L4736" s="464">
        <f t="shared" ca="1" si="73"/>
        <v>0</v>
      </c>
      <c r="M4736" s="462"/>
    </row>
    <row r="4737" spans="1:13" x14ac:dyDescent="0.35">
      <c r="A4737" s="465"/>
      <c r="B4737" s="465"/>
      <c r="C4737" s="465"/>
      <c r="D4737" s="465"/>
      <c r="E4737" s="465"/>
      <c r="F4737" s="466"/>
      <c r="G4737" s="465"/>
      <c r="H4737" s="465"/>
      <c r="I4737" s="465"/>
      <c r="J4737" s="466"/>
      <c r="K4737" s="469"/>
      <c r="L4737" s="404">
        <f t="shared" ca="1" si="73"/>
        <v>0</v>
      </c>
      <c r="M4737" s="465"/>
    </row>
    <row r="4738" spans="1:13" x14ac:dyDescent="0.35">
      <c r="A4738" s="462"/>
      <c r="B4738" s="462"/>
      <c r="C4738" s="462"/>
      <c r="D4738" s="462"/>
      <c r="E4738" s="462"/>
      <c r="F4738" s="463"/>
      <c r="G4738" s="462"/>
      <c r="H4738" s="462"/>
      <c r="I4738" s="462"/>
      <c r="J4738" s="463"/>
      <c r="K4738" s="468"/>
      <c r="L4738" s="464">
        <f t="shared" ref="L4738:L4801" ca="1" si="74">IFERROR(J4738/(YEAR(NOW())-F4738),"--")</f>
        <v>0</v>
      </c>
      <c r="M4738" s="462"/>
    </row>
    <row r="4739" spans="1:13" x14ac:dyDescent="0.35">
      <c r="A4739" s="465"/>
      <c r="B4739" s="465"/>
      <c r="C4739" s="465"/>
      <c r="D4739" s="465"/>
      <c r="E4739" s="465"/>
      <c r="F4739" s="466"/>
      <c r="G4739" s="465"/>
      <c r="H4739" s="465"/>
      <c r="I4739" s="465"/>
      <c r="J4739" s="466"/>
      <c r="K4739" s="469"/>
      <c r="L4739" s="404">
        <f t="shared" ca="1" si="74"/>
        <v>0</v>
      </c>
      <c r="M4739" s="465"/>
    </row>
    <row r="4740" spans="1:13" x14ac:dyDescent="0.35">
      <c r="A4740" s="462"/>
      <c r="B4740" s="462"/>
      <c r="C4740" s="462"/>
      <c r="D4740" s="462"/>
      <c r="E4740" s="462"/>
      <c r="F4740" s="463"/>
      <c r="G4740" s="462"/>
      <c r="H4740" s="462"/>
      <c r="I4740" s="462"/>
      <c r="J4740" s="463"/>
      <c r="K4740" s="468"/>
      <c r="L4740" s="464">
        <f t="shared" ca="1" si="74"/>
        <v>0</v>
      </c>
      <c r="M4740" s="462"/>
    </row>
    <row r="4741" spans="1:13" x14ac:dyDescent="0.35">
      <c r="A4741" s="465"/>
      <c r="B4741" s="465"/>
      <c r="C4741" s="465"/>
      <c r="D4741" s="465"/>
      <c r="E4741" s="465"/>
      <c r="F4741" s="466"/>
      <c r="G4741" s="465"/>
      <c r="H4741" s="465"/>
      <c r="I4741" s="465"/>
      <c r="J4741" s="466"/>
      <c r="K4741" s="469"/>
      <c r="L4741" s="404">
        <f t="shared" ca="1" si="74"/>
        <v>0</v>
      </c>
      <c r="M4741" s="465"/>
    </row>
    <row r="4742" spans="1:13" x14ac:dyDescent="0.35">
      <c r="A4742" s="462"/>
      <c r="B4742" s="462"/>
      <c r="C4742" s="462"/>
      <c r="D4742" s="462"/>
      <c r="E4742" s="462"/>
      <c r="F4742" s="463"/>
      <c r="G4742" s="462"/>
      <c r="H4742" s="462"/>
      <c r="I4742" s="462"/>
      <c r="J4742" s="463"/>
      <c r="K4742" s="468"/>
      <c r="L4742" s="464">
        <f t="shared" ca="1" si="74"/>
        <v>0</v>
      </c>
      <c r="M4742" s="462"/>
    </row>
    <row r="4743" spans="1:13" x14ac:dyDescent="0.35">
      <c r="A4743" s="465"/>
      <c r="B4743" s="465"/>
      <c r="C4743" s="465"/>
      <c r="D4743" s="465"/>
      <c r="E4743" s="465"/>
      <c r="F4743" s="466"/>
      <c r="G4743" s="465"/>
      <c r="H4743" s="465"/>
      <c r="I4743" s="465"/>
      <c r="J4743" s="466"/>
      <c r="K4743" s="469"/>
      <c r="L4743" s="404">
        <f t="shared" ca="1" si="74"/>
        <v>0</v>
      </c>
      <c r="M4743" s="465"/>
    </row>
    <row r="4744" spans="1:13" x14ac:dyDescent="0.35">
      <c r="A4744" s="462"/>
      <c r="B4744" s="462"/>
      <c r="C4744" s="462"/>
      <c r="D4744" s="462"/>
      <c r="E4744" s="462"/>
      <c r="F4744" s="463"/>
      <c r="G4744" s="462"/>
      <c r="H4744" s="462"/>
      <c r="I4744" s="462"/>
      <c r="J4744" s="463"/>
      <c r="K4744" s="468"/>
      <c r="L4744" s="464">
        <f t="shared" ca="1" si="74"/>
        <v>0</v>
      </c>
      <c r="M4744" s="462"/>
    </row>
    <row r="4745" spans="1:13" x14ac:dyDescent="0.35">
      <c r="A4745" s="465"/>
      <c r="B4745" s="465"/>
      <c r="C4745" s="465"/>
      <c r="D4745" s="465"/>
      <c r="E4745" s="465"/>
      <c r="F4745" s="466"/>
      <c r="G4745" s="465"/>
      <c r="H4745" s="465"/>
      <c r="I4745" s="465"/>
      <c r="J4745" s="466"/>
      <c r="K4745" s="469"/>
      <c r="L4745" s="404">
        <f t="shared" ca="1" si="74"/>
        <v>0</v>
      </c>
      <c r="M4745" s="465"/>
    </row>
    <row r="4746" spans="1:13" x14ac:dyDescent="0.35">
      <c r="A4746" s="462"/>
      <c r="B4746" s="462"/>
      <c r="C4746" s="462"/>
      <c r="D4746" s="462"/>
      <c r="E4746" s="462"/>
      <c r="F4746" s="463"/>
      <c r="G4746" s="462"/>
      <c r="H4746" s="462"/>
      <c r="I4746" s="462"/>
      <c r="J4746" s="463"/>
      <c r="K4746" s="468"/>
      <c r="L4746" s="464">
        <f t="shared" ca="1" si="74"/>
        <v>0</v>
      </c>
      <c r="M4746" s="462"/>
    </row>
    <row r="4747" spans="1:13" x14ac:dyDescent="0.35">
      <c r="A4747" s="465"/>
      <c r="B4747" s="465"/>
      <c r="C4747" s="465"/>
      <c r="D4747" s="465"/>
      <c r="E4747" s="465"/>
      <c r="F4747" s="466"/>
      <c r="G4747" s="465"/>
      <c r="H4747" s="465"/>
      <c r="I4747" s="465"/>
      <c r="J4747" s="466"/>
      <c r="K4747" s="469"/>
      <c r="L4747" s="404">
        <f t="shared" ca="1" si="74"/>
        <v>0</v>
      </c>
      <c r="M4747" s="465"/>
    </row>
    <row r="4748" spans="1:13" x14ac:dyDescent="0.35">
      <c r="A4748" s="462"/>
      <c r="B4748" s="462"/>
      <c r="C4748" s="462"/>
      <c r="D4748" s="462"/>
      <c r="E4748" s="462"/>
      <c r="F4748" s="463"/>
      <c r="G4748" s="462"/>
      <c r="H4748" s="462"/>
      <c r="I4748" s="462"/>
      <c r="J4748" s="463"/>
      <c r="K4748" s="468"/>
      <c r="L4748" s="464">
        <f t="shared" ca="1" si="74"/>
        <v>0</v>
      </c>
      <c r="M4748" s="462"/>
    </row>
    <row r="4749" spans="1:13" x14ac:dyDescent="0.35">
      <c r="A4749" s="465"/>
      <c r="B4749" s="465"/>
      <c r="C4749" s="465"/>
      <c r="D4749" s="465"/>
      <c r="E4749" s="465"/>
      <c r="F4749" s="466"/>
      <c r="G4749" s="465"/>
      <c r="H4749" s="465"/>
      <c r="I4749" s="465"/>
      <c r="J4749" s="466"/>
      <c r="K4749" s="469"/>
      <c r="L4749" s="404">
        <f t="shared" ca="1" si="74"/>
        <v>0</v>
      </c>
      <c r="M4749" s="465"/>
    </row>
    <row r="4750" spans="1:13" x14ac:dyDescent="0.35">
      <c r="A4750" s="462"/>
      <c r="B4750" s="462"/>
      <c r="C4750" s="462"/>
      <c r="D4750" s="462"/>
      <c r="E4750" s="462"/>
      <c r="F4750" s="463"/>
      <c r="G4750" s="462"/>
      <c r="H4750" s="462"/>
      <c r="I4750" s="462"/>
      <c r="J4750" s="463"/>
      <c r="K4750" s="468"/>
      <c r="L4750" s="464">
        <f t="shared" ca="1" si="74"/>
        <v>0</v>
      </c>
      <c r="M4750" s="462"/>
    </row>
    <row r="4751" spans="1:13" x14ac:dyDescent="0.35">
      <c r="A4751" s="465"/>
      <c r="B4751" s="465"/>
      <c r="C4751" s="465"/>
      <c r="D4751" s="465"/>
      <c r="E4751" s="465"/>
      <c r="F4751" s="466"/>
      <c r="G4751" s="465"/>
      <c r="H4751" s="465"/>
      <c r="I4751" s="465"/>
      <c r="J4751" s="466"/>
      <c r="K4751" s="469"/>
      <c r="L4751" s="404">
        <f t="shared" ca="1" si="74"/>
        <v>0</v>
      </c>
      <c r="M4751" s="465"/>
    </row>
    <row r="4752" spans="1:13" x14ac:dyDescent="0.35">
      <c r="A4752" s="462"/>
      <c r="B4752" s="462"/>
      <c r="C4752" s="462"/>
      <c r="D4752" s="462"/>
      <c r="E4752" s="462"/>
      <c r="F4752" s="463"/>
      <c r="G4752" s="462"/>
      <c r="H4752" s="462"/>
      <c r="I4752" s="462"/>
      <c r="J4752" s="463"/>
      <c r="K4752" s="468"/>
      <c r="L4752" s="464">
        <f t="shared" ca="1" si="74"/>
        <v>0</v>
      </c>
      <c r="M4752" s="462"/>
    </row>
    <row r="4753" spans="1:13" x14ac:dyDescent="0.35">
      <c r="A4753" s="465"/>
      <c r="B4753" s="465"/>
      <c r="C4753" s="465"/>
      <c r="D4753" s="465"/>
      <c r="E4753" s="465"/>
      <c r="F4753" s="466"/>
      <c r="G4753" s="465"/>
      <c r="H4753" s="465"/>
      <c r="I4753" s="465"/>
      <c r="J4753" s="466"/>
      <c r="K4753" s="469"/>
      <c r="L4753" s="404">
        <f t="shared" ca="1" si="74"/>
        <v>0</v>
      </c>
      <c r="M4753" s="465"/>
    </row>
    <row r="4754" spans="1:13" x14ac:dyDescent="0.35">
      <c r="A4754" s="462"/>
      <c r="B4754" s="462"/>
      <c r="C4754" s="462"/>
      <c r="D4754" s="462"/>
      <c r="E4754" s="462"/>
      <c r="F4754" s="463"/>
      <c r="G4754" s="462"/>
      <c r="H4754" s="462"/>
      <c r="I4754" s="462"/>
      <c r="J4754" s="463"/>
      <c r="K4754" s="468"/>
      <c r="L4754" s="464">
        <f t="shared" ca="1" si="74"/>
        <v>0</v>
      </c>
      <c r="M4754" s="462"/>
    </row>
    <row r="4755" spans="1:13" x14ac:dyDescent="0.35">
      <c r="A4755" s="465"/>
      <c r="B4755" s="465"/>
      <c r="C4755" s="465"/>
      <c r="D4755" s="465"/>
      <c r="E4755" s="465"/>
      <c r="F4755" s="466"/>
      <c r="G4755" s="465"/>
      <c r="H4755" s="465"/>
      <c r="I4755" s="465"/>
      <c r="J4755" s="466"/>
      <c r="K4755" s="469"/>
      <c r="L4755" s="404">
        <f t="shared" ca="1" si="74"/>
        <v>0</v>
      </c>
      <c r="M4755" s="465"/>
    </row>
    <row r="4756" spans="1:13" x14ac:dyDescent="0.35">
      <c r="A4756" s="462"/>
      <c r="B4756" s="462"/>
      <c r="C4756" s="462"/>
      <c r="D4756" s="462"/>
      <c r="E4756" s="462"/>
      <c r="F4756" s="463"/>
      <c r="G4756" s="462"/>
      <c r="H4756" s="462"/>
      <c r="I4756" s="462"/>
      <c r="J4756" s="463"/>
      <c r="K4756" s="468"/>
      <c r="L4756" s="464">
        <f t="shared" ca="1" si="74"/>
        <v>0</v>
      </c>
      <c r="M4756" s="462"/>
    </row>
    <row r="4757" spans="1:13" x14ac:dyDescent="0.35">
      <c r="A4757" s="465"/>
      <c r="B4757" s="465"/>
      <c r="C4757" s="465"/>
      <c r="D4757" s="465"/>
      <c r="E4757" s="465"/>
      <c r="F4757" s="466"/>
      <c r="G4757" s="465"/>
      <c r="H4757" s="465"/>
      <c r="I4757" s="465"/>
      <c r="J4757" s="466"/>
      <c r="K4757" s="469"/>
      <c r="L4757" s="404">
        <f t="shared" ca="1" si="74"/>
        <v>0</v>
      </c>
      <c r="M4757" s="465"/>
    </row>
    <row r="4758" spans="1:13" x14ac:dyDescent="0.35">
      <c r="A4758" s="462"/>
      <c r="B4758" s="462"/>
      <c r="C4758" s="462"/>
      <c r="D4758" s="462"/>
      <c r="E4758" s="462"/>
      <c r="F4758" s="463"/>
      <c r="G4758" s="462"/>
      <c r="H4758" s="462"/>
      <c r="I4758" s="462"/>
      <c r="J4758" s="463"/>
      <c r="K4758" s="468"/>
      <c r="L4758" s="464">
        <f t="shared" ca="1" si="74"/>
        <v>0</v>
      </c>
      <c r="M4758" s="462"/>
    </row>
    <row r="4759" spans="1:13" x14ac:dyDescent="0.35">
      <c r="A4759" s="465"/>
      <c r="B4759" s="465"/>
      <c r="C4759" s="465"/>
      <c r="D4759" s="465"/>
      <c r="E4759" s="465"/>
      <c r="F4759" s="466"/>
      <c r="G4759" s="465"/>
      <c r="H4759" s="465"/>
      <c r="I4759" s="465"/>
      <c r="J4759" s="466"/>
      <c r="K4759" s="469"/>
      <c r="L4759" s="404">
        <f t="shared" ca="1" si="74"/>
        <v>0</v>
      </c>
      <c r="M4759" s="465"/>
    </row>
    <row r="4760" spans="1:13" x14ac:dyDescent="0.35">
      <c r="A4760" s="462"/>
      <c r="B4760" s="462"/>
      <c r="C4760" s="462"/>
      <c r="D4760" s="462"/>
      <c r="E4760" s="462"/>
      <c r="F4760" s="463"/>
      <c r="G4760" s="462"/>
      <c r="H4760" s="462"/>
      <c r="I4760" s="462"/>
      <c r="J4760" s="463"/>
      <c r="K4760" s="468"/>
      <c r="L4760" s="464">
        <f t="shared" ca="1" si="74"/>
        <v>0</v>
      </c>
      <c r="M4760" s="462"/>
    </row>
    <row r="4761" spans="1:13" x14ac:dyDescent="0.35">
      <c r="A4761" s="465"/>
      <c r="B4761" s="465"/>
      <c r="C4761" s="465"/>
      <c r="D4761" s="465"/>
      <c r="E4761" s="465"/>
      <c r="F4761" s="466"/>
      <c r="G4761" s="465"/>
      <c r="H4761" s="465"/>
      <c r="I4761" s="465"/>
      <c r="J4761" s="466"/>
      <c r="K4761" s="469"/>
      <c r="L4761" s="404">
        <f t="shared" ca="1" si="74"/>
        <v>0</v>
      </c>
      <c r="M4761" s="465"/>
    </row>
    <row r="4762" spans="1:13" x14ac:dyDescent="0.35">
      <c r="A4762" s="462"/>
      <c r="B4762" s="462"/>
      <c r="C4762" s="462"/>
      <c r="D4762" s="462"/>
      <c r="E4762" s="462"/>
      <c r="F4762" s="463"/>
      <c r="G4762" s="462"/>
      <c r="H4762" s="462"/>
      <c r="I4762" s="462"/>
      <c r="J4762" s="463"/>
      <c r="K4762" s="468"/>
      <c r="L4762" s="464">
        <f t="shared" ca="1" si="74"/>
        <v>0</v>
      </c>
      <c r="M4762" s="462"/>
    </row>
    <row r="4763" spans="1:13" x14ac:dyDescent="0.35">
      <c r="A4763" s="465"/>
      <c r="B4763" s="465"/>
      <c r="C4763" s="465"/>
      <c r="D4763" s="465"/>
      <c r="E4763" s="465"/>
      <c r="F4763" s="466"/>
      <c r="G4763" s="465"/>
      <c r="H4763" s="465"/>
      <c r="I4763" s="465"/>
      <c r="J4763" s="466"/>
      <c r="K4763" s="469"/>
      <c r="L4763" s="404">
        <f t="shared" ca="1" si="74"/>
        <v>0</v>
      </c>
      <c r="M4763" s="465"/>
    </row>
    <row r="4764" spans="1:13" x14ac:dyDescent="0.35">
      <c r="A4764" s="462"/>
      <c r="B4764" s="462"/>
      <c r="C4764" s="462"/>
      <c r="D4764" s="462"/>
      <c r="E4764" s="462"/>
      <c r="F4764" s="463"/>
      <c r="G4764" s="462"/>
      <c r="H4764" s="462"/>
      <c r="I4764" s="462"/>
      <c r="J4764" s="463"/>
      <c r="K4764" s="468"/>
      <c r="L4764" s="464">
        <f t="shared" ca="1" si="74"/>
        <v>0</v>
      </c>
      <c r="M4764" s="462"/>
    </row>
    <row r="4765" spans="1:13" x14ac:dyDescent="0.35">
      <c r="A4765" s="465"/>
      <c r="B4765" s="465"/>
      <c r="C4765" s="465"/>
      <c r="D4765" s="465"/>
      <c r="E4765" s="465"/>
      <c r="F4765" s="466"/>
      <c r="G4765" s="465"/>
      <c r="H4765" s="465"/>
      <c r="I4765" s="465"/>
      <c r="J4765" s="466"/>
      <c r="K4765" s="469"/>
      <c r="L4765" s="404">
        <f t="shared" ca="1" si="74"/>
        <v>0</v>
      </c>
      <c r="M4765" s="465"/>
    </row>
    <row r="4766" spans="1:13" x14ac:dyDescent="0.35">
      <c r="A4766" s="462"/>
      <c r="B4766" s="462"/>
      <c r="C4766" s="462"/>
      <c r="D4766" s="462"/>
      <c r="E4766" s="462"/>
      <c r="F4766" s="463"/>
      <c r="G4766" s="462"/>
      <c r="H4766" s="462"/>
      <c r="I4766" s="462"/>
      <c r="J4766" s="463"/>
      <c r="K4766" s="468"/>
      <c r="L4766" s="464">
        <f t="shared" ca="1" si="74"/>
        <v>0</v>
      </c>
      <c r="M4766" s="462"/>
    </row>
    <row r="4767" spans="1:13" x14ac:dyDescent="0.35">
      <c r="A4767" s="465"/>
      <c r="B4767" s="465"/>
      <c r="C4767" s="465"/>
      <c r="D4767" s="465"/>
      <c r="E4767" s="465"/>
      <c r="F4767" s="466"/>
      <c r="G4767" s="465"/>
      <c r="H4767" s="465"/>
      <c r="I4767" s="465"/>
      <c r="J4767" s="466"/>
      <c r="K4767" s="469"/>
      <c r="L4767" s="404">
        <f t="shared" ca="1" si="74"/>
        <v>0</v>
      </c>
      <c r="M4767" s="465"/>
    </row>
    <row r="4768" spans="1:13" x14ac:dyDescent="0.35">
      <c r="A4768" s="462"/>
      <c r="B4768" s="462"/>
      <c r="C4768" s="462"/>
      <c r="D4768" s="462"/>
      <c r="E4768" s="462"/>
      <c r="F4768" s="463"/>
      <c r="G4768" s="462"/>
      <c r="H4768" s="462"/>
      <c r="I4768" s="462"/>
      <c r="J4768" s="463"/>
      <c r="K4768" s="468"/>
      <c r="L4768" s="464">
        <f t="shared" ca="1" si="74"/>
        <v>0</v>
      </c>
      <c r="M4768" s="462"/>
    </row>
    <row r="4769" spans="1:13" x14ac:dyDescent="0.35">
      <c r="A4769" s="465"/>
      <c r="B4769" s="465"/>
      <c r="C4769" s="465"/>
      <c r="D4769" s="465"/>
      <c r="E4769" s="465"/>
      <c r="F4769" s="466"/>
      <c r="G4769" s="465"/>
      <c r="H4769" s="465"/>
      <c r="I4769" s="465"/>
      <c r="J4769" s="466"/>
      <c r="K4769" s="469"/>
      <c r="L4769" s="404">
        <f t="shared" ca="1" si="74"/>
        <v>0</v>
      </c>
      <c r="M4769" s="465"/>
    </row>
    <row r="4770" spans="1:13" x14ac:dyDescent="0.35">
      <c r="A4770" s="462"/>
      <c r="B4770" s="462"/>
      <c r="C4770" s="462"/>
      <c r="D4770" s="462"/>
      <c r="E4770" s="462"/>
      <c r="F4770" s="463"/>
      <c r="G4770" s="462"/>
      <c r="H4770" s="462"/>
      <c r="I4770" s="462"/>
      <c r="J4770" s="463"/>
      <c r="K4770" s="468"/>
      <c r="L4770" s="464">
        <f t="shared" ca="1" si="74"/>
        <v>0</v>
      </c>
      <c r="M4770" s="462"/>
    </row>
    <row r="4771" spans="1:13" x14ac:dyDescent="0.35">
      <c r="A4771" s="465"/>
      <c r="B4771" s="465"/>
      <c r="C4771" s="465"/>
      <c r="D4771" s="465"/>
      <c r="E4771" s="465"/>
      <c r="F4771" s="466"/>
      <c r="G4771" s="465"/>
      <c r="H4771" s="465"/>
      <c r="I4771" s="465"/>
      <c r="J4771" s="466"/>
      <c r="K4771" s="469"/>
      <c r="L4771" s="404">
        <f t="shared" ca="1" si="74"/>
        <v>0</v>
      </c>
      <c r="M4771" s="465"/>
    </row>
    <row r="4772" spans="1:13" x14ac:dyDescent="0.35">
      <c r="A4772" s="462"/>
      <c r="B4772" s="462"/>
      <c r="C4772" s="462"/>
      <c r="D4772" s="462"/>
      <c r="E4772" s="462"/>
      <c r="F4772" s="463"/>
      <c r="G4772" s="462"/>
      <c r="H4772" s="462"/>
      <c r="I4772" s="462"/>
      <c r="J4772" s="463"/>
      <c r="K4772" s="468"/>
      <c r="L4772" s="464">
        <f t="shared" ca="1" si="74"/>
        <v>0</v>
      </c>
      <c r="M4772" s="462"/>
    </row>
    <row r="4773" spans="1:13" x14ac:dyDescent="0.35">
      <c r="A4773" s="465"/>
      <c r="B4773" s="465"/>
      <c r="C4773" s="465"/>
      <c r="D4773" s="465"/>
      <c r="E4773" s="465"/>
      <c r="F4773" s="466"/>
      <c r="G4773" s="465"/>
      <c r="H4773" s="465"/>
      <c r="I4773" s="465"/>
      <c r="J4773" s="466"/>
      <c r="K4773" s="469"/>
      <c r="L4773" s="404">
        <f t="shared" ca="1" si="74"/>
        <v>0</v>
      </c>
      <c r="M4773" s="465"/>
    </row>
    <row r="4774" spans="1:13" x14ac:dyDescent="0.35">
      <c r="A4774" s="462"/>
      <c r="B4774" s="462"/>
      <c r="C4774" s="462"/>
      <c r="D4774" s="462"/>
      <c r="E4774" s="462"/>
      <c r="F4774" s="463"/>
      <c r="G4774" s="462"/>
      <c r="H4774" s="462"/>
      <c r="I4774" s="462"/>
      <c r="J4774" s="463"/>
      <c r="K4774" s="468"/>
      <c r="L4774" s="464">
        <f t="shared" ca="1" si="74"/>
        <v>0</v>
      </c>
      <c r="M4774" s="462"/>
    </row>
    <row r="4775" spans="1:13" x14ac:dyDescent="0.35">
      <c r="A4775" s="465"/>
      <c r="B4775" s="465"/>
      <c r="C4775" s="465"/>
      <c r="D4775" s="465"/>
      <c r="E4775" s="465"/>
      <c r="F4775" s="466"/>
      <c r="G4775" s="465"/>
      <c r="H4775" s="465"/>
      <c r="I4775" s="465"/>
      <c r="J4775" s="466"/>
      <c r="K4775" s="469"/>
      <c r="L4775" s="404">
        <f t="shared" ca="1" si="74"/>
        <v>0</v>
      </c>
      <c r="M4775" s="465"/>
    </row>
    <row r="4776" spans="1:13" x14ac:dyDescent="0.35">
      <c r="A4776" s="462"/>
      <c r="B4776" s="462"/>
      <c r="C4776" s="462"/>
      <c r="D4776" s="462"/>
      <c r="E4776" s="462"/>
      <c r="F4776" s="463"/>
      <c r="G4776" s="462"/>
      <c r="H4776" s="462"/>
      <c r="I4776" s="462"/>
      <c r="J4776" s="463"/>
      <c r="K4776" s="468"/>
      <c r="L4776" s="464">
        <f t="shared" ca="1" si="74"/>
        <v>0</v>
      </c>
      <c r="M4776" s="462"/>
    </row>
    <row r="4777" spans="1:13" x14ac:dyDescent="0.35">
      <c r="A4777" s="465"/>
      <c r="B4777" s="465"/>
      <c r="C4777" s="465"/>
      <c r="D4777" s="465"/>
      <c r="E4777" s="465"/>
      <c r="F4777" s="466"/>
      <c r="G4777" s="465"/>
      <c r="H4777" s="465"/>
      <c r="I4777" s="465"/>
      <c r="J4777" s="466"/>
      <c r="K4777" s="469"/>
      <c r="L4777" s="404">
        <f t="shared" ca="1" si="74"/>
        <v>0</v>
      </c>
      <c r="M4777" s="465"/>
    </row>
    <row r="4778" spans="1:13" x14ac:dyDescent="0.35">
      <c r="A4778" s="462"/>
      <c r="B4778" s="462"/>
      <c r="C4778" s="462"/>
      <c r="D4778" s="462"/>
      <c r="E4778" s="462"/>
      <c r="F4778" s="463"/>
      <c r="G4778" s="462"/>
      <c r="H4778" s="462"/>
      <c r="I4778" s="462"/>
      <c r="J4778" s="463"/>
      <c r="K4778" s="468"/>
      <c r="L4778" s="464">
        <f t="shared" ca="1" si="74"/>
        <v>0</v>
      </c>
      <c r="M4778" s="462"/>
    </row>
    <row r="4779" spans="1:13" x14ac:dyDescent="0.35">
      <c r="A4779" s="465"/>
      <c r="B4779" s="465"/>
      <c r="C4779" s="465"/>
      <c r="D4779" s="465"/>
      <c r="E4779" s="465"/>
      <c r="F4779" s="466"/>
      <c r="G4779" s="465"/>
      <c r="H4779" s="465"/>
      <c r="I4779" s="465"/>
      <c r="J4779" s="466"/>
      <c r="K4779" s="469"/>
      <c r="L4779" s="404">
        <f t="shared" ca="1" si="74"/>
        <v>0</v>
      </c>
      <c r="M4779" s="465"/>
    </row>
    <row r="4780" spans="1:13" x14ac:dyDescent="0.35">
      <c r="A4780" s="462"/>
      <c r="B4780" s="462"/>
      <c r="C4780" s="462"/>
      <c r="D4780" s="462"/>
      <c r="E4780" s="462"/>
      <c r="F4780" s="463"/>
      <c r="G4780" s="462"/>
      <c r="H4780" s="462"/>
      <c r="I4780" s="462"/>
      <c r="J4780" s="463"/>
      <c r="K4780" s="468"/>
      <c r="L4780" s="464">
        <f t="shared" ca="1" si="74"/>
        <v>0</v>
      </c>
      <c r="M4780" s="462"/>
    </row>
    <row r="4781" spans="1:13" x14ac:dyDescent="0.35">
      <c r="A4781" s="465"/>
      <c r="B4781" s="465"/>
      <c r="C4781" s="465"/>
      <c r="D4781" s="465"/>
      <c r="E4781" s="465"/>
      <c r="F4781" s="466"/>
      <c r="G4781" s="465"/>
      <c r="H4781" s="465"/>
      <c r="I4781" s="465"/>
      <c r="J4781" s="466"/>
      <c r="K4781" s="469"/>
      <c r="L4781" s="404">
        <f t="shared" ca="1" si="74"/>
        <v>0</v>
      </c>
      <c r="M4781" s="465"/>
    </row>
    <row r="4782" spans="1:13" x14ac:dyDescent="0.35">
      <c r="A4782" s="462"/>
      <c r="B4782" s="462"/>
      <c r="C4782" s="462"/>
      <c r="D4782" s="462"/>
      <c r="E4782" s="462"/>
      <c r="F4782" s="463"/>
      <c r="G4782" s="462"/>
      <c r="H4782" s="462"/>
      <c r="I4782" s="462"/>
      <c r="J4782" s="463"/>
      <c r="K4782" s="468"/>
      <c r="L4782" s="464">
        <f t="shared" ca="1" si="74"/>
        <v>0</v>
      </c>
      <c r="M4782" s="462"/>
    </row>
    <row r="4783" spans="1:13" x14ac:dyDescent="0.35">
      <c r="A4783" s="465"/>
      <c r="B4783" s="465"/>
      <c r="C4783" s="465"/>
      <c r="D4783" s="465"/>
      <c r="E4783" s="465"/>
      <c r="F4783" s="466"/>
      <c r="G4783" s="465"/>
      <c r="H4783" s="465"/>
      <c r="I4783" s="465"/>
      <c r="J4783" s="466"/>
      <c r="K4783" s="469"/>
      <c r="L4783" s="404">
        <f t="shared" ca="1" si="74"/>
        <v>0</v>
      </c>
      <c r="M4783" s="465"/>
    </row>
    <row r="4784" spans="1:13" x14ac:dyDescent="0.35">
      <c r="A4784" s="462"/>
      <c r="B4784" s="462"/>
      <c r="C4784" s="462"/>
      <c r="D4784" s="462"/>
      <c r="E4784" s="462"/>
      <c r="F4784" s="463"/>
      <c r="G4784" s="462"/>
      <c r="H4784" s="462"/>
      <c r="I4784" s="462"/>
      <c r="J4784" s="463"/>
      <c r="K4784" s="468"/>
      <c r="L4784" s="464">
        <f t="shared" ca="1" si="74"/>
        <v>0</v>
      </c>
      <c r="M4784" s="462"/>
    </row>
    <row r="4785" spans="1:13" x14ac:dyDescent="0.35">
      <c r="A4785" s="465"/>
      <c r="B4785" s="465"/>
      <c r="C4785" s="465"/>
      <c r="D4785" s="465"/>
      <c r="E4785" s="465"/>
      <c r="F4785" s="466"/>
      <c r="G4785" s="465"/>
      <c r="H4785" s="465"/>
      <c r="I4785" s="465"/>
      <c r="J4785" s="466"/>
      <c r="K4785" s="469"/>
      <c r="L4785" s="404">
        <f t="shared" ca="1" si="74"/>
        <v>0</v>
      </c>
      <c r="M4785" s="465"/>
    </row>
    <row r="4786" spans="1:13" x14ac:dyDescent="0.35">
      <c r="A4786" s="462"/>
      <c r="B4786" s="462"/>
      <c r="C4786" s="462"/>
      <c r="D4786" s="462"/>
      <c r="E4786" s="462"/>
      <c r="F4786" s="463"/>
      <c r="G4786" s="462"/>
      <c r="H4786" s="462"/>
      <c r="I4786" s="462"/>
      <c r="J4786" s="463"/>
      <c r="K4786" s="468"/>
      <c r="L4786" s="464">
        <f t="shared" ca="1" si="74"/>
        <v>0</v>
      </c>
      <c r="M4786" s="462"/>
    </row>
    <row r="4787" spans="1:13" x14ac:dyDescent="0.35">
      <c r="A4787" s="465"/>
      <c r="B4787" s="465"/>
      <c r="C4787" s="465"/>
      <c r="D4787" s="465"/>
      <c r="E4787" s="465"/>
      <c r="F4787" s="466"/>
      <c r="G4787" s="465"/>
      <c r="H4787" s="465"/>
      <c r="I4787" s="465"/>
      <c r="J4787" s="466"/>
      <c r="K4787" s="469"/>
      <c r="L4787" s="404">
        <f t="shared" ca="1" si="74"/>
        <v>0</v>
      </c>
      <c r="M4787" s="465"/>
    </row>
    <row r="4788" spans="1:13" x14ac:dyDescent="0.35">
      <c r="A4788" s="462"/>
      <c r="B4788" s="462"/>
      <c r="C4788" s="462"/>
      <c r="D4788" s="462"/>
      <c r="E4788" s="462"/>
      <c r="F4788" s="463"/>
      <c r="G4788" s="462"/>
      <c r="H4788" s="462"/>
      <c r="I4788" s="462"/>
      <c r="J4788" s="463"/>
      <c r="K4788" s="468"/>
      <c r="L4788" s="464">
        <f t="shared" ca="1" si="74"/>
        <v>0</v>
      </c>
      <c r="M4788" s="462"/>
    </row>
    <row r="4789" spans="1:13" x14ac:dyDescent="0.35">
      <c r="A4789" s="465"/>
      <c r="B4789" s="465"/>
      <c r="C4789" s="465"/>
      <c r="D4789" s="465"/>
      <c r="E4789" s="465"/>
      <c r="F4789" s="466"/>
      <c r="G4789" s="465"/>
      <c r="H4789" s="465"/>
      <c r="I4789" s="465"/>
      <c r="J4789" s="466"/>
      <c r="K4789" s="469"/>
      <c r="L4789" s="404">
        <f t="shared" ca="1" si="74"/>
        <v>0</v>
      </c>
      <c r="M4789" s="465"/>
    </row>
    <row r="4790" spans="1:13" x14ac:dyDescent="0.35">
      <c r="A4790" s="462"/>
      <c r="B4790" s="462"/>
      <c r="C4790" s="462"/>
      <c r="D4790" s="462"/>
      <c r="E4790" s="462"/>
      <c r="F4790" s="463"/>
      <c r="G4790" s="462"/>
      <c r="H4790" s="462"/>
      <c r="I4790" s="462"/>
      <c r="J4790" s="463"/>
      <c r="K4790" s="468"/>
      <c r="L4790" s="464">
        <f t="shared" ca="1" si="74"/>
        <v>0</v>
      </c>
      <c r="M4790" s="462"/>
    </row>
    <row r="4791" spans="1:13" x14ac:dyDescent="0.35">
      <c r="A4791" s="465"/>
      <c r="B4791" s="465"/>
      <c r="C4791" s="465"/>
      <c r="D4791" s="465"/>
      <c r="E4791" s="465"/>
      <c r="F4791" s="466"/>
      <c r="G4791" s="465"/>
      <c r="H4791" s="465"/>
      <c r="I4791" s="465"/>
      <c r="J4791" s="466"/>
      <c r="K4791" s="469"/>
      <c r="L4791" s="404">
        <f t="shared" ca="1" si="74"/>
        <v>0</v>
      </c>
      <c r="M4791" s="465"/>
    </row>
    <row r="4792" spans="1:13" x14ac:dyDescent="0.35">
      <c r="A4792" s="462"/>
      <c r="B4792" s="462"/>
      <c r="C4792" s="462"/>
      <c r="D4792" s="462"/>
      <c r="E4792" s="462"/>
      <c r="F4792" s="463"/>
      <c r="G4792" s="462"/>
      <c r="H4792" s="462"/>
      <c r="I4792" s="462"/>
      <c r="J4792" s="463"/>
      <c r="K4792" s="468"/>
      <c r="L4792" s="464">
        <f t="shared" ca="1" si="74"/>
        <v>0</v>
      </c>
      <c r="M4792" s="462"/>
    </row>
    <row r="4793" spans="1:13" x14ac:dyDescent="0.35">
      <c r="A4793" s="465"/>
      <c r="B4793" s="465"/>
      <c r="C4793" s="465"/>
      <c r="D4793" s="465"/>
      <c r="E4793" s="465"/>
      <c r="F4793" s="466"/>
      <c r="G4793" s="465"/>
      <c r="H4793" s="465"/>
      <c r="I4793" s="465"/>
      <c r="J4793" s="466"/>
      <c r="K4793" s="469"/>
      <c r="L4793" s="404">
        <f t="shared" ca="1" si="74"/>
        <v>0</v>
      </c>
      <c r="M4793" s="465"/>
    </row>
    <row r="4794" spans="1:13" x14ac:dyDescent="0.35">
      <c r="A4794" s="462"/>
      <c r="B4794" s="462"/>
      <c r="C4794" s="462"/>
      <c r="D4794" s="462"/>
      <c r="E4794" s="462"/>
      <c r="F4794" s="463"/>
      <c r="G4794" s="462"/>
      <c r="H4794" s="462"/>
      <c r="I4794" s="462"/>
      <c r="J4794" s="463"/>
      <c r="K4794" s="468"/>
      <c r="L4794" s="464">
        <f t="shared" ca="1" si="74"/>
        <v>0</v>
      </c>
      <c r="M4794" s="462"/>
    </row>
    <row r="4795" spans="1:13" x14ac:dyDescent="0.35">
      <c r="A4795" s="465"/>
      <c r="B4795" s="465"/>
      <c r="C4795" s="465"/>
      <c r="D4795" s="465"/>
      <c r="E4795" s="465"/>
      <c r="F4795" s="466"/>
      <c r="G4795" s="465"/>
      <c r="H4795" s="465"/>
      <c r="I4795" s="465"/>
      <c r="J4795" s="466"/>
      <c r="K4795" s="469"/>
      <c r="L4795" s="404">
        <f t="shared" ca="1" si="74"/>
        <v>0</v>
      </c>
      <c r="M4795" s="465"/>
    </row>
    <row r="4796" spans="1:13" x14ac:dyDescent="0.35">
      <c r="A4796" s="462"/>
      <c r="B4796" s="462"/>
      <c r="C4796" s="462"/>
      <c r="D4796" s="462"/>
      <c r="E4796" s="462"/>
      <c r="F4796" s="463"/>
      <c r="G4796" s="462"/>
      <c r="H4796" s="462"/>
      <c r="I4796" s="462"/>
      <c r="J4796" s="463"/>
      <c r="K4796" s="468"/>
      <c r="L4796" s="464">
        <f t="shared" ca="1" si="74"/>
        <v>0</v>
      </c>
      <c r="M4796" s="462"/>
    </row>
    <row r="4797" spans="1:13" x14ac:dyDescent="0.35">
      <c r="A4797" s="465"/>
      <c r="B4797" s="465"/>
      <c r="C4797" s="465"/>
      <c r="D4797" s="465"/>
      <c r="E4797" s="465"/>
      <c r="F4797" s="466"/>
      <c r="G4797" s="465"/>
      <c r="H4797" s="465"/>
      <c r="I4797" s="465"/>
      <c r="J4797" s="466"/>
      <c r="K4797" s="469"/>
      <c r="L4797" s="404">
        <f t="shared" ca="1" si="74"/>
        <v>0</v>
      </c>
      <c r="M4797" s="465"/>
    </row>
    <row r="4798" spans="1:13" x14ac:dyDescent="0.35">
      <c r="A4798" s="462"/>
      <c r="B4798" s="462"/>
      <c r="C4798" s="462"/>
      <c r="D4798" s="462"/>
      <c r="E4798" s="462"/>
      <c r="F4798" s="463"/>
      <c r="G4798" s="462"/>
      <c r="H4798" s="462"/>
      <c r="I4798" s="462"/>
      <c r="J4798" s="463"/>
      <c r="K4798" s="468"/>
      <c r="L4798" s="464">
        <f t="shared" ca="1" si="74"/>
        <v>0</v>
      </c>
      <c r="M4798" s="462"/>
    </row>
    <row r="4799" spans="1:13" x14ac:dyDescent="0.35">
      <c r="A4799" s="465"/>
      <c r="B4799" s="465"/>
      <c r="C4799" s="465"/>
      <c r="D4799" s="465"/>
      <c r="E4799" s="465"/>
      <c r="F4799" s="466"/>
      <c r="G4799" s="465"/>
      <c r="H4799" s="465"/>
      <c r="I4799" s="465"/>
      <c r="J4799" s="466"/>
      <c r="K4799" s="469"/>
      <c r="L4799" s="404">
        <f t="shared" ca="1" si="74"/>
        <v>0</v>
      </c>
      <c r="M4799" s="465"/>
    </row>
    <row r="4800" spans="1:13" x14ac:dyDescent="0.35">
      <c r="A4800" s="462"/>
      <c r="B4800" s="462"/>
      <c r="C4800" s="462"/>
      <c r="D4800" s="462"/>
      <c r="E4800" s="462"/>
      <c r="F4800" s="463"/>
      <c r="G4800" s="462"/>
      <c r="H4800" s="462"/>
      <c r="I4800" s="462"/>
      <c r="J4800" s="463"/>
      <c r="K4800" s="468"/>
      <c r="L4800" s="464">
        <f t="shared" ca="1" si="74"/>
        <v>0</v>
      </c>
      <c r="M4800" s="462"/>
    </row>
    <row r="4801" spans="1:13" x14ac:dyDescent="0.35">
      <c r="A4801" s="465"/>
      <c r="B4801" s="465"/>
      <c r="C4801" s="465"/>
      <c r="D4801" s="465"/>
      <c r="E4801" s="465"/>
      <c r="F4801" s="466"/>
      <c r="G4801" s="465"/>
      <c r="H4801" s="465"/>
      <c r="I4801" s="465"/>
      <c r="J4801" s="466"/>
      <c r="K4801" s="469"/>
      <c r="L4801" s="404">
        <f t="shared" ca="1" si="74"/>
        <v>0</v>
      </c>
      <c r="M4801" s="465"/>
    </row>
    <row r="4802" spans="1:13" x14ac:dyDescent="0.35">
      <c r="A4802" s="462"/>
      <c r="B4802" s="462"/>
      <c r="C4802" s="462"/>
      <c r="D4802" s="462"/>
      <c r="E4802" s="462"/>
      <c r="F4802" s="463"/>
      <c r="G4802" s="462"/>
      <c r="H4802" s="462"/>
      <c r="I4802" s="462"/>
      <c r="J4802" s="463"/>
      <c r="K4802" s="468"/>
      <c r="L4802" s="464">
        <f t="shared" ref="L4802:L4865" ca="1" si="75">IFERROR(J4802/(YEAR(NOW())-F4802),"--")</f>
        <v>0</v>
      </c>
      <c r="M4802" s="462"/>
    </row>
    <row r="4803" spans="1:13" x14ac:dyDescent="0.35">
      <c r="A4803" s="465"/>
      <c r="B4803" s="465"/>
      <c r="C4803" s="465"/>
      <c r="D4803" s="465"/>
      <c r="E4803" s="465"/>
      <c r="F4803" s="466"/>
      <c r="G4803" s="465"/>
      <c r="H4803" s="465"/>
      <c r="I4803" s="465"/>
      <c r="J4803" s="466"/>
      <c r="K4803" s="469"/>
      <c r="L4803" s="404">
        <f t="shared" ca="1" si="75"/>
        <v>0</v>
      </c>
      <c r="M4803" s="465"/>
    </row>
    <row r="4804" spans="1:13" x14ac:dyDescent="0.35">
      <c r="A4804" s="462"/>
      <c r="B4804" s="462"/>
      <c r="C4804" s="462"/>
      <c r="D4804" s="462"/>
      <c r="E4804" s="462"/>
      <c r="F4804" s="463"/>
      <c r="G4804" s="462"/>
      <c r="H4804" s="462"/>
      <c r="I4804" s="462"/>
      <c r="J4804" s="463"/>
      <c r="K4804" s="468"/>
      <c r="L4804" s="464">
        <f t="shared" ca="1" si="75"/>
        <v>0</v>
      </c>
      <c r="M4804" s="462"/>
    </row>
    <row r="4805" spans="1:13" x14ac:dyDescent="0.35">
      <c r="A4805" s="465"/>
      <c r="B4805" s="465"/>
      <c r="C4805" s="465"/>
      <c r="D4805" s="465"/>
      <c r="E4805" s="465"/>
      <c r="F4805" s="466"/>
      <c r="G4805" s="465"/>
      <c r="H4805" s="465"/>
      <c r="I4805" s="465"/>
      <c r="J4805" s="466"/>
      <c r="K4805" s="469"/>
      <c r="L4805" s="404">
        <f t="shared" ca="1" si="75"/>
        <v>0</v>
      </c>
      <c r="M4805" s="465"/>
    </row>
    <row r="4806" spans="1:13" x14ac:dyDescent="0.35">
      <c r="A4806" s="462"/>
      <c r="B4806" s="462"/>
      <c r="C4806" s="462"/>
      <c r="D4806" s="462"/>
      <c r="E4806" s="462"/>
      <c r="F4806" s="463"/>
      <c r="G4806" s="462"/>
      <c r="H4806" s="462"/>
      <c r="I4806" s="462"/>
      <c r="J4806" s="463"/>
      <c r="K4806" s="468"/>
      <c r="L4806" s="464">
        <f t="shared" ca="1" si="75"/>
        <v>0</v>
      </c>
      <c r="M4806" s="462"/>
    </row>
    <row r="4807" spans="1:13" x14ac:dyDescent="0.35">
      <c r="A4807" s="465"/>
      <c r="B4807" s="465"/>
      <c r="C4807" s="465"/>
      <c r="D4807" s="465"/>
      <c r="E4807" s="465"/>
      <c r="F4807" s="466"/>
      <c r="G4807" s="465"/>
      <c r="H4807" s="465"/>
      <c r="I4807" s="465"/>
      <c r="J4807" s="466"/>
      <c r="K4807" s="469"/>
      <c r="L4807" s="404">
        <f t="shared" ca="1" si="75"/>
        <v>0</v>
      </c>
      <c r="M4807" s="465"/>
    </row>
    <row r="4808" spans="1:13" x14ac:dyDescent="0.35">
      <c r="A4808" s="462"/>
      <c r="B4808" s="462"/>
      <c r="C4808" s="462"/>
      <c r="D4808" s="462"/>
      <c r="E4808" s="462"/>
      <c r="F4808" s="463"/>
      <c r="G4808" s="462"/>
      <c r="H4808" s="462"/>
      <c r="I4808" s="462"/>
      <c r="J4808" s="463"/>
      <c r="K4808" s="468"/>
      <c r="L4808" s="464">
        <f t="shared" ca="1" si="75"/>
        <v>0</v>
      </c>
      <c r="M4808" s="462"/>
    </row>
    <row r="4809" spans="1:13" x14ac:dyDescent="0.35">
      <c r="A4809" s="465"/>
      <c r="B4809" s="465"/>
      <c r="C4809" s="465"/>
      <c r="D4809" s="465"/>
      <c r="E4809" s="465"/>
      <c r="F4809" s="466"/>
      <c r="G4809" s="465"/>
      <c r="H4809" s="465"/>
      <c r="I4809" s="465"/>
      <c r="J4809" s="466"/>
      <c r="K4809" s="469"/>
      <c r="L4809" s="404">
        <f t="shared" ca="1" si="75"/>
        <v>0</v>
      </c>
      <c r="M4809" s="465"/>
    </row>
    <row r="4810" spans="1:13" x14ac:dyDescent="0.35">
      <c r="A4810" s="462"/>
      <c r="B4810" s="462"/>
      <c r="C4810" s="462"/>
      <c r="D4810" s="462"/>
      <c r="E4810" s="462"/>
      <c r="F4810" s="463"/>
      <c r="G4810" s="462"/>
      <c r="H4810" s="462"/>
      <c r="I4810" s="462"/>
      <c r="J4810" s="463"/>
      <c r="K4810" s="468"/>
      <c r="L4810" s="464">
        <f t="shared" ca="1" si="75"/>
        <v>0</v>
      </c>
      <c r="M4810" s="462"/>
    </row>
    <row r="4811" spans="1:13" x14ac:dyDescent="0.35">
      <c r="A4811" s="465"/>
      <c r="B4811" s="465"/>
      <c r="C4811" s="465"/>
      <c r="D4811" s="465"/>
      <c r="E4811" s="465"/>
      <c r="F4811" s="466"/>
      <c r="G4811" s="465"/>
      <c r="H4811" s="465"/>
      <c r="I4811" s="465"/>
      <c r="J4811" s="466"/>
      <c r="K4811" s="469"/>
      <c r="L4811" s="404">
        <f t="shared" ca="1" si="75"/>
        <v>0</v>
      </c>
      <c r="M4811" s="465"/>
    </row>
    <row r="4812" spans="1:13" x14ac:dyDescent="0.35">
      <c r="A4812" s="462"/>
      <c r="B4812" s="462"/>
      <c r="C4812" s="462"/>
      <c r="D4812" s="462"/>
      <c r="E4812" s="462"/>
      <c r="F4812" s="463"/>
      <c r="G4812" s="462"/>
      <c r="H4812" s="462"/>
      <c r="I4812" s="462"/>
      <c r="J4812" s="463"/>
      <c r="K4812" s="468"/>
      <c r="L4812" s="464">
        <f t="shared" ca="1" si="75"/>
        <v>0</v>
      </c>
      <c r="M4812" s="462"/>
    </row>
    <row r="4813" spans="1:13" x14ac:dyDescent="0.35">
      <c r="A4813" s="465"/>
      <c r="B4813" s="465"/>
      <c r="C4813" s="465"/>
      <c r="D4813" s="465"/>
      <c r="E4813" s="465"/>
      <c r="F4813" s="466"/>
      <c r="G4813" s="465"/>
      <c r="H4813" s="465"/>
      <c r="I4813" s="465"/>
      <c r="J4813" s="466"/>
      <c r="K4813" s="469"/>
      <c r="L4813" s="404">
        <f t="shared" ca="1" si="75"/>
        <v>0</v>
      </c>
      <c r="M4813" s="465"/>
    </row>
    <row r="4814" spans="1:13" x14ac:dyDescent="0.35">
      <c r="A4814" s="462"/>
      <c r="B4814" s="462"/>
      <c r="C4814" s="462"/>
      <c r="D4814" s="462"/>
      <c r="E4814" s="462"/>
      <c r="F4814" s="463"/>
      <c r="G4814" s="462"/>
      <c r="H4814" s="462"/>
      <c r="I4814" s="462"/>
      <c r="J4814" s="463"/>
      <c r="K4814" s="468"/>
      <c r="L4814" s="464">
        <f t="shared" ca="1" si="75"/>
        <v>0</v>
      </c>
      <c r="M4814" s="462"/>
    </row>
    <row r="4815" spans="1:13" x14ac:dyDescent="0.35">
      <c r="A4815" s="465"/>
      <c r="B4815" s="465"/>
      <c r="C4815" s="465"/>
      <c r="D4815" s="465"/>
      <c r="E4815" s="465"/>
      <c r="F4815" s="466"/>
      <c r="G4815" s="465"/>
      <c r="H4815" s="465"/>
      <c r="I4815" s="465"/>
      <c r="J4815" s="466"/>
      <c r="K4815" s="469"/>
      <c r="L4815" s="404">
        <f t="shared" ca="1" si="75"/>
        <v>0</v>
      </c>
      <c r="M4815" s="465"/>
    </row>
    <row r="4816" spans="1:13" x14ac:dyDescent="0.35">
      <c r="A4816" s="462"/>
      <c r="B4816" s="462"/>
      <c r="C4816" s="462"/>
      <c r="D4816" s="462"/>
      <c r="E4816" s="462"/>
      <c r="F4816" s="463"/>
      <c r="G4816" s="462"/>
      <c r="H4816" s="462"/>
      <c r="I4816" s="462"/>
      <c r="J4816" s="463"/>
      <c r="K4816" s="468"/>
      <c r="L4816" s="464">
        <f t="shared" ca="1" si="75"/>
        <v>0</v>
      </c>
      <c r="M4816" s="462"/>
    </row>
    <row r="4817" spans="1:13" x14ac:dyDescent="0.35">
      <c r="A4817" s="465"/>
      <c r="B4817" s="465"/>
      <c r="C4817" s="465"/>
      <c r="D4817" s="465"/>
      <c r="E4817" s="465"/>
      <c r="F4817" s="466"/>
      <c r="G4817" s="465"/>
      <c r="H4817" s="465"/>
      <c r="I4817" s="465"/>
      <c r="J4817" s="466"/>
      <c r="K4817" s="469"/>
      <c r="L4817" s="404">
        <f t="shared" ca="1" si="75"/>
        <v>0</v>
      </c>
      <c r="M4817" s="465"/>
    </row>
    <row r="4818" spans="1:13" x14ac:dyDescent="0.35">
      <c r="A4818" s="462"/>
      <c r="B4818" s="462"/>
      <c r="C4818" s="462"/>
      <c r="D4818" s="462"/>
      <c r="E4818" s="462"/>
      <c r="F4818" s="463"/>
      <c r="G4818" s="462"/>
      <c r="H4818" s="462"/>
      <c r="I4818" s="462"/>
      <c r="J4818" s="463"/>
      <c r="K4818" s="468"/>
      <c r="L4818" s="464">
        <f t="shared" ca="1" si="75"/>
        <v>0</v>
      </c>
      <c r="M4818" s="462"/>
    </row>
    <row r="4819" spans="1:13" x14ac:dyDescent="0.35">
      <c r="A4819" s="465"/>
      <c r="B4819" s="465"/>
      <c r="C4819" s="465"/>
      <c r="D4819" s="465"/>
      <c r="E4819" s="465"/>
      <c r="F4819" s="466"/>
      <c r="G4819" s="465"/>
      <c r="H4819" s="465"/>
      <c r="I4819" s="465"/>
      <c r="J4819" s="466"/>
      <c r="K4819" s="469"/>
      <c r="L4819" s="404">
        <f t="shared" ca="1" si="75"/>
        <v>0</v>
      </c>
      <c r="M4819" s="465"/>
    </row>
    <row r="4820" spans="1:13" x14ac:dyDescent="0.35">
      <c r="A4820" s="462"/>
      <c r="B4820" s="462"/>
      <c r="C4820" s="462"/>
      <c r="D4820" s="462"/>
      <c r="E4820" s="462"/>
      <c r="F4820" s="463"/>
      <c r="G4820" s="462"/>
      <c r="H4820" s="462"/>
      <c r="I4820" s="462"/>
      <c r="J4820" s="463"/>
      <c r="K4820" s="468"/>
      <c r="L4820" s="464">
        <f t="shared" ca="1" si="75"/>
        <v>0</v>
      </c>
      <c r="M4820" s="462"/>
    </row>
    <row r="4821" spans="1:13" x14ac:dyDescent="0.35">
      <c r="A4821" s="465"/>
      <c r="B4821" s="465"/>
      <c r="C4821" s="465"/>
      <c r="D4821" s="465"/>
      <c r="E4821" s="465"/>
      <c r="F4821" s="466"/>
      <c r="G4821" s="465"/>
      <c r="H4821" s="465"/>
      <c r="I4821" s="465"/>
      <c r="J4821" s="466"/>
      <c r="K4821" s="469"/>
      <c r="L4821" s="404">
        <f t="shared" ca="1" si="75"/>
        <v>0</v>
      </c>
      <c r="M4821" s="465"/>
    </row>
    <row r="4822" spans="1:13" x14ac:dyDescent="0.35">
      <c r="A4822" s="462"/>
      <c r="B4822" s="462"/>
      <c r="C4822" s="462"/>
      <c r="D4822" s="462"/>
      <c r="E4822" s="462"/>
      <c r="F4822" s="463"/>
      <c r="G4822" s="462"/>
      <c r="H4822" s="462"/>
      <c r="I4822" s="462"/>
      <c r="J4822" s="463"/>
      <c r="K4822" s="468"/>
      <c r="L4822" s="464">
        <f t="shared" ca="1" si="75"/>
        <v>0</v>
      </c>
      <c r="M4822" s="462"/>
    </row>
    <row r="4823" spans="1:13" x14ac:dyDescent="0.35">
      <c r="A4823" s="465"/>
      <c r="B4823" s="465"/>
      <c r="C4823" s="465"/>
      <c r="D4823" s="465"/>
      <c r="E4823" s="465"/>
      <c r="F4823" s="466"/>
      <c r="G4823" s="465"/>
      <c r="H4823" s="465"/>
      <c r="I4823" s="465"/>
      <c r="J4823" s="466"/>
      <c r="K4823" s="469"/>
      <c r="L4823" s="404">
        <f t="shared" ca="1" si="75"/>
        <v>0</v>
      </c>
      <c r="M4823" s="465"/>
    </row>
    <row r="4824" spans="1:13" x14ac:dyDescent="0.35">
      <c r="A4824" s="462"/>
      <c r="B4824" s="462"/>
      <c r="C4824" s="462"/>
      <c r="D4824" s="462"/>
      <c r="E4824" s="462"/>
      <c r="F4824" s="463"/>
      <c r="G4824" s="462"/>
      <c r="H4824" s="462"/>
      <c r="I4824" s="462"/>
      <c r="J4824" s="463"/>
      <c r="K4824" s="468"/>
      <c r="L4824" s="464">
        <f t="shared" ca="1" si="75"/>
        <v>0</v>
      </c>
      <c r="M4824" s="462"/>
    </row>
    <row r="4825" spans="1:13" x14ac:dyDescent="0.35">
      <c r="A4825" s="465"/>
      <c r="B4825" s="465"/>
      <c r="C4825" s="465"/>
      <c r="D4825" s="465"/>
      <c r="E4825" s="465"/>
      <c r="F4825" s="466"/>
      <c r="G4825" s="465"/>
      <c r="H4825" s="465"/>
      <c r="I4825" s="465"/>
      <c r="J4825" s="466"/>
      <c r="K4825" s="469"/>
      <c r="L4825" s="404">
        <f t="shared" ca="1" si="75"/>
        <v>0</v>
      </c>
      <c r="M4825" s="465"/>
    </row>
    <row r="4826" spans="1:13" x14ac:dyDescent="0.35">
      <c r="A4826" s="462"/>
      <c r="B4826" s="462"/>
      <c r="C4826" s="462"/>
      <c r="D4826" s="462"/>
      <c r="E4826" s="462"/>
      <c r="F4826" s="463"/>
      <c r="G4826" s="462"/>
      <c r="H4826" s="462"/>
      <c r="I4826" s="462"/>
      <c r="J4826" s="463"/>
      <c r="K4826" s="468"/>
      <c r="L4826" s="464">
        <f t="shared" ca="1" si="75"/>
        <v>0</v>
      </c>
      <c r="M4826" s="462"/>
    </row>
    <row r="4827" spans="1:13" x14ac:dyDescent="0.35">
      <c r="A4827" s="465"/>
      <c r="B4827" s="465"/>
      <c r="C4827" s="465"/>
      <c r="D4827" s="465"/>
      <c r="E4827" s="465"/>
      <c r="F4827" s="466"/>
      <c r="G4827" s="465"/>
      <c r="H4827" s="465"/>
      <c r="I4827" s="465"/>
      <c r="J4827" s="466"/>
      <c r="K4827" s="469"/>
      <c r="L4827" s="404">
        <f t="shared" ca="1" si="75"/>
        <v>0</v>
      </c>
      <c r="M4827" s="465"/>
    </row>
    <row r="4828" spans="1:13" x14ac:dyDescent="0.35">
      <c r="A4828" s="462"/>
      <c r="B4828" s="462"/>
      <c r="C4828" s="462"/>
      <c r="D4828" s="462"/>
      <c r="E4828" s="462"/>
      <c r="F4828" s="463"/>
      <c r="G4828" s="462"/>
      <c r="H4828" s="462"/>
      <c r="I4828" s="462"/>
      <c r="J4828" s="463"/>
      <c r="K4828" s="468"/>
      <c r="L4828" s="464">
        <f t="shared" ca="1" si="75"/>
        <v>0</v>
      </c>
      <c r="M4828" s="462"/>
    </row>
    <row r="4829" spans="1:13" x14ac:dyDescent="0.35">
      <c r="A4829" s="465"/>
      <c r="B4829" s="465"/>
      <c r="C4829" s="465"/>
      <c r="D4829" s="465"/>
      <c r="E4829" s="465"/>
      <c r="F4829" s="466"/>
      <c r="G4829" s="465"/>
      <c r="H4829" s="465"/>
      <c r="I4829" s="465"/>
      <c r="J4829" s="466"/>
      <c r="K4829" s="469"/>
      <c r="L4829" s="404">
        <f t="shared" ca="1" si="75"/>
        <v>0</v>
      </c>
      <c r="M4829" s="465"/>
    </row>
    <row r="4830" spans="1:13" x14ac:dyDescent="0.35">
      <c r="A4830" s="462"/>
      <c r="B4830" s="462"/>
      <c r="C4830" s="462"/>
      <c r="D4830" s="462"/>
      <c r="E4830" s="462"/>
      <c r="F4830" s="463"/>
      <c r="G4830" s="462"/>
      <c r="H4830" s="462"/>
      <c r="I4830" s="462"/>
      <c r="J4830" s="463"/>
      <c r="K4830" s="468"/>
      <c r="L4830" s="464">
        <f t="shared" ca="1" si="75"/>
        <v>0</v>
      </c>
      <c r="M4830" s="462"/>
    </row>
    <row r="4831" spans="1:13" x14ac:dyDescent="0.35">
      <c r="A4831" s="465"/>
      <c r="B4831" s="465"/>
      <c r="C4831" s="465"/>
      <c r="D4831" s="465"/>
      <c r="E4831" s="465"/>
      <c r="F4831" s="466"/>
      <c r="G4831" s="465"/>
      <c r="H4831" s="465"/>
      <c r="I4831" s="465"/>
      <c r="J4831" s="466"/>
      <c r="K4831" s="469"/>
      <c r="L4831" s="404">
        <f t="shared" ca="1" si="75"/>
        <v>0</v>
      </c>
      <c r="M4831" s="465"/>
    </row>
    <row r="4832" spans="1:13" x14ac:dyDescent="0.35">
      <c r="A4832" s="462"/>
      <c r="B4832" s="462"/>
      <c r="C4832" s="462"/>
      <c r="D4832" s="462"/>
      <c r="E4832" s="462"/>
      <c r="F4832" s="463"/>
      <c r="G4832" s="462"/>
      <c r="H4832" s="462"/>
      <c r="I4832" s="462"/>
      <c r="J4832" s="463"/>
      <c r="K4832" s="468"/>
      <c r="L4832" s="464">
        <f t="shared" ca="1" si="75"/>
        <v>0</v>
      </c>
      <c r="M4832" s="462"/>
    </row>
    <row r="4833" spans="1:13" x14ac:dyDescent="0.35">
      <c r="A4833" s="465"/>
      <c r="B4833" s="465"/>
      <c r="C4833" s="465"/>
      <c r="D4833" s="465"/>
      <c r="E4833" s="465"/>
      <c r="F4833" s="466"/>
      <c r="G4833" s="465"/>
      <c r="H4833" s="465"/>
      <c r="I4833" s="465"/>
      <c r="J4833" s="466"/>
      <c r="K4833" s="469"/>
      <c r="L4833" s="404">
        <f t="shared" ca="1" si="75"/>
        <v>0</v>
      </c>
      <c r="M4833" s="465"/>
    </row>
    <row r="4834" spans="1:13" x14ac:dyDescent="0.35">
      <c r="A4834" s="462"/>
      <c r="B4834" s="462"/>
      <c r="C4834" s="462"/>
      <c r="D4834" s="462"/>
      <c r="E4834" s="462"/>
      <c r="F4834" s="463"/>
      <c r="G4834" s="462"/>
      <c r="H4834" s="462"/>
      <c r="I4834" s="462"/>
      <c r="J4834" s="463"/>
      <c r="K4834" s="468"/>
      <c r="L4834" s="464">
        <f t="shared" ca="1" si="75"/>
        <v>0</v>
      </c>
      <c r="M4834" s="462"/>
    </row>
    <row r="4835" spans="1:13" x14ac:dyDescent="0.35">
      <c r="A4835" s="465"/>
      <c r="B4835" s="465"/>
      <c r="C4835" s="465"/>
      <c r="D4835" s="465"/>
      <c r="E4835" s="465"/>
      <c r="F4835" s="466"/>
      <c r="G4835" s="465"/>
      <c r="H4835" s="465"/>
      <c r="I4835" s="465"/>
      <c r="J4835" s="466"/>
      <c r="K4835" s="469"/>
      <c r="L4835" s="404">
        <f t="shared" ca="1" si="75"/>
        <v>0</v>
      </c>
      <c r="M4835" s="465"/>
    </row>
    <row r="4836" spans="1:13" x14ac:dyDescent="0.35">
      <c r="A4836" s="462"/>
      <c r="B4836" s="462"/>
      <c r="C4836" s="462"/>
      <c r="D4836" s="462"/>
      <c r="E4836" s="462"/>
      <c r="F4836" s="463"/>
      <c r="G4836" s="462"/>
      <c r="H4836" s="462"/>
      <c r="I4836" s="462"/>
      <c r="J4836" s="463"/>
      <c r="K4836" s="468"/>
      <c r="L4836" s="464">
        <f t="shared" ca="1" si="75"/>
        <v>0</v>
      </c>
      <c r="M4836" s="462"/>
    </row>
    <row r="4837" spans="1:13" x14ac:dyDescent="0.35">
      <c r="A4837" s="465"/>
      <c r="B4837" s="465"/>
      <c r="C4837" s="465"/>
      <c r="D4837" s="465"/>
      <c r="E4837" s="465"/>
      <c r="F4837" s="466"/>
      <c r="G4837" s="465"/>
      <c r="H4837" s="465"/>
      <c r="I4837" s="465"/>
      <c r="J4837" s="466"/>
      <c r="K4837" s="469"/>
      <c r="L4837" s="404">
        <f t="shared" ca="1" si="75"/>
        <v>0</v>
      </c>
      <c r="M4837" s="465"/>
    </row>
    <row r="4838" spans="1:13" x14ac:dyDescent="0.35">
      <c r="A4838" s="462"/>
      <c r="B4838" s="462"/>
      <c r="C4838" s="462"/>
      <c r="D4838" s="462"/>
      <c r="E4838" s="462"/>
      <c r="F4838" s="463"/>
      <c r="G4838" s="462"/>
      <c r="H4838" s="462"/>
      <c r="I4838" s="462"/>
      <c r="J4838" s="463"/>
      <c r="K4838" s="468"/>
      <c r="L4838" s="464">
        <f t="shared" ca="1" si="75"/>
        <v>0</v>
      </c>
      <c r="M4838" s="462"/>
    </row>
    <row r="4839" spans="1:13" x14ac:dyDescent="0.35">
      <c r="A4839" s="465"/>
      <c r="B4839" s="465"/>
      <c r="C4839" s="465"/>
      <c r="D4839" s="465"/>
      <c r="E4839" s="465"/>
      <c r="F4839" s="466"/>
      <c r="G4839" s="465"/>
      <c r="H4839" s="465"/>
      <c r="I4839" s="465"/>
      <c r="J4839" s="466"/>
      <c r="K4839" s="469"/>
      <c r="L4839" s="404">
        <f t="shared" ca="1" si="75"/>
        <v>0</v>
      </c>
      <c r="M4839" s="465"/>
    </row>
    <row r="4840" spans="1:13" x14ac:dyDescent="0.35">
      <c r="A4840" s="462"/>
      <c r="B4840" s="462"/>
      <c r="C4840" s="462"/>
      <c r="D4840" s="462"/>
      <c r="E4840" s="462"/>
      <c r="F4840" s="463"/>
      <c r="G4840" s="462"/>
      <c r="H4840" s="462"/>
      <c r="I4840" s="462"/>
      <c r="J4840" s="463"/>
      <c r="K4840" s="468"/>
      <c r="L4840" s="464">
        <f t="shared" ca="1" si="75"/>
        <v>0</v>
      </c>
      <c r="M4840" s="462"/>
    </row>
    <row r="4841" spans="1:13" x14ac:dyDescent="0.35">
      <c r="A4841" s="465"/>
      <c r="B4841" s="465"/>
      <c r="C4841" s="465"/>
      <c r="D4841" s="465"/>
      <c r="E4841" s="465"/>
      <c r="F4841" s="466"/>
      <c r="G4841" s="465"/>
      <c r="H4841" s="465"/>
      <c r="I4841" s="465"/>
      <c r="J4841" s="466"/>
      <c r="K4841" s="469"/>
      <c r="L4841" s="404">
        <f t="shared" ca="1" si="75"/>
        <v>0</v>
      </c>
      <c r="M4841" s="465"/>
    </row>
    <row r="4842" spans="1:13" x14ac:dyDescent="0.35">
      <c r="A4842" s="462"/>
      <c r="B4842" s="462"/>
      <c r="C4842" s="462"/>
      <c r="D4842" s="462"/>
      <c r="E4842" s="462"/>
      <c r="F4842" s="463"/>
      <c r="G4842" s="462"/>
      <c r="H4842" s="462"/>
      <c r="I4842" s="462"/>
      <c r="J4842" s="463"/>
      <c r="K4842" s="468"/>
      <c r="L4842" s="464">
        <f t="shared" ca="1" si="75"/>
        <v>0</v>
      </c>
      <c r="M4842" s="462"/>
    </row>
    <row r="4843" spans="1:13" x14ac:dyDescent="0.35">
      <c r="A4843" s="465"/>
      <c r="B4843" s="465"/>
      <c r="C4843" s="465"/>
      <c r="D4843" s="465"/>
      <c r="E4843" s="465"/>
      <c r="F4843" s="466"/>
      <c r="G4843" s="465"/>
      <c r="H4843" s="465"/>
      <c r="I4843" s="465"/>
      <c r="J4843" s="466"/>
      <c r="K4843" s="469"/>
      <c r="L4843" s="404">
        <f t="shared" ca="1" si="75"/>
        <v>0</v>
      </c>
      <c r="M4843" s="465"/>
    </row>
    <row r="4844" spans="1:13" x14ac:dyDescent="0.35">
      <c r="A4844" s="462"/>
      <c r="B4844" s="462"/>
      <c r="C4844" s="462"/>
      <c r="D4844" s="462"/>
      <c r="E4844" s="462"/>
      <c r="F4844" s="463"/>
      <c r="G4844" s="462"/>
      <c r="H4844" s="462"/>
      <c r="I4844" s="462"/>
      <c r="J4844" s="463"/>
      <c r="K4844" s="468"/>
      <c r="L4844" s="464">
        <f t="shared" ca="1" si="75"/>
        <v>0</v>
      </c>
      <c r="M4844" s="462"/>
    </row>
    <row r="4845" spans="1:13" x14ac:dyDescent="0.35">
      <c r="A4845" s="465"/>
      <c r="B4845" s="465"/>
      <c r="C4845" s="465"/>
      <c r="D4845" s="465"/>
      <c r="E4845" s="465"/>
      <c r="F4845" s="466"/>
      <c r="G4845" s="465"/>
      <c r="H4845" s="465"/>
      <c r="I4845" s="465"/>
      <c r="J4845" s="466"/>
      <c r="K4845" s="469"/>
      <c r="L4845" s="404">
        <f t="shared" ca="1" si="75"/>
        <v>0</v>
      </c>
      <c r="M4845" s="465"/>
    </row>
    <row r="4846" spans="1:13" x14ac:dyDescent="0.35">
      <c r="A4846" s="462"/>
      <c r="B4846" s="462"/>
      <c r="C4846" s="462"/>
      <c r="D4846" s="462"/>
      <c r="E4846" s="462"/>
      <c r="F4846" s="463"/>
      <c r="G4846" s="462"/>
      <c r="H4846" s="462"/>
      <c r="I4846" s="462"/>
      <c r="J4846" s="463"/>
      <c r="K4846" s="468"/>
      <c r="L4846" s="464">
        <f t="shared" ca="1" si="75"/>
        <v>0</v>
      </c>
      <c r="M4846" s="462"/>
    </row>
    <row r="4847" spans="1:13" x14ac:dyDescent="0.35">
      <c r="A4847" s="465"/>
      <c r="B4847" s="465"/>
      <c r="C4847" s="465"/>
      <c r="D4847" s="465"/>
      <c r="E4847" s="465"/>
      <c r="F4847" s="466"/>
      <c r="G4847" s="465"/>
      <c r="H4847" s="465"/>
      <c r="I4847" s="465"/>
      <c r="J4847" s="466"/>
      <c r="K4847" s="469"/>
      <c r="L4847" s="404">
        <f t="shared" ca="1" si="75"/>
        <v>0</v>
      </c>
      <c r="M4847" s="465"/>
    </row>
    <row r="4848" spans="1:13" x14ac:dyDescent="0.35">
      <c r="A4848" s="462"/>
      <c r="B4848" s="462"/>
      <c r="C4848" s="462"/>
      <c r="D4848" s="462"/>
      <c r="E4848" s="462"/>
      <c r="F4848" s="463"/>
      <c r="G4848" s="462"/>
      <c r="H4848" s="462"/>
      <c r="I4848" s="462"/>
      <c r="J4848" s="463"/>
      <c r="K4848" s="468"/>
      <c r="L4848" s="464">
        <f t="shared" ca="1" si="75"/>
        <v>0</v>
      </c>
      <c r="M4848" s="462"/>
    </row>
    <row r="4849" spans="1:13" x14ac:dyDescent="0.35">
      <c r="A4849" s="465"/>
      <c r="B4849" s="465"/>
      <c r="C4849" s="465"/>
      <c r="D4849" s="465"/>
      <c r="E4849" s="465"/>
      <c r="F4849" s="466"/>
      <c r="G4849" s="465"/>
      <c r="H4849" s="465"/>
      <c r="I4849" s="465"/>
      <c r="J4849" s="466"/>
      <c r="K4849" s="469"/>
      <c r="L4849" s="404">
        <f t="shared" ca="1" si="75"/>
        <v>0</v>
      </c>
      <c r="M4849" s="465"/>
    </row>
    <row r="4850" spans="1:13" x14ac:dyDescent="0.35">
      <c r="A4850" s="462"/>
      <c r="B4850" s="462"/>
      <c r="C4850" s="462"/>
      <c r="D4850" s="462"/>
      <c r="E4850" s="462"/>
      <c r="F4850" s="463"/>
      <c r="G4850" s="462"/>
      <c r="H4850" s="462"/>
      <c r="I4850" s="462"/>
      <c r="J4850" s="463"/>
      <c r="K4850" s="468"/>
      <c r="L4850" s="464">
        <f t="shared" ca="1" si="75"/>
        <v>0</v>
      </c>
      <c r="M4850" s="462"/>
    </row>
    <row r="4851" spans="1:13" x14ac:dyDescent="0.35">
      <c r="A4851" s="465"/>
      <c r="B4851" s="465"/>
      <c r="C4851" s="465"/>
      <c r="D4851" s="465"/>
      <c r="E4851" s="465"/>
      <c r="F4851" s="466"/>
      <c r="G4851" s="465"/>
      <c r="H4851" s="465"/>
      <c r="I4851" s="465"/>
      <c r="J4851" s="466"/>
      <c r="K4851" s="469"/>
      <c r="L4851" s="404">
        <f t="shared" ca="1" si="75"/>
        <v>0</v>
      </c>
      <c r="M4851" s="465"/>
    </row>
    <row r="4852" spans="1:13" x14ac:dyDescent="0.35">
      <c r="A4852" s="462"/>
      <c r="B4852" s="462"/>
      <c r="C4852" s="462"/>
      <c r="D4852" s="462"/>
      <c r="E4852" s="462"/>
      <c r="F4852" s="463"/>
      <c r="G4852" s="462"/>
      <c r="H4852" s="462"/>
      <c r="I4852" s="462"/>
      <c r="J4852" s="463"/>
      <c r="K4852" s="468"/>
      <c r="L4852" s="464">
        <f t="shared" ca="1" si="75"/>
        <v>0</v>
      </c>
      <c r="M4852" s="462"/>
    </row>
    <row r="4853" spans="1:13" x14ac:dyDescent="0.35">
      <c r="A4853" s="465"/>
      <c r="B4853" s="465"/>
      <c r="C4853" s="465"/>
      <c r="D4853" s="465"/>
      <c r="E4853" s="465"/>
      <c r="F4853" s="466"/>
      <c r="G4853" s="465"/>
      <c r="H4853" s="465"/>
      <c r="I4853" s="465"/>
      <c r="J4853" s="466"/>
      <c r="K4853" s="469"/>
      <c r="L4853" s="404">
        <f t="shared" ca="1" si="75"/>
        <v>0</v>
      </c>
      <c r="M4853" s="465"/>
    </row>
    <row r="4854" spans="1:13" x14ac:dyDescent="0.35">
      <c r="A4854" s="462"/>
      <c r="B4854" s="462"/>
      <c r="C4854" s="462"/>
      <c r="D4854" s="462"/>
      <c r="E4854" s="462"/>
      <c r="F4854" s="463"/>
      <c r="G4854" s="462"/>
      <c r="H4854" s="462"/>
      <c r="I4854" s="462"/>
      <c r="J4854" s="463"/>
      <c r="K4854" s="468"/>
      <c r="L4854" s="464">
        <f t="shared" ca="1" si="75"/>
        <v>0</v>
      </c>
      <c r="M4854" s="462"/>
    </row>
    <row r="4855" spans="1:13" x14ac:dyDescent="0.35">
      <c r="A4855" s="465"/>
      <c r="B4855" s="465"/>
      <c r="C4855" s="465"/>
      <c r="D4855" s="465"/>
      <c r="E4855" s="465"/>
      <c r="F4855" s="466"/>
      <c r="G4855" s="465"/>
      <c r="H4855" s="465"/>
      <c r="I4855" s="465"/>
      <c r="J4855" s="466"/>
      <c r="K4855" s="469"/>
      <c r="L4855" s="404">
        <f t="shared" ca="1" si="75"/>
        <v>0</v>
      </c>
      <c r="M4855" s="465"/>
    </row>
    <row r="4856" spans="1:13" x14ac:dyDescent="0.35">
      <c r="A4856" s="462"/>
      <c r="B4856" s="462"/>
      <c r="C4856" s="462"/>
      <c r="D4856" s="462"/>
      <c r="E4856" s="462"/>
      <c r="F4856" s="463"/>
      <c r="G4856" s="462"/>
      <c r="H4856" s="462"/>
      <c r="I4856" s="462"/>
      <c r="J4856" s="463"/>
      <c r="K4856" s="468"/>
      <c r="L4856" s="464">
        <f t="shared" ca="1" si="75"/>
        <v>0</v>
      </c>
      <c r="M4856" s="462"/>
    </row>
    <row r="4857" spans="1:13" x14ac:dyDescent="0.35">
      <c r="A4857" s="465"/>
      <c r="B4857" s="465"/>
      <c r="C4857" s="465"/>
      <c r="D4857" s="465"/>
      <c r="E4857" s="465"/>
      <c r="F4857" s="466"/>
      <c r="G4857" s="465"/>
      <c r="H4857" s="465"/>
      <c r="I4857" s="465"/>
      <c r="J4857" s="466"/>
      <c r="K4857" s="469"/>
      <c r="L4857" s="404">
        <f t="shared" ca="1" si="75"/>
        <v>0</v>
      </c>
      <c r="M4857" s="465"/>
    </row>
    <row r="4858" spans="1:13" x14ac:dyDescent="0.35">
      <c r="A4858" s="462"/>
      <c r="B4858" s="462"/>
      <c r="C4858" s="462"/>
      <c r="D4858" s="462"/>
      <c r="E4858" s="462"/>
      <c r="F4858" s="463"/>
      <c r="G4858" s="462"/>
      <c r="H4858" s="462"/>
      <c r="I4858" s="462"/>
      <c r="J4858" s="463"/>
      <c r="K4858" s="468"/>
      <c r="L4858" s="464">
        <f t="shared" ca="1" si="75"/>
        <v>0</v>
      </c>
      <c r="M4858" s="462"/>
    </row>
    <row r="4859" spans="1:13" x14ac:dyDescent="0.35">
      <c r="A4859" s="465"/>
      <c r="B4859" s="465"/>
      <c r="C4859" s="465"/>
      <c r="D4859" s="465"/>
      <c r="E4859" s="465"/>
      <c r="F4859" s="466"/>
      <c r="G4859" s="465"/>
      <c r="H4859" s="465"/>
      <c r="I4859" s="465"/>
      <c r="J4859" s="466"/>
      <c r="K4859" s="469"/>
      <c r="L4859" s="404">
        <f t="shared" ca="1" si="75"/>
        <v>0</v>
      </c>
      <c r="M4859" s="465"/>
    </row>
    <row r="4860" spans="1:13" x14ac:dyDescent="0.35">
      <c r="A4860" s="462"/>
      <c r="B4860" s="462"/>
      <c r="C4860" s="462"/>
      <c r="D4860" s="462"/>
      <c r="E4860" s="462"/>
      <c r="F4860" s="463"/>
      <c r="G4860" s="462"/>
      <c r="H4860" s="462"/>
      <c r="I4860" s="462"/>
      <c r="J4860" s="463"/>
      <c r="K4860" s="468"/>
      <c r="L4860" s="464">
        <f t="shared" ca="1" si="75"/>
        <v>0</v>
      </c>
      <c r="M4860" s="462"/>
    </row>
    <row r="4861" spans="1:13" x14ac:dyDescent="0.35">
      <c r="A4861" s="465"/>
      <c r="B4861" s="465"/>
      <c r="C4861" s="465"/>
      <c r="D4861" s="465"/>
      <c r="E4861" s="465"/>
      <c r="F4861" s="466"/>
      <c r="G4861" s="465"/>
      <c r="H4861" s="465"/>
      <c r="I4861" s="465"/>
      <c r="J4861" s="466"/>
      <c r="K4861" s="469"/>
      <c r="L4861" s="404">
        <f t="shared" ca="1" si="75"/>
        <v>0</v>
      </c>
      <c r="M4861" s="465"/>
    </row>
    <row r="4862" spans="1:13" x14ac:dyDescent="0.35">
      <c r="A4862" s="462"/>
      <c r="B4862" s="462"/>
      <c r="C4862" s="462"/>
      <c r="D4862" s="462"/>
      <c r="E4862" s="462"/>
      <c r="F4862" s="463"/>
      <c r="G4862" s="462"/>
      <c r="H4862" s="462"/>
      <c r="I4862" s="462"/>
      <c r="J4862" s="463"/>
      <c r="K4862" s="468"/>
      <c r="L4862" s="464">
        <f t="shared" ca="1" si="75"/>
        <v>0</v>
      </c>
      <c r="M4862" s="462"/>
    </row>
    <row r="4863" spans="1:13" x14ac:dyDescent="0.35">
      <c r="A4863" s="465"/>
      <c r="B4863" s="465"/>
      <c r="C4863" s="465"/>
      <c r="D4863" s="465"/>
      <c r="E4863" s="465"/>
      <c r="F4863" s="466"/>
      <c r="G4863" s="465"/>
      <c r="H4863" s="465"/>
      <c r="I4863" s="465"/>
      <c r="J4863" s="466"/>
      <c r="K4863" s="469"/>
      <c r="L4863" s="404">
        <f t="shared" ca="1" si="75"/>
        <v>0</v>
      </c>
      <c r="M4863" s="465"/>
    </row>
    <row r="4864" spans="1:13" x14ac:dyDescent="0.35">
      <c r="A4864" s="462"/>
      <c r="B4864" s="462"/>
      <c r="C4864" s="462"/>
      <c r="D4864" s="462"/>
      <c r="E4864" s="462"/>
      <c r="F4864" s="463"/>
      <c r="G4864" s="462"/>
      <c r="H4864" s="462"/>
      <c r="I4864" s="462"/>
      <c r="J4864" s="463"/>
      <c r="K4864" s="468"/>
      <c r="L4864" s="464">
        <f t="shared" ca="1" si="75"/>
        <v>0</v>
      </c>
      <c r="M4864" s="462"/>
    </row>
    <row r="4865" spans="1:13" x14ac:dyDescent="0.35">
      <c r="A4865" s="465"/>
      <c r="B4865" s="465"/>
      <c r="C4865" s="465"/>
      <c r="D4865" s="465"/>
      <c r="E4865" s="465"/>
      <c r="F4865" s="466"/>
      <c r="G4865" s="465"/>
      <c r="H4865" s="465"/>
      <c r="I4865" s="465"/>
      <c r="J4865" s="466"/>
      <c r="K4865" s="469"/>
      <c r="L4865" s="404">
        <f t="shared" ca="1" si="75"/>
        <v>0</v>
      </c>
      <c r="M4865" s="465"/>
    </row>
    <row r="4866" spans="1:13" x14ac:dyDescent="0.35">
      <c r="A4866" s="462"/>
      <c r="B4866" s="462"/>
      <c r="C4866" s="462"/>
      <c r="D4866" s="462"/>
      <c r="E4866" s="462"/>
      <c r="F4866" s="463"/>
      <c r="G4866" s="462"/>
      <c r="H4866" s="462"/>
      <c r="I4866" s="462"/>
      <c r="J4866" s="463"/>
      <c r="K4866" s="468"/>
      <c r="L4866" s="464">
        <f t="shared" ref="L4866:L4928" ca="1" si="76">IFERROR(J4866/(YEAR(NOW())-F4866),"--")</f>
        <v>0</v>
      </c>
      <c r="M4866" s="462"/>
    </row>
    <row r="4867" spans="1:13" x14ac:dyDescent="0.35">
      <c r="A4867" s="465"/>
      <c r="B4867" s="465"/>
      <c r="C4867" s="465"/>
      <c r="D4867" s="465"/>
      <c r="E4867" s="465"/>
      <c r="F4867" s="466"/>
      <c r="G4867" s="465"/>
      <c r="H4867" s="465"/>
      <c r="I4867" s="465"/>
      <c r="J4867" s="466"/>
      <c r="K4867" s="469"/>
      <c r="L4867" s="404">
        <f t="shared" ca="1" si="76"/>
        <v>0</v>
      </c>
      <c r="M4867" s="465"/>
    </row>
    <row r="4868" spans="1:13" x14ac:dyDescent="0.35">
      <c r="A4868" s="462"/>
      <c r="B4868" s="462"/>
      <c r="C4868" s="462"/>
      <c r="D4868" s="462"/>
      <c r="E4868" s="462"/>
      <c r="F4868" s="463"/>
      <c r="G4868" s="462"/>
      <c r="H4868" s="462"/>
      <c r="I4868" s="462"/>
      <c r="J4868" s="463"/>
      <c r="K4868" s="468"/>
      <c r="L4868" s="464">
        <f t="shared" ca="1" si="76"/>
        <v>0</v>
      </c>
      <c r="M4868" s="462"/>
    </row>
    <row r="4869" spans="1:13" x14ac:dyDescent="0.35">
      <c r="A4869" s="465"/>
      <c r="B4869" s="465"/>
      <c r="C4869" s="465"/>
      <c r="D4869" s="465"/>
      <c r="E4869" s="465"/>
      <c r="F4869" s="466"/>
      <c r="G4869" s="465"/>
      <c r="H4869" s="465"/>
      <c r="I4869" s="465"/>
      <c r="J4869" s="466"/>
      <c r="K4869" s="469"/>
      <c r="L4869" s="404">
        <f t="shared" ca="1" si="76"/>
        <v>0</v>
      </c>
      <c r="M4869" s="465"/>
    </row>
    <row r="4870" spans="1:13" x14ac:dyDescent="0.35">
      <c r="A4870" s="462"/>
      <c r="B4870" s="462"/>
      <c r="C4870" s="462"/>
      <c r="D4870" s="462"/>
      <c r="E4870" s="462"/>
      <c r="F4870" s="463"/>
      <c r="G4870" s="462"/>
      <c r="H4870" s="462"/>
      <c r="I4870" s="462"/>
      <c r="J4870" s="463"/>
      <c r="K4870" s="468"/>
      <c r="L4870" s="464">
        <f t="shared" ca="1" si="76"/>
        <v>0</v>
      </c>
      <c r="M4870" s="462"/>
    </row>
    <row r="4871" spans="1:13" x14ac:dyDescent="0.35">
      <c r="A4871" s="465"/>
      <c r="B4871" s="465"/>
      <c r="C4871" s="465"/>
      <c r="D4871" s="465"/>
      <c r="E4871" s="465"/>
      <c r="F4871" s="466"/>
      <c r="G4871" s="465"/>
      <c r="H4871" s="465"/>
      <c r="I4871" s="465"/>
      <c r="J4871" s="466"/>
      <c r="K4871" s="469"/>
      <c r="L4871" s="404">
        <f t="shared" ca="1" si="76"/>
        <v>0</v>
      </c>
      <c r="M4871" s="465"/>
    </row>
    <row r="4872" spans="1:13" x14ac:dyDescent="0.35">
      <c r="A4872" s="462"/>
      <c r="B4872" s="462"/>
      <c r="C4872" s="462"/>
      <c r="D4872" s="462"/>
      <c r="E4872" s="462"/>
      <c r="F4872" s="463"/>
      <c r="G4872" s="462"/>
      <c r="H4872" s="462"/>
      <c r="I4872" s="462"/>
      <c r="J4872" s="463"/>
      <c r="K4872" s="468"/>
      <c r="L4872" s="464">
        <f t="shared" ca="1" si="76"/>
        <v>0</v>
      </c>
      <c r="M4872" s="462"/>
    </row>
    <row r="4873" spans="1:13" x14ac:dyDescent="0.35">
      <c r="A4873" s="465"/>
      <c r="B4873" s="465"/>
      <c r="C4873" s="465"/>
      <c r="D4873" s="465"/>
      <c r="E4873" s="465"/>
      <c r="F4873" s="466"/>
      <c r="G4873" s="465"/>
      <c r="H4873" s="465"/>
      <c r="I4873" s="465"/>
      <c r="J4873" s="466"/>
      <c r="K4873" s="469"/>
      <c r="L4873" s="404">
        <f t="shared" ca="1" si="76"/>
        <v>0</v>
      </c>
      <c r="M4873" s="465"/>
    </row>
    <row r="4874" spans="1:13" x14ac:dyDescent="0.35">
      <c r="A4874" s="462"/>
      <c r="B4874" s="462"/>
      <c r="C4874" s="462"/>
      <c r="D4874" s="462"/>
      <c r="E4874" s="462"/>
      <c r="F4874" s="463"/>
      <c r="G4874" s="462"/>
      <c r="H4874" s="462"/>
      <c r="I4874" s="462"/>
      <c r="J4874" s="463"/>
      <c r="K4874" s="468"/>
      <c r="L4874" s="464">
        <f t="shared" ca="1" si="76"/>
        <v>0</v>
      </c>
      <c r="M4874" s="462"/>
    </row>
    <row r="4875" spans="1:13" x14ac:dyDescent="0.35">
      <c r="A4875" s="465"/>
      <c r="B4875" s="465"/>
      <c r="C4875" s="465"/>
      <c r="D4875" s="465"/>
      <c r="E4875" s="465"/>
      <c r="F4875" s="466"/>
      <c r="G4875" s="465"/>
      <c r="H4875" s="465"/>
      <c r="I4875" s="465"/>
      <c r="J4875" s="466"/>
      <c r="K4875" s="469"/>
      <c r="L4875" s="404">
        <f t="shared" ca="1" si="76"/>
        <v>0</v>
      </c>
      <c r="M4875" s="465"/>
    </row>
    <row r="4876" spans="1:13" x14ac:dyDescent="0.35">
      <c r="A4876" s="462"/>
      <c r="B4876" s="462"/>
      <c r="C4876" s="462"/>
      <c r="D4876" s="462"/>
      <c r="E4876" s="462"/>
      <c r="F4876" s="463"/>
      <c r="G4876" s="462"/>
      <c r="H4876" s="462"/>
      <c r="I4876" s="462"/>
      <c r="J4876" s="463"/>
      <c r="K4876" s="468"/>
      <c r="L4876" s="464">
        <f t="shared" ca="1" si="76"/>
        <v>0</v>
      </c>
      <c r="M4876" s="462"/>
    </row>
    <row r="4877" spans="1:13" x14ac:dyDescent="0.35">
      <c r="A4877" s="465"/>
      <c r="B4877" s="465"/>
      <c r="C4877" s="465"/>
      <c r="D4877" s="465"/>
      <c r="E4877" s="465"/>
      <c r="F4877" s="466"/>
      <c r="G4877" s="465"/>
      <c r="H4877" s="465"/>
      <c r="I4877" s="465"/>
      <c r="J4877" s="466"/>
      <c r="K4877" s="469"/>
      <c r="L4877" s="404">
        <f t="shared" ca="1" si="76"/>
        <v>0</v>
      </c>
      <c r="M4877" s="465"/>
    </row>
    <row r="4878" spans="1:13" x14ac:dyDescent="0.35">
      <c r="A4878" s="462"/>
      <c r="B4878" s="462"/>
      <c r="C4878" s="462"/>
      <c r="D4878" s="462"/>
      <c r="E4878" s="462"/>
      <c r="F4878" s="463"/>
      <c r="G4878" s="462"/>
      <c r="H4878" s="462"/>
      <c r="I4878" s="462"/>
      <c r="J4878" s="463"/>
      <c r="K4878" s="468"/>
      <c r="L4878" s="464">
        <f t="shared" ca="1" si="76"/>
        <v>0</v>
      </c>
      <c r="M4878" s="462"/>
    </row>
    <row r="4879" spans="1:13" x14ac:dyDescent="0.35">
      <c r="A4879" s="465"/>
      <c r="B4879" s="465"/>
      <c r="C4879" s="465"/>
      <c r="D4879" s="465"/>
      <c r="E4879" s="465"/>
      <c r="F4879" s="466"/>
      <c r="G4879" s="465"/>
      <c r="H4879" s="465"/>
      <c r="I4879" s="465"/>
      <c r="J4879" s="466"/>
      <c r="K4879" s="469"/>
      <c r="L4879" s="404">
        <f t="shared" ca="1" si="76"/>
        <v>0</v>
      </c>
      <c r="M4879" s="465"/>
    </row>
    <row r="4880" spans="1:13" x14ac:dyDescent="0.35">
      <c r="A4880" s="462"/>
      <c r="B4880" s="462"/>
      <c r="C4880" s="462"/>
      <c r="D4880" s="462"/>
      <c r="E4880" s="462"/>
      <c r="F4880" s="463"/>
      <c r="G4880" s="462"/>
      <c r="H4880" s="462"/>
      <c r="I4880" s="462"/>
      <c r="J4880" s="463"/>
      <c r="K4880" s="468"/>
      <c r="L4880" s="464">
        <f t="shared" ca="1" si="76"/>
        <v>0</v>
      </c>
      <c r="M4880" s="462"/>
    </row>
    <row r="4881" spans="1:13" x14ac:dyDescent="0.35">
      <c r="A4881" s="465"/>
      <c r="B4881" s="465"/>
      <c r="C4881" s="465"/>
      <c r="D4881" s="465"/>
      <c r="E4881" s="465"/>
      <c r="F4881" s="466"/>
      <c r="G4881" s="465"/>
      <c r="H4881" s="465"/>
      <c r="I4881" s="465"/>
      <c r="J4881" s="466"/>
      <c r="K4881" s="469"/>
      <c r="L4881" s="404">
        <f t="shared" ca="1" si="76"/>
        <v>0</v>
      </c>
      <c r="M4881" s="465"/>
    </row>
    <row r="4882" spans="1:13" x14ac:dyDescent="0.35">
      <c r="A4882" s="462"/>
      <c r="B4882" s="462"/>
      <c r="C4882" s="462"/>
      <c r="D4882" s="462"/>
      <c r="E4882" s="462"/>
      <c r="F4882" s="463"/>
      <c r="G4882" s="462"/>
      <c r="H4882" s="462"/>
      <c r="I4882" s="462"/>
      <c r="J4882" s="463"/>
      <c r="K4882" s="468"/>
      <c r="L4882" s="464">
        <f t="shared" ca="1" si="76"/>
        <v>0</v>
      </c>
      <c r="M4882" s="462"/>
    </row>
    <row r="4883" spans="1:13" x14ac:dyDescent="0.35">
      <c r="A4883" s="465"/>
      <c r="B4883" s="465"/>
      <c r="C4883" s="465"/>
      <c r="D4883" s="465"/>
      <c r="E4883" s="465"/>
      <c r="F4883" s="466"/>
      <c r="G4883" s="465"/>
      <c r="H4883" s="465"/>
      <c r="I4883" s="465"/>
      <c r="J4883" s="466"/>
      <c r="K4883" s="469"/>
      <c r="L4883" s="404">
        <f t="shared" ca="1" si="76"/>
        <v>0</v>
      </c>
      <c r="M4883" s="465"/>
    </row>
    <row r="4884" spans="1:13" x14ac:dyDescent="0.35">
      <c r="A4884" s="462"/>
      <c r="B4884" s="462"/>
      <c r="C4884" s="462"/>
      <c r="D4884" s="462"/>
      <c r="E4884" s="462"/>
      <c r="F4884" s="463"/>
      <c r="G4884" s="462"/>
      <c r="H4884" s="462"/>
      <c r="I4884" s="462"/>
      <c r="J4884" s="463"/>
      <c r="K4884" s="468"/>
      <c r="L4884" s="464">
        <f t="shared" ca="1" si="76"/>
        <v>0</v>
      </c>
      <c r="M4884" s="462"/>
    </row>
    <row r="4885" spans="1:13" x14ac:dyDescent="0.35">
      <c r="A4885" s="465"/>
      <c r="B4885" s="465"/>
      <c r="C4885" s="465"/>
      <c r="D4885" s="465"/>
      <c r="E4885" s="465"/>
      <c r="F4885" s="466"/>
      <c r="G4885" s="465"/>
      <c r="H4885" s="465"/>
      <c r="I4885" s="465"/>
      <c r="J4885" s="466"/>
      <c r="K4885" s="469"/>
      <c r="L4885" s="404">
        <f t="shared" ca="1" si="76"/>
        <v>0</v>
      </c>
      <c r="M4885" s="465"/>
    </row>
    <row r="4886" spans="1:13" x14ac:dyDescent="0.35">
      <c r="A4886" s="462"/>
      <c r="B4886" s="462"/>
      <c r="C4886" s="462"/>
      <c r="D4886" s="462"/>
      <c r="E4886" s="462"/>
      <c r="F4886" s="463"/>
      <c r="G4886" s="462"/>
      <c r="H4886" s="462"/>
      <c r="I4886" s="462"/>
      <c r="J4886" s="463"/>
      <c r="K4886" s="468"/>
      <c r="L4886" s="464">
        <f t="shared" ca="1" si="76"/>
        <v>0</v>
      </c>
      <c r="M4886" s="462"/>
    </row>
    <row r="4887" spans="1:13" x14ac:dyDescent="0.35">
      <c r="A4887" s="465"/>
      <c r="B4887" s="465"/>
      <c r="C4887" s="465"/>
      <c r="D4887" s="465"/>
      <c r="E4887" s="465"/>
      <c r="F4887" s="466"/>
      <c r="G4887" s="465"/>
      <c r="H4887" s="465"/>
      <c r="I4887" s="465"/>
      <c r="J4887" s="466"/>
      <c r="K4887" s="469"/>
      <c r="L4887" s="404">
        <f t="shared" ca="1" si="76"/>
        <v>0</v>
      </c>
      <c r="M4887" s="465"/>
    </row>
    <row r="4888" spans="1:13" x14ac:dyDescent="0.35">
      <c r="A4888" s="462"/>
      <c r="B4888" s="462"/>
      <c r="C4888" s="462"/>
      <c r="D4888" s="462"/>
      <c r="E4888" s="462"/>
      <c r="F4888" s="463"/>
      <c r="G4888" s="462"/>
      <c r="H4888" s="462"/>
      <c r="I4888" s="462"/>
      <c r="J4888" s="463"/>
      <c r="K4888" s="468"/>
      <c r="L4888" s="464">
        <f t="shared" ca="1" si="76"/>
        <v>0</v>
      </c>
      <c r="M4888" s="462"/>
    </row>
    <row r="4889" spans="1:13" x14ac:dyDescent="0.35">
      <c r="A4889" s="465"/>
      <c r="B4889" s="465"/>
      <c r="C4889" s="465"/>
      <c r="D4889" s="465"/>
      <c r="E4889" s="465"/>
      <c r="F4889" s="466"/>
      <c r="G4889" s="465"/>
      <c r="H4889" s="465"/>
      <c r="I4889" s="465"/>
      <c r="J4889" s="466"/>
      <c r="K4889" s="469"/>
      <c r="L4889" s="404">
        <f t="shared" ca="1" si="76"/>
        <v>0</v>
      </c>
      <c r="M4889" s="465"/>
    </row>
    <row r="4890" spans="1:13" x14ac:dyDescent="0.35">
      <c r="A4890" s="462"/>
      <c r="B4890" s="462"/>
      <c r="C4890" s="462"/>
      <c r="D4890" s="462"/>
      <c r="E4890" s="462"/>
      <c r="F4890" s="463"/>
      <c r="G4890" s="462"/>
      <c r="H4890" s="462"/>
      <c r="I4890" s="462"/>
      <c r="J4890" s="463"/>
      <c r="K4890" s="468"/>
      <c r="L4890" s="464">
        <f t="shared" ca="1" si="76"/>
        <v>0</v>
      </c>
      <c r="M4890" s="462"/>
    </row>
    <row r="4891" spans="1:13" x14ac:dyDescent="0.35">
      <c r="A4891" s="465"/>
      <c r="B4891" s="465"/>
      <c r="C4891" s="465"/>
      <c r="D4891" s="465"/>
      <c r="E4891" s="465"/>
      <c r="F4891" s="466"/>
      <c r="G4891" s="465"/>
      <c r="H4891" s="465"/>
      <c r="I4891" s="465"/>
      <c r="J4891" s="466"/>
      <c r="K4891" s="469"/>
      <c r="L4891" s="404">
        <f t="shared" ca="1" si="76"/>
        <v>0</v>
      </c>
      <c r="M4891" s="465"/>
    </row>
    <row r="4892" spans="1:13" x14ac:dyDescent="0.35">
      <c r="A4892" s="462"/>
      <c r="B4892" s="462"/>
      <c r="C4892" s="462"/>
      <c r="D4892" s="462"/>
      <c r="E4892" s="462"/>
      <c r="F4892" s="463"/>
      <c r="G4892" s="462"/>
      <c r="H4892" s="462"/>
      <c r="I4892" s="462"/>
      <c r="J4892" s="463"/>
      <c r="K4892" s="468"/>
      <c r="L4892" s="464">
        <f t="shared" ca="1" si="76"/>
        <v>0</v>
      </c>
      <c r="M4892" s="462"/>
    </row>
    <row r="4893" spans="1:13" x14ac:dyDescent="0.35">
      <c r="A4893" s="465"/>
      <c r="B4893" s="465"/>
      <c r="C4893" s="465"/>
      <c r="D4893" s="465"/>
      <c r="E4893" s="465"/>
      <c r="F4893" s="466"/>
      <c r="G4893" s="465"/>
      <c r="H4893" s="465"/>
      <c r="I4893" s="465"/>
      <c r="J4893" s="466"/>
      <c r="K4893" s="469"/>
      <c r="L4893" s="404">
        <f t="shared" ca="1" si="76"/>
        <v>0</v>
      </c>
      <c r="M4893" s="465"/>
    </row>
    <row r="4894" spans="1:13" x14ac:dyDescent="0.35">
      <c r="A4894" s="462"/>
      <c r="B4894" s="462"/>
      <c r="C4894" s="462"/>
      <c r="D4894" s="462"/>
      <c r="E4894" s="462"/>
      <c r="F4894" s="463"/>
      <c r="G4894" s="462"/>
      <c r="H4894" s="462"/>
      <c r="I4894" s="462"/>
      <c r="J4894" s="463"/>
      <c r="K4894" s="468"/>
      <c r="L4894" s="464">
        <f t="shared" ca="1" si="76"/>
        <v>0</v>
      </c>
      <c r="M4894" s="462"/>
    </row>
    <row r="4895" spans="1:13" x14ac:dyDescent="0.35">
      <c r="A4895" s="465"/>
      <c r="B4895" s="465"/>
      <c r="C4895" s="465"/>
      <c r="D4895" s="465"/>
      <c r="E4895" s="465"/>
      <c r="F4895" s="466"/>
      <c r="G4895" s="465"/>
      <c r="H4895" s="465"/>
      <c r="I4895" s="465"/>
      <c r="J4895" s="466"/>
      <c r="K4895" s="469"/>
      <c r="L4895" s="404">
        <f t="shared" ca="1" si="76"/>
        <v>0</v>
      </c>
      <c r="M4895" s="465"/>
    </row>
    <row r="4896" spans="1:13" x14ac:dyDescent="0.35">
      <c r="A4896" s="462"/>
      <c r="B4896" s="462"/>
      <c r="C4896" s="462"/>
      <c r="D4896" s="462"/>
      <c r="E4896" s="462"/>
      <c r="F4896" s="463"/>
      <c r="G4896" s="462"/>
      <c r="H4896" s="462"/>
      <c r="I4896" s="462"/>
      <c r="J4896" s="463"/>
      <c r="K4896" s="468"/>
      <c r="L4896" s="464">
        <f t="shared" ca="1" si="76"/>
        <v>0</v>
      </c>
      <c r="M4896" s="462"/>
    </row>
    <row r="4897" spans="1:13" x14ac:dyDescent="0.35">
      <c r="A4897" s="465"/>
      <c r="B4897" s="465"/>
      <c r="C4897" s="465"/>
      <c r="D4897" s="465"/>
      <c r="E4897" s="465"/>
      <c r="F4897" s="466"/>
      <c r="G4897" s="465"/>
      <c r="H4897" s="465"/>
      <c r="I4897" s="465"/>
      <c r="J4897" s="466"/>
      <c r="K4897" s="469"/>
      <c r="L4897" s="404">
        <f t="shared" ca="1" si="76"/>
        <v>0</v>
      </c>
      <c r="M4897" s="465"/>
    </row>
    <row r="4898" spans="1:13" x14ac:dyDescent="0.35">
      <c r="A4898" s="462"/>
      <c r="B4898" s="462"/>
      <c r="C4898" s="462"/>
      <c r="D4898" s="462"/>
      <c r="E4898" s="462"/>
      <c r="F4898" s="463"/>
      <c r="G4898" s="462"/>
      <c r="H4898" s="462"/>
      <c r="I4898" s="462"/>
      <c r="J4898" s="463"/>
      <c r="K4898" s="468"/>
      <c r="L4898" s="464">
        <f t="shared" ca="1" si="76"/>
        <v>0</v>
      </c>
      <c r="M4898" s="462"/>
    </row>
    <row r="4899" spans="1:13" x14ac:dyDescent="0.35">
      <c r="A4899" s="465"/>
      <c r="B4899" s="465"/>
      <c r="C4899" s="465"/>
      <c r="D4899" s="465"/>
      <c r="E4899" s="465"/>
      <c r="F4899" s="466"/>
      <c r="G4899" s="465"/>
      <c r="H4899" s="465"/>
      <c r="I4899" s="465"/>
      <c r="J4899" s="466"/>
      <c r="K4899" s="469"/>
      <c r="L4899" s="404">
        <f t="shared" ca="1" si="76"/>
        <v>0</v>
      </c>
      <c r="M4899" s="465"/>
    </row>
    <row r="4900" spans="1:13" x14ac:dyDescent="0.35">
      <c r="A4900" s="462"/>
      <c r="B4900" s="462"/>
      <c r="C4900" s="462"/>
      <c r="D4900" s="462"/>
      <c r="E4900" s="462"/>
      <c r="F4900" s="463"/>
      <c r="G4900" s="462"/>
      <c r="H4900" s="462"/>
      <c r="I4900" s="462"/>
      <c r="J4900" s="463"/>
      <c r="K4900" s="468"/>
      <c r="L4900" s="464">
        <f t="shared" ca="1" si="76"/>
        <v>0</v>
      </c>
      <c r="M4900" s="462"/>
    </row>
    <row r="4901" spans="1:13" x14ac:dyDescent="0.35">
      <c r="A4901" s="465"/>
      <c r="B4901" s="465"/>
      <c r="C4901" s="465"/>
      <c r="D4901" s="465"/>
      <c r="E4901" s="465"/>
      <c r="F4901" s="466"/>
      <c r="G4901" s="465"/>
      <c r="H4901" s="465"/>
      <c r="I4901" s="465"/>
      <c r="J4901" s="466"/>
      <c r="K4901" s="469"/>
      <c r="L4901" s="404">
        <f t="shared" ca="1" si="76"/>
        <v>0</v>
      </c>
      <c r="M4901" s="465"/>
    </row>
    <row r="4902" spans="1:13" x14ac:dyDescent="0.35">
      <c r="A4902" s="462"/>
      <c r="B4902" s="462"/>
      <c r="C4902" s="462"/>
      <c r="D4902" s="462"/>
      <c r="E4902" s="462"/>
      <c r="F4902" s="463"/>
      <c r="G4902" s="462"/>
      <c r="H4902" s="462"/>
      <c r="I4902" s="462"/>
      <c r="J4902" s="463"/>
      <c r="K4902" s="468"/>
      <c r="L4902" s="464">
        <f t="shared" ca="1" si="76"/>
        <v>0</v>
      </c>
      <c r="M4902" s="462"/>
    </row>
    <row r="4903" spans="1:13" x14ac:dyDescent="0.35">
      <c r="A4903" s="465"/>
      <c r="B4903" s="465"/>
      <c r="C4903" s="465"/>
      <c r="D4903" s="465"/>
      <c r="E4903" s="465"/>
      <c r="F4903" s="466"/>
      <c r="G4903" s="465"/>
      <c r="H4903" s="465"/>
      <c r="I4903" s="465"/>
      <c r="J4903" s="466"/>
      <c r="K4903" s="469"/>
      <c r="L4903" s="404">
        <f t="shared" ca="1" si="76"/>
        <v>0</v>
      </c>
      <c r="M4903" s="465"/>
    </row>
    <row r="4904" spans="1:13" x14ac:dyDescent="0.35">
      <c r="A4904" s="462"/>
      <c r="B4904" s="462"/>
      <c r="C4904" s="462"/>
      <c r="D4904" s="462"/>
      <c r="E4904" s="462"/>
      <c r="F4904" s="463"/>
      <c r="G4904" s="462"/>
      <c r="H4904" s="462"/>
      <c r="I4904" s="462"/>
      <c r="J4904" s="463"/>
      <c r="K4904" s="468"/>
      <c r="L4904" s="464">
        <f t="shared" ca="1" si="76"/>
        <v>0</v>
      </c>
      <c r="M4904" s="462"/>
    </row>
    <row r="4905" spans="1:13" x14ac:dyDescent="0.35">
      <c r="A4905" s="465"/>
      <c r="B4905" s="465"/>
      <c r="C4905" s="465"/>
      <c r="D4905" s="465"/>
      <c r="E4905" s="465"/>
      <c r="F4905" s="466"/>
      <c r="G4905" s="465"/>
      <c r="H4905" s="465"/>
      <c r="I4905" s="465"/>
      <c r="J4905" s="466"/>
      <c r="K4905" s="469"/>
      <c r="L4905" s="404">
        <f t="shared" ca="1" si="76"/>
        <v>0</v>
      </c>
      <c r="M4905" s="465"/>
    </row>
    <row r="4906" spans="1:13" x14ac:dyDescent="0.35">
      <c r="A4906" s="462"/>
      <c r="B4906" s="462"/>
      <c r="C4906" s="462"/>
      <c r="D4906" s="462"/>
      <c r="E4906" s="462"/>
      <c r="F4906" s="463"/>
      <c r="G4906" s="462"/>
      <c r="H4906" s="462"/>
      <c r="I4906" s="462"/>
      <c r="J4906" s="463"/>
      <c r="K4906" s="468"/>
      <c r="L4906" s="464">
        <f t="shared" ca="1" si="76"/>
        <v>0</v>
      </c>
      <c r="M4906" s="462"/>
    </row>
    <row r="4907" spans="1:13" x14ac:dyDescent="0.35">
      <c r="A4907" s="465"/>
      <c r="B4907" s="465"/>
      <c r="C4907" s="465"/>
      <c r="D4907" s="465"/>
      <c r="E4907" s="465"/>
      <c r="F4907" s="466"/>
      <c r="G4907" s="465"/>
      <c r="H4907" s="465"/>
      <c r="I4907" s="465"/>
      <c r="J4907" s="466"/>
      <c r="K4907" s="469"/>
      <c r="L4907" s="404">
        <f t="shared" ca="1" si="76"/>
        <v>0</v>
      </c>
      <c r="M4907" s="465"/>
    </row>
    <row r="4908" spans="1:13" x14ac:dyDescent="0.35">
      <c r="A4908" s="462"/>
      <c r="B4908" s="462"/>
      <c r="C4908" s="462"/>
      <c r="D4908" s="462"/>
      <c r="E4908" s="462"/>
      <c r="F4908" s="463"/>
      <c r="G4908" s="462"/>
      <c r="H4908" s="462"/>
      <c r="I4908" s="462"/>
      <c r="J4908" s="463"/>
      <c r="K4908" s="468"/>
      <c r="L4908" s="464">
        <f t="shared" ca="1" si="76"/>
        <v>0</v>
      </c>
      <c r="M4908" s="462"/>
    </row>
    <row r="4909" spans="1:13" x14ac:dyDescent="0.35">
      <c r="A4909" s="465"/>
      <c r="B4909" s="465"/>
      <c r="C4909" s="465"/>
      <c r="D4909" s="465"/>
      <c r="E4909" s="465"/>
      <c r="F4909" s="466"/>
      <c r="G4909" s="465"/>
      <c r="H4909" s="465"/>
      <c r="I4909" s="465"/>
      <c r="J4909" s="466"/>
      <c r="K4909" s="469"/>
      <c r="L4909" s="404">
        <f t="shared" ca="1" si="76"/>
        <v>0</v>
      </c>
      <c r="M4909" s="465"/>
    </row>
    <row r="4910" spans="1:13" x14ac:dyDescent="0.35">
      <c r="A4910" s="462"/>
      <c r="B4910" s="462"/>
      <c r="C4910" s="462"/>
      <c r="D4910" s="462"/>
      <c r="E4910" s="462"/>
      <c r="F4910" s="463"/>
      <c r="G4910" s="462"/>
      <c r="H4910" s="462"/>
      <c r="I4910" s="462"/>
      <c r="J4910" s="463"/>
      <c r="K4910" s="468"/>
      <c r="L4910" s="464">
        <f t="shared" ca="1" si="76"/>
        <v>0</v>
      </c>
      <c r="M4910" s="462"/>
    </row>
    <row r="4911" spans="1:13" x14ac:dyDescent="0.35">
      <c r="A4911" s="465"/>
      <c r="B4911" s="465"/>
      <c r="C4911" s="465"/>
      <c r="D4911" s="465"/>
      <c r="E4911" s="465"/>
      <c r="F4911" s="466"/>
      <c r="G4911" s="465"/>
      <c r="H4911" s="465"/>
      <c r="I4911" s="465"/>
      <c r="J4911" s="466"/>
      <c r="K4911" s="469"/>
      <c r="L4911" s="404">
        <f t="shared" ca="1" si="76"/>
        <v>0</v>
      </c>
      <c r="M4911" s="465"/>
    </row>
    <row r="4912" spans="1:13" x14ac:dyDescent="0.35">
      <c r="A4912" s="462"/>
      <c r="B4912" s="462"/>
      <c r="C4912" s="462"/>
      <c r="D4912" s="462"/>
      <c r="E4912" s="462"/>
      <c r="F4912" s="463"/>
      <c r="G4912" s="462"/>
      <c r="H4912" s="462"/>
      <c r="I4912" s="462"/>
      <c r="J4912" s="463"/>
      <c r="K4912" s="468"/>
      <c r="L4912" s="464">
        <f t="shared" ca="1" si="76"/>
        <v>0</v>
      </c>
      <c r="M4912" s="462"/>
    </row>
    <row r="4913" spans="1:13" x14ac:dyDescent="0.35">
      <c r="A4913" s="465"/>
      <c r="B4913" s="465"/>
      <c r="C4913" s="465"/>
      <c r="D4913" s="465"/>
      <c r="E4913" s="465"/>
      <c r="F4913" s="466"/>
      <c r="G4913" s="465"/>
      <c r="H4913" s="465"/>
      <c r="I4913" s="465"/>
      <c r="J4913" s="466"/>
      <c r="K4913" s="469"/>
      <c r="L4913" s="404">
        <f t="shared" ca="1" si="76"/>
        <v>0</v>
      </c>
      <c r="M4913" s="465"/>
    </row>
    <row r="4914" spans="1:13" x14ac:dyDescent="0.35">
      <c r="A4914" s="462"/>
      <c r="B4914" s="462"/>
      <c r="C4914" s="462"/>
      <c r="D4914" s="462"/>
      <c r="E4914" s="462"/>
      <c r="F4914" s="463"/>
      <c r="G4914" s="462"/>
      <c r="H4914" s="462"/>
      <c r="I4914" s="462"/>
      <c r="J4914" s="463"/>
      <c r="K4914" s="468"/>
      <c r="L4914" s="464">
        <f t="shared" ca="1" si="76"/>
        <v>0</v>
      </c>
      <c r="M4914" s="462"/>
    </row>
    <row r="4915" spans="1:13" x14ac:dyDescent="0.35">
      <c r="A4915" s="465"/>
      <c r="B4915" s="465"/>
      <c r="C4915" s="465"/>
      <c r="D4915" s="465"/>
      <c r="E4915" s="465"/>
      <c r="F4915" s="466"/>
      <c r="G4915" s="465"/>
      <c r="H4915" s="465"/>
      <c r="I4915" s="465"/>
      <c r="J4915" s="466"/>
      <c r="K4915" s="469"/>
      <c r="L4915" s="404">
        <f t="shared" ca="1" si="76"/>
        <v>0</v>
      </c>
      <c r="M4915" s="465"/>
    </row>
    <row r="4916" spans="1:13" x14ac:dyDescent="0.35">
      <c r="A4916" s="462"/>
      <c r="B4916" s="462"/>
      <c r="C4916" s="462"/>
      <c r="D4916" s="462"/>
      <c r="E4916" s="462"/>
      <c r="F4916" s="463"/>
      <c r="G4916" s="462"/>
      <c r="H4916" s="462"/>
      <c r="I4916" s="462"/>
      <c r="J4916" s="463"/>
      <c r="K4916" s="468"/>
      <c r="L4916" s="464">
        <f t="shared" ca="1" si="76"/>
        <v>0</v>
      </c>
      <c r="M4916" s="462"/>
    </row>
    <row r="4917" spans="1:13" x14ac:dyDescent="0.35">
      <c r="A4917" s="465"/>
      <c r="B4917" s="465"/>
      <c r="C4917" s="465"/>
      <c r="D4917" s="465"/>
      <c r="E4917" s="465"/>
      <c r="F4917" s="466"/>
      <c r="G4917" s="465"/>
      <c r="H4917" s="465"/>
      <c r="I4917" s="465"/>
      <c r="J4917" s="466"/>
      <c r="K4917" s="469"/>
      <c r="L4917" s="404">
        <f t="shared" ca="1" si="76"/>
        <v>0</v>
      </c>
      <c r="M4917" s="465"/>
    </row>
    <row r="4918" spans="1:13" x14ac:dyDescent="0.35">
      <c r="A4918" s="462"/>
      <c r="B4918" s="462"/>
      <c r="C4918" s="462"/>
      <c r="D4918" s="462"/>
      <c r="E4918" s="462"/>
      <c r="F4918" s="463"/>
      <c r="G4918" s="462"/>
      <c r="H4918" s="462"/>
      <c r="I4918" s="462"/>
      <c r="J4918" s="463"/>
      <c r="K4918" s="468"/>
      <c r="L4918" s="464">
        <f t="shared" ca="1" si="76"/>
        <v>0</v>
      </c>
      <c r="M4918" s="462"/>
    </row>
    <row r="4919" spans="1:13" x14ac:dyDescent="0.35">
      <c r="A4919" s="465"/>
      <c r="B4919" s="465"/>
      <c r="C4919" s="465"/>
      <c r="D4919" s="465"/>
      <c r="E4919" s="465"/>
      <c r="F4919" s="466"/>
      <c r="G4919" s="465"/>
      <c r="H4919" s="465"/>
      <c r="I4919" s="465"/>
      <c r="J4919" s="466"/>
      <c r="K4919" s="469"/>
      <c r="L4919" s="404">
        <f t="shared" ca="1" si="76"/>
        <v>0</v>
      </c>
      <c r="M4919" s="465"/>
    </row>
    <row r="4920" spans="1:13" x14ac:dyDescent="0.35">
      <c r="A4920" s="462"/>
      <c r="B4920" s="462"/>
      <c r="C4920" s="462"/>
      <c r="D4920" s="462"/>
      <c r="E4920" s="462"/>
      <c r="F4920" s="463"/>
      <c r="G4920" s="462"/>
      <c r="H4920" s="462"/>
      <c r="I4920" s="462"/>
      <c r="J4920" s="463"/>
      <c r="K4920" s="468"/>
      <c r="L4920" s="464">
        <f t="shared" ca="1" si="76"/>
        <v>0</v>
      </c>
      <c r="M4920" s="462"/>
    </row>
    <row r="4921" spans="1:13" x14ac:dyDescent="0.35">
      <c r="A4921" s="465"/>
      <c r="B4921" s="465"/>
      <c r="C4921" s="465"/>
      <c r="D4921" s="465"/>
      <c r="E4921" s="465"/>
      <c r="F4921" s="466"/>
      <c r="G4921" s="465"/>
      <c r="H4921" s="465"/>
      <c r="I4921" s="465"/>
      <c r="J4921" s="466"/>
      <c r="K4921" s="469"/>
      <c r="L4921" s="404">
        <f t="shared" ca="1" si="76"/>
        <v>0</v>
      </c>
      <c r="M4921" s="465"/>
    </row>
    <row r="4922" spans="1:13" x14ac:dyDescent="0.35">
      <c r="A4922" s="462"/>
      <c r="B4922" s="462"/>
      <c r="C4922" s="462"/>
      <c r="D4922" s="462"/>
      <c r="E4922" s="462"/>
      <c r="F4922" s="463"/>
      <c r="G4922" s="462"/>
      <c r="H4922" s="462"/>
      <c r="I4922" s="462"/>
      <c r="J4922" s="463"/>
      <c r="K4922" s="468"/>
      <c r="L4922" s="464">
        <f t="shared" ca="1" si="76"/>
        <v>0</v>
      </c>
      <c r="M4922" s="462"/>
    </row>
    <row r="4923" spans="1:13" x14ac:dyDescent="0.35">
      <c r="A4923" s="465"/>
      <c r="B4923" s="465"/>
      <c r="C4923" s="465"/>
      <c r="D4923" s="465"/>
      <c r="E4923" s="465"/>
      <c r="F4923" s="466"/>
      <c r="G4923" s="465"/>
      <c r="H4923" s="465"/>
      <c r="I4923" s="465"/>
      <c r="J4923" s="466"/>
      <c r="K4923" s="469"/>
      <c r="L4923" s="404">
        <f t="shared" ca="1" si="76"/>
        <v>0</v>
      </c>
      <c r="M4923" s="465"/>
    </row>
    <row r="4924" spans="1:13" x14ac:dyDescent="0.35">
      <c r="A4924" s="462"/>
      <c r="B4924" s="462"/>
      <c r="C4924" s="462"/>
      <c r="D4924" s="462"/>
      <c r="E4924" s="462"/>
      <c r="F4924" s="463"/>
      <c r="G4924" s="462"/>
      <c r="H4924" s="462"/>
      <c r="I4924" s="462"/>
      <c r="J4924" s="463"/>
      <c r="K4924" s="468"/>
      <c r="L4924" s="464">
        <f t="shared" ca="1" si="76"/>
        <v>0</v>
      </c>
      <c r="M4924" s="462"/>
    </row>
    <row r="4925" spans="1:13" x14ac:dyDescent="0.35">
      <c r="A4925" s="465"/>
      <c r="B4925" s="465"/>
      <c r="C4925" s="465"/>
      <c r="D4925" s="465"/>
      <c r="E4925" s="465"/>
      <c r="F4925" s="466"/>
      <c r="G4925" s="465"/>
      <c r="H4925" s="465"/>
      <c r="I4925" s="465"/>
      <c r="J4925" s="466"/>
      <c r="K4925" s="469"/>
      <c r="L4925" s="404">
        <f t="shared" ca="1" si="76"/>
        <v>0</v>
      </c>
      <c r="M4925" s="465"/>
    </row>
    <row r="4926" spans="1:13" x14ac:dyDescent="0.35">
      <c r="A4926" s="462"/>
      <c r="B4926" s="462"/>
      <c r="C4926" s="462"/>
      <c r="D4926" s="462"/>
      <c r="E4926" s="462"/>
      <c r="F4926" s="463"/>
      <c r="G4926" s="462"/>
      <c r="H4926" s="462"/>
      <c r="I4926" s="462"/>
      <c r="J4926" s="463"/>
      <c r="K4926" s="468"/>
      <c r="L4926" s="464">
        <f t="shared" ca="1" si="76"/>
        <v>0</v>
      </c>
      <c r="M4926" s="462"/>
    </row>
    <row r="4927" spans="1:13" x14ac:dyDescent="0.35">
      <c r="A4927" s="465"/>
      <c r="B4927" s="465"/>
      <c r="C4927" s="465"/>
      <c r="D4927" s="465"/>
      <c r="E4927" s="465"/>
      <c r="F4927" s="466"/>
      <c r="G4927" s="465"/>
      <c r="H4927" s="465"/>
      <c r="I4927" s="465"/>
      <c r="J4927" s="466"/>
      <c r="K4927" s="469"/>
      <c r="L4927" s="404">
        <f t="shared" ca="1" si="76"/>
        <v>0</v>
      </c>
      <c r="M4927" s="465"/>
    </row>
    <row r="4928" spans="1:13" x14ac:dyDescent="0.35">
      <c r="A4928" s="462"/>
      <c r="B4928" s="462"/>
      <c r="C4928" s="462"/>
      <c r="D4928" s="462"/>
      <c r="E4928" s="462"/>
      <c r="F4928" s="463"/>
      <c r="G4928" s="462"/>
      <c r="H4928" s="462"/>
      <c r="I4928" s="462"/>
      <c r="J4928" s="463"/>
      <c r="K4928" s="468"/>
      <c r="L4928" s="464">
        <f t="shared" ca="1" si="76"/>
        <v>0</v>
      </c>
      <c r="M4928" s="462"/>
    </row>
    <row r="4929" spans="1:13" x14ac:dyDescent="0.35">
      <c r="A4929" s="465"/>
      <c r="B4929" s="465"/>
      <c r="C4929" s="465"/>
      <c r="D4929" s="465"/>
      <c r="E4929" s="465"/>
      <c r="F4929" s="466"/>
      <c r="G4929" s="465"/>
      <c r="H4929" s="465"/>
      <c r="I4929" s="465"/>
      <c r="J4929" s="466"/>
      <c r="K4929" s="469"/>
      <c r="M4929" s="465"/>
    </row>
  </sheetData>
  <autoFilter ref="A1:M4928" xr:uid="{55D94D06-90C4-413B-9EF4-8431DAF51236}"/>
  <sortState xmlns:xlrd2="http://schemas.microsoft.com/office/spreadsheetml/2017/richdata2" ref="A2:M4928">
    <sortCondition ref="D2:D4928"/>
    <sortCondition ref="E2:E4928"/>
    <sortCondition ref="B2:B4928"/>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CCECFF"/>
    <pageSetUpPr fitToPage="1"/>
  </sheetPr>
  <dimension ref="B1:AF313"/>
  <sheetViews>
    <sheetView zoomScaleNormal="100" workbookViewId="0">
      <pane ySplit="10" topLeftCell="A11" activePane="bottomLeft" state="frozen"/>
      <selection pane="bottomLeft"/>
    </sheetView>
  </sheetViews>
  <sheetFormatPr defaultColWidth="9.1796875" defaultRowHeight="14.5" x14ac:dyDescent="0.35"/>
  <cols>
    <col min="1" max="1" width="2.54296875" style="191" customWidth="1"/>
    <col min="2" max="2" width="3.54296875" style="191" customWidth="1"/>
    <col min="3" max="10" width="12.54296875" style="191" customWidth="1"/>
    <col min="11" max="11" width="6.7265625" style="191" customWidth="1"/>
    <col min="12" max="12" width="11.81640625" style="191" customWidth="1"/>
    <col min="13" max="15" width="12.54296875" style="191" customWidth="1"/>
    <col min="16" max="16" width="13.7265625" style="191" customWidth="1"/>
    <col min="17" max="17" width="13.6328125" style="191" customWidth="1"/>
    <col min="18" max="18" width="3.54296875" style="191" customWidth="1"/>
    <col min="19" max="19" width="2.54296875" style="191" customWidth="1"/>
    <col min="20" max="20" width="9.1796875" style="191" hidden="1" customWidth="1"/>
    <col min="21" max="21" width="9.1796875" style="191"/>
    <col min="22" max="32" width="0" style="191" hidden="1" customWidth="1"/>
    <col min="33" max="16384" width="9.1796875" style="191"/>
  </cols>
  <sheetData>
    <row r="1" spans="2:18" s="186" customFormat="1" ht="18.5" x14ac:dyDescent="0.35">
      <c r="B1" s="616" t="s">
        <v>15887</v>
      </c>
      <c r="C1" s="617"/>
      <c r="D1" s="617"/>
      <c r="E1" s="617"/>
      <c r="F1" s="617"/>
      <c r="G1" s="617"/>
      <c r="H1" s="617"/>
      <c r="I1" s="617"/>
      <c r="J1" s="617"/>
      <c r="K1" s="617"/>
      <c r="L1" s="617"/>
      <c r="M1" s="617"/>
      <c r="N1" s="617"/>
      <c r="O1" s="617"/>
      <c r="P1" s="617"/>
      <c r="Q1" s="617"/>
      <c r="R1" s="618"/>
    </row>
    <row r="2" spans="2:18" s="187" customFormat="1" ht="24" thickBot="1" x14ac:dyDescent="0.4">
      <c r="B2" s="586" t="s">
        <v>37</v>
      </c>
      <c r="C2" s="587"/>
      <c r="D2" s="587"/>
      <c r="E2" s="587"/>
      <c r="F2" s="587"/>
      <c r="G2" s="587"/>
      <c r="H2" s="587"/>
      <c r="I2" s="587"/>
      <c r="J2" s="587"/>
      <c r="K2" s="587"/>
      <c r="L2" s="587"/>
      <c r="M2" s="587"/>
      <c r="N2" s="588"/>
      <c r="O2" s="588"/>
      <c r="P2" s="588"/>
      <c r="Q2" s="588"/>
      <c r="R2" s="589"/>
    </row>
    <row r="3" spans="2:18" x14ac:dyDescent="0.35">
      <c r="B3" s="188"/>
      <c r="C3" s="189"/>
      <c r="D3" s="189"/>
      <c r="E3" s="189"/>
      <c r="F3" s="189"/>
      <c r="G3" s="189"/>
      <c r="H3" s="189"/>
      <c r="I3" s="189"/>
      <c r="J3" s="189"/>
      <c r="K3" s="189"/>
      <c r="L3" s="189"/>
      <c r="M3" s="189"/>
      <c r="N3" s="189"/>
      <c r="O3" s="189"/>
      <c r="P3" s="189"/>
      <c r="Q3" s="189"/>
      <c r="R3" s="190"/>
    </row>
    <row r="4" spans="2:18" x14ac:dyDescent="0.35">
      <c r="B4" s="192"/>
      <c r="C4" s="193" t="s">
        <v>38</v>
      </c>
      <c r="D4" s="621" t="s">
        <v>14625</v>
      </c>
      <c r="E4" s="621"/>
      <c r="F4" s="621"/>
      <c r="G4" s="621"/>
      <c r="H4" s="621"/>
      <c r="I4" s="621"/>
      <c r="J4" s="621"/>
      <c r="K4" s="621"/>
      <c r="L4" s="621"/>
      <c r="M4" s="621"/>
      <c r="N4" s="621"/>
      <c r="O4" s="621"/>
      <c r="P4" s="621"/>
      <c r="Q4" s="194" t="s">
        <v>38</v>
      </c>
      <c r="R4" s="195"/>
    </row>
    <row r="5" spans="2:18" x14ac:dyDescent="0.35">
      <c r="B5" s="192"/>
      <c r="C5" s="193"/>
      <c r="D5" s="621"/>
      <c r="E5" s="621"/>
      <c r="F5" s="621"/>
      <c r="G5" s="621"/>
      <c r="H5" s="621"/>
      <c r="I5" s="621"/>
      <c r="J5" s="621"/>
      <c r="K5" s="621"/>
      <c r="L5" s="621"/>
      <c r="M5" s="621"/>
      <c r="N5" s="621"/>
      <c r="O5" s="621"/>
      <c r="P5" s="621"/>
      <c r="Q5" s="194"/>
      <c r="R5" s="195"/>
    </row>
    <row r="6" spans="2:18" x14ac:dyDescent="0.35">
      <c r="B6" s="192"/>
      <c r="C6" s="196"/>
      <c r="D6" s="621"/>
      <c r="E6" s="621"/>
      <c r="F6" s="621"/>
      <c r="G6" s="621"/>
      <c r="H6" s="621"/>
      <c r="I6" s="621"/>
      <c r="J6" s="621"/>
      <c r="K6" s="621"/>
      <c r="L6" s="621"/>
      <c r="M6" s="621"/>
      <c r="N6" s="621"/>
      <c r="O6" s="621"/>
      <c r="P6" s="621"/>
      <c r="Q6" s="196"/>
      <c r="R6" s="195"/>
    </row>
    <row r="7" spans="2:18" x14ac:dyDescent="0.35">
      <c r="B7" s="192"/>
      <c r="C7" s="196"/>
      <c r="D7" s="197"/>
      <c r="E7" s="197"/>
      <c r="F7" s="197"/>
      <c r="G7" s="197"/>
      <c r="H7" s="197"/>
      <c r="I7" s="197"/>
      <c r="J7" s="197"/>
      <c r="K7" s="197"/>
      <c r="L7" s="197"/>
      <c r="M7" s="197"/>
      <c r="N7" s="197"/>
      <c r="O7" s="197"/>
      <c r="P7" s="197"/>
      <c r="Q7" s="196"/>
      <c r="R7" s="195"/>
    </row>
    <row r="8" spans="2:18" ht="15" customHeight="1" x14ac:dyDescent="0.35">
      <c r="B8" s="192"/>
      <c r="C8" s="582" t="s">
        <v>39</v>
      </c>
      <c r="D8" s="603"/>
      <c r="E8" s="603"/>
      <c r="F8" s="603"/>
      <c r="G8" s="603"/>
      <c r="H8" s="603"/>
      <c r="I8" s="603"/>
      <c r="J8" s="603"/>
      <c r="K8" s="603"/>
      <c r="L8" s="603"/>
      <c r="M8" s="603"/>
      <c r="N8" s="603"/>
      <c r="O8" s="603"/>
      <c r="P8" s="603"/>
      <c r="Q8" s="583"/>
      <c r="R8" s="195"/>
    </row>
    <row r="9" spans="2:18" x14ac:dyDescent="0.35">
      <c r="B9" s="192"/>
      <c r="C9" s="584"/>
      <c r="D9" s="607"/>
      <c r="E9" s="607"/>
      <c r="F9" s="607"/>
      <c r="G9" s="607"/>
      <c r="H9" s="607"/>
      <c r="I9" s="607"/>
      <c r="J9" s="607"/>
      <c r="K9" s="607"/>
      <c r="L9" s="607"/>
      <c r="M9" s="607"/>
      <c r="N9" s="607"/>
      <c r="O9" s="607"/>
      <c r="P9" s="607"/>
      <c r="Q9" s="585"/>
      <c r="R9" s="195"/>
    </row>
    <row r="10" spans="2:18" ht="15" thickBot="1" x14ac:dyDescent="0.4">
      <c r="B10" s="198"/>
      <c r="C10" s="199"/>
      <c r="D10" s="199"/>
      <c r="E10" s="199"/>
      <c r="F10" s="199"/>
      <c r="G10" s="199"/>
      <c r="H10" s="199"/>
      <c r="I10" s="199"/>
      <c r="J10" s="199"/>
      <c r="K10" s="199"/>
      <c r="L10" s="199"/>
      <c r="M10" s="199"/>
      <c r="N10" s="199"/>
      <c r="O10" s="199"/>
      <c r="P10" s="199"/>
      <c r="Q10" s="199"/>
      <c r="R10" s="200"/>
    </row>
    <row r="11" spans="2:18" x14ac:dyDescent="0.35">
      <c r="B11" s="201"/>
      <c r="C11" s="202"/>
      <c r="D11" s="202"/>
      <c r="E11" s="202"/>
      <c r="F11" s="202"/>
      <c r="G11" s="202"/>
      <c r="H11" s="202"/>
      <c r="I11" s="202"/>
      <c r="J11" s="202"/>
      <c r="K11" s="202"/>
      <c r="L11" s="203"/>
      <c r="M11" s="196"/>
      <c r="N11" s="196"/>
      <c r="O11" s="196"/>
      <c r="P11" s="196"/>
      <c r="Q11" s="196"/>
      <c r="R11" s="195"/>
    </row>
    <row r="12" spans="2:18" ht="14.5" customHeight="1" x14ac:dyDescent="0.35">
      <c r="B12" s="619" t="s">
        <v>2</v>
      </c>
      <c r="C12" s="620"/>
      <c r="D12" s="620"/>
      <c r="E12" s="624"/>
      <c r="F12" s="624"/>
      <c r="G12" s="624"/>
      <c r="H12" s="624"/>
      <c r="I12" s="624"/>
      <c r="J12" s="640" t="s">
        <v>14648</v>
      </c>
      <c r="K12" s="641"/>
      <c r="L12" s="396" t="str">
        <f>IF(E12="","N","Y")</f>
        <v>N</v>
      </c>
      <c r="M12" s="625" t="s">
        <v>14744</v>
      </c>
      <c r="N12" s="626"/>
      <c r="O12" s="626"/>
      <c r="P12" s="626"/>
      <c r="Q12" s="627"/>
      <c r="R12" s="195"/>
    </row>
    <row r="13" spans="2:18" x14ac:dyDescent="0.35">
      <c r="B13" s="205"/>
      <c r="C13" s="206"/>
      <c r="D13" s="206"/>
      <c r="E13" s="202"/>
      <c r="F13" s="202"/>
      <c r="G13" s="202"/>
      <c r="H13" s="202"/>
      <c r="I13" s="202"/>
      <c r="J13" s="319"/>
      <c r="K13" s="202"/>
      <c r="L13" s="396"/>
      <c r="M13" s="628"/>
      <c r="N13" s="629"/>
      <c r="O13" s="629"/>
      <c r="P13" s="629"/>
      <c r="Q13" s="630"/>
      <c r="R13" s="195"/>
    </row>
    <row r="14" spans="2:18" ht="15" customHeight="1" x14ac:dyDescent="0.35">
      <c r="B14" s="619" t="s">
        <v>40</v>
      </c>
      <c r="C14" s="620"/>
      <c r="D14" s="620"/>
      <c r="E14" s="624"/>
      <c r="F14" s="624"/>
      <c r="G14" s="624"/>
      <c r="H14" s="624"/>
      <c r="I14" s="624"/>
      <c r="J14" s="640" t="s">
        <v>14649</v>
      </c>
      <c r="K14" s="641"/>
      <c r="L14" s="396" t="str">
        <f>IF(E14="","N","Y")</f>
        <v>N</v>
      </c>
      <c r="M14" s="628"/>
      <c r="N14" s="629"/>
      <c r="O14" s="629"/>
      <c r="P14" s="629"/>
      <c r="Q14" s="630"/>
      <c r="R14" s="195"/>
    </row>
    <row r="15" spans="2:18" ht="15" customHeight="1" x14ac:dyDescent="0.35">
      <c r="B15" s="635" t="s">
        <v>14647</v>
      </c>
      <c r="C15" s="636"/>
      <c r="D15" s="636"/>
      <c r="E15" s="637" t="str">
        <f>IFERROR(VLOOKUP(E14,'Sec-Agency PL'!A2:C160,3,FALSE),"")</f>
        <v/>
      </c>
      <c r="F15" s="638"/>
      <c r="G15" s="638"/>
      <c r="H15" s="638"/>
      <c r="I15" s="639"/>
      <c r="J15" s="319"/>
      <c r="K15" s="319"/>
      <c r="L15" s="203"/>
      <c r="M15" s="628"/>
      <c r="N15" s="629"/>
      <c r="O15" s="629"/>
      <c r="P15" s="629"/>
      <c r="Q15" s="630"/>
      <c r="R15" s="195"/>
    </row>
    <row r="16" spans="2:18" x14ac:dyDescent="0.35">
      <c r="B16" s="205"/>
      <c r="C16" s="206"/>
      <c r="D16" s="206"/>
      <c r="E16" s="202"/>
      <c r="F16" s="202"/>
      <c r="G16" s="202"/>
      <c r="H16" s="202"/>
      <c r="I16" s="202"/>
      <c r="J16" s="319"/>
      <c r="K16" s="202"/>
      <c r="L16" s="203"/>
      <c r="M16" s="628"/>
      <c r="N16" s="629"/>
      <c r="O16" s="629"/>
      <c r="P16" s="629"/>
      <c r="Q16" s="630"/>
      <c r="R16" s="195"/>
    </row>
    <row r="17" spans="2:18" ht="15" customHeight="1" x14ac:dyDescent="0.35">
      <c r="B17" s="619" t="s">
        <v>7</v>
      </c>
      <c r="C17" s="620"/>
      <c r="D17" s="620"/>
      <c r="E17" s="652" t="str">
        <f>IFERROR(VLOOKUP(E14,'Sec-Agency PL'!A2:B160,2,FALSE),"")</f>
        <v/>
      </c>
      <c r="F17" s="652"/>
      <c r="G17" s="652"/>
      <c r="H17" s="652"/>
      <c r="I17" s="652"/>
      <c r="J17" s="319"/>
      <c r="K17" s="319"/>
      <c r="L17" s="203"/>
      <c r="M17" s="628"/>
      <c r="N17" s="629"/>
      <c r="O17" s="629"/>
      <c r="P17" s="629"/>
      <c r="Q17" s="630"/>
      <c r="R17" s="195"/>
    </row>
    <row r="18" spans="2:18" ht="14.5" customHeight="1" x14ac:dyDescent="0.35">
      <c r="B18" s="205"/>
      <c r="C18" s="206"/>
      <c r="D18" s="206"/>
      <c r="E18" s="202"/>
      <c r="F18" s="202"/>
      <c r="G18" s="202"/>
      <c r="H18" s="202"/>
      <c r="I18" s="202"/>
      <c r="J18" s="202"/>
      <c r="K18" s="202"/>
      <c r="L18" s="203"/>
      <c r="M18" s="631"/>
      <c r="N18" s="632"/>
      <c r="O18" s="632"/>
      <c r="P18" s="632"/>
      <c r="Q18" s="633"/>
      <c r="R18" s="195"/>
    </row>
    <row r="19" spans="2:18" x14ac:dyDescent="0.35">
      <c r="B19" s="619" t="s">
        <v>10</v>
      </c>
      <c r="C19" s="620"/>
      <c r="D19" s="620"/>
      <c r="E19" s="634"/>
      <c r="F19" s="634"/>
      <c r="G19" s="634"/>
      <c r="H19" s="634"/>
      <c r="I19" s="634"/>
      <c r="J19" s="319"/>
      <c r="K19" s="319"/>
      <c r="L19" s="203"/>
      <c r="M19" s="196"/>
      <c r="N19" s="196"/>
      <c r="O19" s="196"/>
      <c r="P19" s="196"/>
      <c r="Q19" s="196"/>
      <c r="R19" s="195"/>
    </row>
    <row r="20" spans="2:18" x14ac:dyDescent="0.35">
      <c r="B20" s="205"/>
      <c r="C20" s="206"/>
      <c r="D20" s="206"/>
      <c r="E20" s="202"/>
      <c r="F20" s="202"/>
      <c r="G20" s="202"/>
      <c r="H20" s="202"/>
      <c r="I20" s="202"/>
      <c r="J20" s="319"/>
      <c r="K20" s="319"/>
      <c r="L20" s="203"/>
      <c r="M20" s="654" t="s">
        <v>41</v>
      </c>
      <c r="N20" s="654"/>
      <c r="O20" s="654"/>
      <c r="P20" s="654"/>
      <c r="Q20" s="654"/>
      <c r="R20" s="195"/>
    </row>
    <row r="21" spans="2:18" x14ac:dyDescent="0.35">
      <c r="B21" s="619" t="s">
        <v>14743</v>
      </c>
      <c r="C21" s="620"/>
      <c r="D21" s="620"/>
      <c r="E21" s="634"/>
      <c r="F21" s="634"/>
      <c r="G21" s="634"/>
      <c r="H21" s="634"/>
      <c r="I21" s="634"/>
      <c r="J21" s="319"/>
      <c r="K21" s="319"/>
      <c r="L21" s="203"/>
      <c r="M21" s="654"/>
      <c r="N21" s="654"/>
      <c r="O21" s="654"/>
      <c r="P21" s="654"/>
      <c r="Q21" s="654"/>
      <c r="R21" s="195"/>
    </row>
    <row r="22" spans="2:18" x14ac:dyDescent="0.35">
      <c r="B22" s="207"/>
      <c r="C22" s="208"/>
      <c r="D22" s="208"/>
      <c r="E22" s="208"/>
      <c r="F22" s="208"/>
      <c r="G22" s="208"/>
      <c r="H22" s="208"/>
      <c r="I22" s="208"/>
      <c r="J22" s="208"/>
      <c r="K22" s="208"/>
      <c r="L22" s="209"/>
      <c r="M22" s="210"/>
      <c r="N22" s="210"/>
      <c r="O22" s="210"/>
      <c r="P22" s="210"/>
      <c r="Q22" s="210"/>
      <c r="R22" s="211"/>
    </row>
    <row r="23" spans="2:18" x14ac:dyDescent="0.35">
      <c r="B23" s="201"/>
      <c r="C23" s="202"/>
      <c r="D23" s="202"/>
      <c r="E23" s="202"/>
      <c r="F23" s="202"/>
      <c r="G23" s="202"/>
      <c r="H23" s="202"/>
      <c r="I23" s="202"/>
      <c r="J23" s="202"/>
      <c r="K23" s="202"/>
      <c r="L23" s="381"/>
      <c r="M23" s="380"/>
      <c r="N23" s="202"/>
      <c r="O23" s="202"/>
      <c r="P23" s="202"/>
      <c r="Q23" s="315"/>
      <c r="R23" s="212"/>
    </row>
    <row r="24" spans="2:18" ht="14.5" customHeight="1" x14ac:dyDescent="0.35">
      <c r="B24" s="201"/>
      <c r="C24" s="202"/>
      <c r="D24" s="202"/>
      <c r="E24" s="543" t="s">
        <v>42</v>
      </c>
      <c r="F24" s="597"/>
      <c r="G24" s="597"/>
      <c r="H24" s="597"/>
      <c r="I24" s="544"/>
      <c r="J24" s="319"/>
      <c r="K24" s="319"/>
      <c r="L24" s="381"/>
      <c r="M24" s="202"/>
      <c r="N24" s="602" t="s">
        <v>42</v>
      </c>
      <c r="O24" s="602"/>
      <c r="P24" s="602"/>
      <c r="Q24" s="602"/>
      <c r="R24" s="212"/>
    </row>
    <row r="25" spans="2:18" ht="15" customHeight="1" x14ac:dyDescent="0.35">
      <c r="B25" s="619" t="s">
        <v>3</v>
      </c>
      <c r="C25" s="620"/>
      <c r="D25" s="620"/>
      <c r="E25" s="653" t="str">
        <f>IFERROR(VLOOKUP($E$14,'AGENCY CONTACT TEST'!$A$1:$P$72,7,FALSE),"")</f>
        <v/>
      </c>
      <c r="F25" s="653"/>
      <c r="G25" s="653"/>
      <c r="H25" s="653"/>
      <c r="I25" s="653"/>
      <c r="J25" s="319"/>
      <c r="K25" s="319"/>
      <c r="L25" s="622" t="s">
        <v>4</v>
      </c>
      <c r="M25" s="623"/>
      <c r="N25" s="653" t="str">
        <f>IFERROR(VLOOKUP($E$17,'CFO Contact List'!$A:$M,6,FALSE),"")</f>
        <v/>
      </c>
      <c r="O25" s="653"/>
      <c r="P25" s="653"/>
      <c r="Q25" s="653"/>
      <c r="R25" s="212"/>
    </row>
    <row r="26" spans="2:18" x14ac:dyDescent="0.35">
      <c r="B26" s="205"/>
      <c r="C26" s="206"/>
      <c r="D26" s="206"/>
      <c r="E26" s="315"/>
      <c r="F26" s="315"/>
      <c r="G26" s="240"/>
      <c r="H26" s="240"/>
      <c r="I26" s="315"/>
      <c r="J26" s="319"/>
      <c r="K26" s="319"/>
      <c r="L26" s="379"/>
      <c r="M26" s="206"/>
      <c r="N26" s="315"/>
      <c r="O26" s="240"/>
      <c r="P26" s="315"/>
      <c r="Q26" s="315"/>
      <c r="R26" s="212"/>
    </row>
    <row r="27" spans="2:18" ht="15" customHeight="1" x14ac:dyDescent="0.35">
      <c r="B27" s="619" t="s">
        <v>5</v>
      </c>
      <c r="C27" s="620"/>
      <c r="D27" s="620"/>
      <c r="E27" s="653" t="str">
        <f>IFERROR(VLOOKUP($E$14,'AGENCY CONTACT TEST'!$A$1:$P$72,11,FALSE),"")</f>
        <v/>
      </c>
      <c r="F27" s="653"/>
      <c r="G27" s="653"/>
      <c r="H27" s="653"/>
      <c r="I27" s="653"/>
      <c r="J27" s="319"/>
      <c r="K27" s="319"/>
      <c r="L27" s="622" t="s">
        <v>6</v>
      </c>
      <c r="M27" s="623"/>
      <c r="N27" s="653" t="str">
        <f>IFERROR(VLOOKUP($E$17,'CFO Contact List'!$A:$M,7,FALSE),"")</f>
        <v/>
      </c>
      <c r="O27" s="653"/>
      <c r="P27" s="653"/>
      <c r="Q27" s="653"/>
      <c r="R27" s="212"/>
    </row>
    <row r="28" spans="2:18" x14ac:dyDescent="0.35">
      <c r="B28" s="205"/>
      <c r="C28" s="206"/>
      <c r="D28" s="206"/>
      <c r="E28" s="315"/>
      <c r="F28" s="315"/>
      <c r="G28" s="240"/>
      <c r="H28" s="240"/>
      <c r="I28" s="315"/>
      <c r="J28" s="319"/>
      <c r="K28" s="319"/>
      <c r="L28" s="379"/>
      <c r="M28" s="206"/>
      <c r="N28" s="315"/>
      <c r="O28" s="240"/>
      <c r="P28" s="315"/>
      <c r="Q28" s="315"/>
      <c r="R28" s="212"/>
    </row>
    <row r="29" spans="2:18" ht="15" customHeight="1" x14ac:dyDescent="0.35">
      <c r="B29" s="619" t="s">
        <v>8</v>
      </c>
      <c r="C29" s="620"/>
      <c r="D29" s="620"/>
      <c r="E29" s="653" t="str">
        <f>IFERROR(VLOOKUP($E$14,'AGENCY CONTACT TEST'!$A$1:$P$72,8,FALSE),"")</f>
        <v/>
      </c>
      <c r="F29" s="653"/>
      <c r="G29" s="653"/>
      <c r="H29" s="653"/>
      <c r="I29" s="653"/>
      <c r="J29" s="319"/>
      <c r="K29" s="319"/>
      <c r="L29" s="622" t="s">
        <v>9</v>
      </c>
      <c r="M29" s="623"/>
      <c r="N29" s="653" t="str">
        <f>IFERROR(VLOOKUP($E$17,'CFO Contact List'!$A:$M,12,FALSE),"")</f>
        <v/>
      </c>
      <c r="O29" s="653"/>
      <c r="P29" s="653"/>
      <c r="Q29" s="653"/>
      <c r="R29" s="212"/>
    </row>
    <row r="30" spans="2:18" x14ac:dyDescent="0.35">
      <c r="B30" s="205"/>
      <c r="C30" s="206"/>
      <c r="D30" s="206"/>
      <c r="E30" s="315"/>
      <c r="F30" s="315"/>
      <c r="G30" s="240"/>
      <c r="H30" s="240"/>
      <c r="I30" s="315"/>
      <c r="J30" s="319"/>
      <c r="K30" s="319"/>
      <c r="L30" s="379"/>
      <c r="M30" s="206"/>
      <c r="N30" s="315"/>
      <c r="O30" s="240"/>
      <c r="P30" s="315"/>
      <c r="Q30" s="315"/>
      <c r="R30" s="212"/>
    </row>
    <row r="31" spans="2:18" ht="15" customHeight="1" x14ac:dyDescent="0.35">
      <c r="B31" s="619" t="s">
        <v>11</v>
      </c>
      <c r="C31" s="620"/>
      <c r="D31" s="620"/>
      <c r="E31" s="653" t="str">
        <f>IFERROR(VLOOKUP($E$14,'AGENCY CONTACT TEST'!$A$1:$P$72,10,FALSE),"")</f>
        <v/>
      </c>
      <c r="F31" s="653"/>
      <c r="G31" s="653"/>
      <c r="H31" s="653"/>
      <c r="I31" s="653"/>
      <c r="J31" s="319"/>
      <c r="K31" s="319"/>
      <c r="L31" s="622" t="s">
        <v>12</v>
      </c>
      <c r="M31" s="623"/>
      <c r="N31" s="653" t="str">
        <f>IFERROR(VLOOKUP($E$17,'CFO Contact List'!$A:$P,14,FALSE),"")</f>
        <v/>
      </c>
      <c r="O31" s="653"/>
      <c r="P31" s="653"/>
      <c r="Q31" s="653"/>
      <c r="R31" s="212"/>
    </row>
    <row r="32" spans="2:18" ht="15" thickBot="1" x14ac:dyDescent="0.4">
      <c r="B32" s="213"/>
      <c r="C32" s="214"/>
      <c r="D32" s="214"/>
      <c r="E32" s="214"/>
      <c r="F32" s="214"/>
      <c r="G32" s="214"/>
      <c r="H32" s="214"/>
      <c r="I32" s="214"/>
      <c r="J32" s="214"/>
      <c r="K32" s="214"/>
      <c r="L32" s="382"/>
      <c r="M32" s="214"/>
      <c r="N32" s="214"/>
      <c r="O32" s="214"/>
      <c r="P32" s="214"/>
      <c r="Q32" s="214"/>
      <c r="R32" s="215"/>
    </row>
    <row r="33" spans="2:18" x14ac:dyDescent="0.35">
      <c r="B33" s="218"/>
      <c r="C33" s="216"/>
      <c r="D33" s="216"/>
      <c r="E33" s="216"/>
      <c r="F33" s="216"/>
      <c r="G33" s="216"/>
      <c r="H33" s="216"/>
      <c r="I33" s="216"/>
      <c r="J33" s="216"/>
      <c r="K33" s="216"/>
      <c r="L33" s="216"/>
      <c r="M33" s="216"/>
      <c r="N33" s="216"/>
      <c r="O33" s="216"/>
      <c r="P33" s="216"/>
      <c r="Q33" s="216"/>
      <c r="R33" s="217"/>
    </row>
    <row r="34" spans="2:18" ht="29" customHeight="1" x14ac:dyDescent="0.35">
      <c r="B34" s="218"/>
      <c r="C34" s="598" t="s">
        <v>14626</v>
      </c>
      <c r="D34" s="599"/>
      <c r="E34" s="599"/>
      <c r="F34" s="599"/>
      <c r="G34" s="599"/>
      <c r="H34" s="599"/>
      <c r="I34" s="599"/>
      <c r="J34" s="599"/>
      <c r="K34" s="599"/>
      <c r="L34" s="599"/>
      <c r="M34" s="599"/>
      <c r="N34" s="599"/>
      <c r="O34" s="599"/>
      <c r="P34" s="599"/>
      <c r="Q34" s="600"/>
      <c r="R34" s="217"/>
    </row>
    <row r="35" spans="2:18" x14ac:dyDescent="0.35">
      <c r="B35" s="218"/>
      <c r="C35" s="216"/>
      <c r="D35" s="216"/>
      <c r="E35" s="216"/>
      <c r="F35" s="216"/>
      <c r="G35" s="216"/>
      <c r="H35" s="216"/>
      <c r="I35" s="216"/>
      <c r="J35" s="216"/>
      <c r="K35" s="216"/>
      <c r="L35" s="216"/>
      <c r="M35" s="216"/>
      <c r="N35" s="216"/>
      <c r="O35" s="216"/>
      <c r="P35" s="216"/>
      <c r="Q35" s="216"/>
      <c r="R35" s="217"/>
    </row>
    <row r="36" spans="2:18" ht="15" customHeight="1" x14ac:dyDescent="0.35">
      <c r="B36" s="218"/>
      <c r="C36" s="543" t="s">
        <v>43</v>
      </c>
      <c r="D36" s="544"/>
      <c r="E36" s="216"/>
      <c r="F36" s="543" t="s">
        <v>14630</v>
      </c>
      <c r="G36" s="544"/>
      <c r="H36" s="216"/>
      <c r="I36" s="543" t="s">
        <v>14631</v>
      </c>
      <c r="J36" s="544"/>
      <c r="K36" s="216"/>
      <c r="L36" s="602" t="s">
        <v>14643</v>
      </c>
      <c r="M36" s="602"/>
      <c r="N36" s="216"/>
      <c r="O36" s="582" t="s">
        <v>44</v>
      </c>
      <c r="P36" s="603"/>
      <c r="Q36" s="583"/>
      <c r="R36" s="217"/>
    </row>
    <row r="37" spans="2:18" x14ac:dyDescent="0.35">
      <c r="B37" s="218"/>
      <c r="C37" s="545"/>
      <c r="D37" s="546"/>
      <c r="E37" s="216"/>
      <c r="F37" s="545"/>
      <c r="G37" s="546"/>
      <c r="H37" s="216"/>
      <c r="I37" s="545"/>
      <c r="J37" s="546"/>
      <c r="K37" s="216"/>
      <c r="L37" s="602"/>
      <c r="M37" s="602"/>
      <c r="N37" s="219" t="s">
        <v>5669</v>
      </c>
      <c r="O37" s="604"/>
      <c r="P37" s="605"/>
      <c r="Q37" s="606"/>
      <c r="R37" s="217"/>
    </row>
    <row r="38" spans="2:18" ht="14.5" customHeight="1" x14ac:dyDescent="0.35">
      <c r="B38" s="218"/>
      <c r="C38" s="577" t="s">
        <v>14636</v>
      </c>
      <c r="D38" s="578"/>
      <c r="E38" s="578"/>
      <c r="F38" s="578"/>
      <c r="G38" s="578"/>
      <c r="H38" s="578"/>
      <c r="I38" s="578"/>
      <c r="J38" s="579"/>
      <c r="K38" s="216"/>
      <c r="L38" s="602"/>
      <c r="M38" s="602"/>
      <c r="N38" s="216"/>
      <c r="O38" s="584"/>
      <c r="P38" s="607"/>
      <c r="Q38" s="585"/>
      <c r="R38" s="217"/>
    </row>
    <row r="39" spans="2:18" x14ac:dyDescent="0.35">
      <c r="B39" s="218"/>
      <c r="C39" s="216"/>
      <c r="D39" s="216"/>
      <c r="E39" s="216"/>
      <c r="F39" s="216"/>
      <c r="G39" s="216"/>
      <c r="H39" s="216"/>
      <c r="I39" s="216"/>
      <c r="J39" s="216"/>
      <c r="K39" s="333">
        <v>1</v>
      </c>
      <c r="L39" s="592"/>
      <c r="M39" s="592"/>
      <c r="N39" s="219"/>
      <c r="O39" s="545"/>
      <c r="P39" s="593"/>
      <c r="Q39" s="546"/>
      <c r="R39" s="217"/>
    </row>
    <row r="40" spans="2:18" ht="15" customHeight="1" x14ac:dyDescent="0.35">
      <c r="B40" s="218"/>
      <c r="C40" s="594" t="s">
        <v>14627</v>
      </c>
      <c r="D40" s="595"/>
      <c r="E40" s="595"/>
      <c r="F40" s="595"/>
      <c r="G40" s="595"/>
      <c r="H40" s="595"/>
      <c r="I40" s="595"/>
      <c r="J40" s="596"/>
      <c r="K40" s="333">
        <v>2</v>
      </c>
      <c r="L40" s="592"/>
      <c r="M40" s="592"/>
      <c r="N40" s="219"/>
      <c r="O40" s="545"/>
      <c r="P40" s="593"/>
      <c r="Q40" s="546"/>
      <c r="R40" s="217"/>
    </row>
    <row r="41" spans="2:18" x14ac:dyDescent="0.35">
      <c r="B41" s="218"/>
      <c r="C41" s="565" t="s">
        <v>15779</v>
      </c>
      <c r="D41" s="566"/>
      <c r="E41" s="566"/>
      <c r="F41" s="566"/>
      <c r="G41" s="566"/>
      <c r="H41" s="566"/>
      <c r="I41" s="566"/>
      <c r="J41" s="567"/>
      <c r="K41" s="333">
        <v>3</v>
      </c>
      <c r="L41" s="592"/>
      <c r="M41" s="592"/>
      <c r="N41" s="219"/>
      <c r="O41" s="545"/>
      <c r="P41" s="593"/>
      <c r="Q41" s="546"/>
      <c r="R41" s="217"/>
    </row>
    <row r="42" spans="2:18" ht="14.5" customHeight="1" x14ac:dyDescent="0.35">
      <c r="B42" s="218"/>
      <c r="C42" s="568" t="s">
        <v>15892</v>
      </c>
      <c r="D42" s="569"/>
      <c r="E42" s="570"/>
      <c r="F42" s="556"/>
      <c r="G42" s="557"/>
      <c r="H42" s="557"/>
      <c r="I42" s="557"/>
      <c r="J42" s="558"/>
      <c r="K42" s="333">
        <v>4</v>
      </c>
      <c r="L42" s="592"/>
      <c r="M42" s="592"/>
      <c r="N42" s="219"/>
      <c r="O42" s="545"/>
      <c r="P42" s="593"/>
      <c r="Q42" s="546"/>
      <c r="R42" s="217"/>
    </row>
    <row r="43" spans="2:18" x14ac:dyDescent="0.35">
      <c r="B43" s="218"/>
      <c r="C43" s="571"/>
      <c r="D43" s="572"/>
      <c r="E43" s="573"/>
      <c r="F43" s="559"/>
      <c r="G43" s="560"/>
      <c r="H43" s="560"/>
      <c r="I43" s="560"/>
      <c r="J43" s="561"/>
      <c r="K43" s="333">
        <v>5</v>
      </c>
      <c r="L43" s="592"/>
      <c r="M43" s="592"/>
      <c r="N43" s="219"/>
      <c r="O43" s="545"/>
      <c r="P43" s="593"/>
      <c r="Q43" s="546"/>
      <c r="R43" s="217"/>
    </row>
    <row r="44" spans="2:18" x14ac:dyDescent="0.35">
      <c r="B44" s="218"/>
      <c r="C44" s="571"/>
      <c r="D44" s="572"/>
      <c r="E44" s="573"/>
      <c r="F44" s="559"/>
      <c r="G44" s="560"/>
      <c r="H44" s="560"/>
      <c r="I44" s="560"/>
      <c r="J44" s="561"/>
      <c r="K44" s="333">
        <v>6</v>
      </c>
      <c r="L44" s="592"/>
      <c r="M44" s="592"/>
      <c r="N44" s="219"/>
      <c r="O44" s="545"/>
      <c r="P44" s="593"/>
      <c r="Q44" s="546"/>
      <c r="R44" s="217"/>
    </row>
    <row r="45" spans="2:18" x14ac:dyDescent="0.35">
      <c r="B45" s="218"/>
      <c r="C45" s="571"/>
      <c r="D45" s="572"/>
      <c r="E45" s="573"/>
      <c r="F45" s="559"/>
      <c r="G45" s="560"/>
      <c r="H45" s="560"/>
      <c r="I45" s="560"/>
      <c r="J45" s="561"/>
      <c r="K45" s="333">
        <v>7</v>
      </c>
      <c r="L45" s="592"/>
      <c r="M45" s="592"/>
      <c r="N45" s="219"/>
      <c r="O45" s="545"/>
      <c r="P45" s="593"/>
      <c r="Q45" s="546"/>
      <c r="R45" s="217"/>
    </row>
    <row r="46" spans="2:18" x14ac:dyDescent="0.35">
      <c r="B46" s="218"/>
      <c r="C46" s="574"/>
      <c r="D46" s="575"/>
      <c r="E46" s="576"/>
      <c r="F46" s="562"/>
      <c r="G46" s="563"/>
      <c r="H46" s="563"/>
      <c r="I46" s="563"/>
      <c r="J46" s="564"/>
      <c r="K46" s="216"/>
      <c r="L46" s="216"/>
      <c r="M46" s="216"/>
      <c r="N46" s="216"/>
      <c r="O46" s="216"/>
      <c r="P46" s="216"/>
      <c r="Q46" s="216"/>
      <c r="R46" s="217"/>
    </row>
    <row r="47" spans="2:18" ht="15" customHeight="1" x14ac:dyDescent="0.35">
      <c r="B47" s="218"/>
      <c r="C47" s="547" t="s">
        <v>15891</v>
      </c>
      <c r="D47" s="548"/>
      <c r="E47" s="549"/>
      <c r="F47" s="556"/>
      <c r="G47" s="557"/>
      <c r="H47" s="557"/>
      <c r="I47" s="557"/>
      <c r="J47" s="558"/>
      <c r="K47" s="216"/>
      <c r="L47" s="216"/>
      <c r="M47" s="543" t="s">
        <v>15784</v>
      </c>
      <c r="N47" s="597"/>
      <c r="O47" s="597"/>
      <c r="P47" s="597"/>
      <c r="Q47" s="544"/>
      <c r="R47" s="217"/>
    </row>
    <row r="48" spans="2:18" x14ac:dyDescent="0.35">
      <c r="B48" s="218"/>
      <c r="C48" s="550"/>
      <c r="D48" s="551"/>
      <c r="E48" s="552"/>
      <c r="F48" s="559"/>
      <c r="G48" s="560"/>
      <c r="H48" s="560"/>
      <c r="I48" s="560"/>
      <c r="J48" s="561"/>
      <c r="K48" s="333"/>
      <c r="L48" s="333">
        <v>1</v>
      </c>
      <c r="M48" s="545"/>
      <c r="N48" s="546"/>
      <c r="O48" s="333">
        <v>3</v>
      </c>
      <c r="P48" s="545"/>
      <c r="Q48" s="546"/>
      <c r="R48" s="217"/>
    </row>
    <row r="49" spans="2:32" x14ac:dyDescent="0.35">
      <c r="B49" s="218"/>
      <c r="C49" s="553"/>
      <c r="D49" s="554"/>
      <c r="E49" s="555"/>
      <c r="F49" s="562"/>
      <c r="G49" s="563"/>
      <c r="H49" s="563"/>
      <c r="I49" s="563"/>
      <c r="J49" s="564"/>
      <c r="K49" s="333"/>
      <c r="L49" s="333">
        <v>2</v>
      </c>
      <c r="M49" s="545"/>
      <c r="N49" s="546"/>
      <c r="O49" s="333">
        <v>4</v>
      </c>
      <c r="P49" s="545"/>
      <c r="Q49" s="546"/>
      <c r="R49" s="217"/>
    </row>
    <row r="50" spans="2:32" ht="15" customHeight="1" x14ac:dyDescent="0.35">
      <c r="B50" s="218"/>
      <c r="C50" s="568" t="s">
        <v>15780</v>
      </c>
      <c r="D50" s="569"/>
      <c r="E50" s="570"/>
      <c r="F50" s="556"/>
      <c r="G50" s="557"/>
      <c r="H50" s="557"/>
      <c r="I50" s="557"/>
      <c r="J50" s="558"/>
      <c r="K50" s="216"/>
      <c r="L50" s="216"/>
      <c r="M50" s="647" t="s">
        <v>14635</v>
      </c>
      <c r="N50" s="648"/>
      <c r="O50" s="219" t="s">
        <v>5669</v>
      </c>
      <c r="P50" s="545"/>
      <c r="Q50" s="546"/>
      <c r="R50" s="217"/>
    </row>
    <row r="51" spans="2:32" ht="15" customHeight="1" x14ac:dyDescent="0.35">
      <c r="B51" s="218"/>
      <c r="C51" s="574"/>
      <c r="D51" s="575"/>
      <c r="E51" s="576"/>
      <c r="F51" s="562"/>
      <c r="G51" s="563"/>
      <c r="H51" s="563"/>
      <c r="I51" s="563"/>
      <c r="J51" s="564"/>
      <c r="K51" s="216"/>
      <c r="L51" s="216"/>
      <c r="M51" s="216"/>
      <c r="N51" s="216"/>
      <c r="O51" s="216"/>
      <c r="P51" s="216"/>
      <c r="Q51" s="216"/>
      <c r="R51" s="217"/>
    </row>
    <row r="52" spans="2:32" ht="15" customHeight="1" x14ac:dyDescent="0.35">
      <c r="B52" s="218"/>
      <c r="C52" s="547" t="s">
        <v>2242</v>
      </c>
      <c r="D52" s="548"/>
      <c r="E52" s="549"/>
      <c r="F52" s="556"/>
      <c r="G52" s="557"/>
      <c r="H52" s="557"/>
      <c r="I52" s="557"/>
      <c r="J52" s="558"/>
      <c r="K52" s="216"/>
      <c r="L52" s="649" t="s">
        <v>15893</v>
      </c>
      <c r="M52" s="650"/>
      <c r="N52" s="650"/>
      <c r="O52" s="650"/>
      <c r="P52" s="651"/>
      <c r="Q52" s="250"/>
      <c r="R52" s="217"/>
    </row>
    <row r="53" spans="2:32" ht="15" customHeight="1" x14ac:dyDescent="0.35">
      <c r="B53" s="218"/>
      <c r="C53" s="550"/>
      <c r="D53" s="551"/>
      <c r="E53" s="552"/>
      <c r="F53" s="559"/>
      <c r="G53" s="560"/>
      <c r="H53" s="560"/>
      <c r="I53" s="560"/>
      <c r="J53" s="561"/>
      <c r="K53" s="216"/>
      <c r="L53" s="649" t="s">
        <v>15894</v>
      </c>
      <c r="M53" s="650"/>
      <c r="N53" s="650"/>
      <c r="O53" s="650"/>
      <c r="P53" s="651"/>
      <c r="Q53" s="346"/>
      <c r="R53" s="217"/>
    </row>
    <row r="54" spans="2:32" ht="15" customHeight="1" x14ac:dyDescent="0.35">
      <c r="B54" s="218"/>
      <c r="C54" s="553"/>
      <c r="D54" s="554"/>
      <c r="E54" s="555"/>
      <c r="F54" s="562"/>
      <c r="G54" s="563"/>
      <c r="H54" s="563"/>
      <c r="I54" s="563"/>
      <c r="J54" s="564"/>
      <c r="K54" s="216"/>
      <c r="L54" s="649" t="s">
        <v>15895</v>
      </c>
      <c r="M54" s="650"/>
      <c r="N54" s="650"/>
      <c r="O54" s="651"/>
      <c r="P54" s="645"/>
      <c r="Q54" s="646"/>
      <c r="R54" s="217"/>
    </row>
    <row r="55" spans="2:32" ht="15" customHeight="1" x14ac:dyDescent="0.35">
      <c r="B55" s="218"/>
      <c r="C55" s="568" t="s">
        <v>15781</v>
      </c>
      <c r="D55" s="569"/>
      <c r="E55" s="570"/>
      <c r="F55" s="556"/>
      <c r="G55" s="557"/>
      <c r="H55" s="557"/>
      <c r="I55" s="557"/>
      <c r="J55" s="558"/>
      <c r="K55" s="216"/>
      <c r="L55" s="649" t="s">
        <v>14641</v>
      </c>
      <c r="M55" s="650"/>
      <c r="N55" s="650"/>
      <c r="O55" s="651"/>
      <c r="P55" s="645"/>
      <c r="Q55" s="646"/>
      <c r="R55" s="217"/>
    </row>
    <row r="56" spans="2:32" ht="15" customHeight="1" x14ac:dyDescent="0.35">
      <c r="B56" s="218"/>
      <c r="C56" s="571"/>
      <c r="D56" s="572"/>
      <c r="E56" s="573"/>
      <c r="F56" s="559"/>
      <c r="G56" s="560"/>
      <c r="H56" s="560"/>
      <c r="I56" s="560"/>
      <c r="J56" s="561"/>
      <c r="K56" s="216"/>
      <c r="L56" s="649" t="s">
        <v>14642</v>
      </c>
      <c r="M56" s="650"/>
      <c r="N56" s="650"/>
      <c r="O56" s="651"/>
      <c r="P56" s="645"/>
      <c r="Q56" s="646"/>
      <c r="R56" s="217"/>
    </row>
    <row r="57" spans="2:32" x14ac:dyDescent="0.35">
      <c r="B57" s="218"/>
      <c r="C57" s="571"/>
      <c r="D57" s="572"/>
      <c r="E57" s="573"/>
      <c r="F57" s="559"/>
      <c r="G57" s="560"/>
      <c r="H57" s="560"/>
      <c r="I57" s="560"/>
      <c r="J57" s="561"/>
      <c r="K57" s="216"/>
      <c r="L57" s="216"/>
      <c r="M57" s="216"/>
      <c r="N57" s="216"/>
      <c r="O57" s="216"/>
      <c r="P57" s="216"/>
      <c r="Q57" s="216"/>
      <c r="R57" s="217"/>
    </row>
    <row r="58" spans="2:32" ht="14.5" customHeight="1" x14ac:dyDescent="0.35">
      <c r="B58" s="218"/>
      <c r="C58" s="574"/>
      <c r="D58" s="575"/>
      <c r="E58" s="576"/>
      <c r="F58" s="562"/>
      <c r="G58" s="563"/>
      <c r="H58" s="563"/>
      <c r="I58" s="563"/>
      <c r="J58" s="564"/>
      <c r="K58" s="334" t="s">
        <v>2249</v>
      </c>
      <c r="L58" s="642" t="s">
        <v>14640</v>
      </c>
      <c r="M58" s="643"/>
      <c r="N58" s="643"/>
      <c r="O58" s="643"/>
      <c r="P58" s="644"/>
      <c r="Q58" s="250">
        <v>5</v>
      </c>
      <c r="R58" s="217"/>
    </row>
    <row r="59" spans="2:32" ht="15" customHeight="1" thickBot="1" x14ac:dyDescent="0.4">
      <c r="B59" s="218"/>
      <c r="C59" s="216"/>
      <c r="D59" s="216"/>
      <c r="E59" s="216"/>
      <c r="F59" s="216"/>
      <c r="G59" s="216"/>
      <c r="H59" s="216"/>
      <c r="I59" s="216"/>
      <c r="J59" s="216"/>
      <c r="K59" s="216"/>
      <c r="L59" s="216"/>
      <c r="M59" s="216"/>
      <c r="N59" s="216"/>
      <c r="O59" s="216"/>
      <c r="P59" s="216"/>
      <c r="Q59" s="216"/>
      <c r="R59" s="217"/>
      <c r="V59" s="335" t="s">
        <v>2019</v>
      </c>
    </row>
    <row r="60" spans="2:32" x14ac:dyDescent="0.35">
      <c r="B60" s="218"/>
      <c r="C60" s="543" t="s">
        <v>14639</v>
      </c>
      <c r="D60" s="597"/>
      <c r="E60" s="597"/>
      <c r="F60" s="597"/>
      <c r="G60" s="597"/>
      <c r="H60" s="597"/>
      <c r="I60" s="597"/>
      <c r="J60" s="597"/>
      <c r="K60" s="597"/>
      <c r="L60" s="597"/>
      <c r="M60" s="597"/>
      <c r="N60" s="597"/>
      <c r="O60" s="597"/>
      <c r="P60" s="597"/>
      <c r="Q60" s="544"/>
      <c r="R60" s="217"/>
      <c r="V60" s="336"/>
      <c r="W60" s="337"/>
      <c r="X60" s="337"/>
      <c r="Y60" s="337"/>
      <c r="Z60" s="337"/>
      <c r="AA60" s="337"/>
      <c r="AB60" s="337"/>
      <c r="AC60" s="337"/>
      <c r="AD60" s="337"/>
      <c r="AE60" s="337"/>
      <c r="AF60" s="338"/>
    </row>
    <row r="61" spans="2:32" ht="14.5" customHeight="1" x14ac:dyDescent="0.35">
      <c r="B61" s="218"/>
      <c r="C61" s="580" t="s">
        <v>14</v>
      </c>
      <c r="D61" s="580" t="s">
        <v>45</v>
      </c>
      <c r="E61" s="582" t="s">
        <v>14646</v>
      </c>
      <c r="F61" s="583"/>
      <c r="G61" s="580" t="s">
        <v>47</v>
      </c>
      <c r="H61" s="580" t="s">
        <v>14645</v>
      </c>
      <c r="I61" s="580" t="s">
        <v>14637</v>
      </c>
      <c r="J61" s="580" t="s">
        <v>14638</v>
      </c>
      <c r="K61" s="580" t="s">
        <v>48</v>
      </c>
      <c r="L61" s="580" t="s">
        <v>49</v>
      </c>
      <c r="M61" s="580" t="s">
        <v>50</v>
      </c>
      <c r="N61" s="580" t="s">
        <v>51</v>
      </c>
      <c r="O61" s="580" t="s">
        <v>52</v>
      </c>
      <c r="P61" s="582" t="s">
        <v>15785</v>
      </c>
      <c r="Q61" s="583"/>
      <c r="R61" s="217"/>
      <c r="V61" s="339"/>
      <c r="AF61" s="220"/>
    </row>
    <row r="62" spans="2:32" x14ac:dyDescent="0.35">
      <c r="B62" s="218"/>
      <c r="C62" s="581"/>
      <c r="D62" s="581"/>
      <c r="E62" s="584"/>
      <c r="F62" s="585"/>
      <c r="G62" s="581"/>
      <c r="H62" s="581"/>
      <c r="I62" s="581"/>
      <c r="J62" s="581"/>
      <c r="K62" s="581"/>
      <c r="L62" s="581"/>
      <c r="M62" s="581"/>
      <c r="N62" s="581"/>
      <c r="O62" s="581"/>
      <c r="P62" s="584"/>
      <c r="Q62" s="585"/>
      <c r="R62" s="217"/>
      <c r="V62" s="339"/>
      <c r="W62" s="340" t="s">
        <v>2018</v>
      </c>
      <c r="X62" s="204"/>
      <c r="AC62" s="341"/>
      <c r="AD62" s="191" t="s">
        <v>431</v>
      </c>
      <c r="AE62" s="191" t="s">
        <v>432</v>
      </c>
      <c r="AF62" s="220"/>
    </row>
    <row r="63" spans="2:32" x14ac:dyDescent="0.35">
      <c r="B63" s="221">
        <v>1</v>
      </c>
      <c r="C63" s="305" t="s">
        <v>263</v>
      </c>
      <c r="D63" s="269"/>
      <c r="E63" s="614"/>
      <c r="F63" s="615"/>
      <c r="G63" s="271"/>
      <c r="H63" s="271"/>
      <c r="I63" s="271"/>
      <c r="J63" s="269"/>
      <c r="K63" s="269"/>
      <c r="L63" s="269"/>
      <c r="M63" s="269"/>
      <c r="N63" s="270" t="str" cm="1">
        <f t="array" ref="N63">IFERROR(_xlfn.IFS(L63="Per Day",(K63*M63)*$Z$63,L63="Per Week",(K63*M63)*$Z$64,L63="Per Month",(K63*M63)*$Z$65),"")</f>
        <v/>
      </c>
      <c r="O63" s="360">
        <f t="shared" ref="O63:O77" si="0">MIN(1,((IF(L63="Per Day",$V63*231,IF(L63="Per Week",$V63*46,IF(L63="Per Month",$V63*12)))/231)))</f>
        <v>0</v>
      </c>
      <c r="P63" s="590"/>
      <c r="Q63" s="590"/>
      <c r="R63" s="217"/>
      <c r="T63" s="191" t="str">
        <f t="shared" ref="T63:T77" si="1">IF(AND($Q$58&lt;B63,C63=""),"N","Y")</f>
        <v>Y</v>
      </c>
      <c r="V63" s="275" t="str">
        <f t="shared" ref="V63:V77" si="2">IF(L63="Per Day",1,IF(L63="Per Week",IF(K63&gt;5,5,K63),IF(L63="Per Month",IF(K63&gt;19.25,19.25,K63),"")))</f>
        <v/>
      </c>
      <c r="W63" s="222" t="b">
        <f>IF(L63="Per Day",AE63,IF(L63="Per Month",AE64,IF(L63="Per Year",AE65)))</f>
        <v>0</v>
      </c>
      <c r="X63" s="342" t="b">
        <f>IF(L63="per day",Z63,IF(L63="per week",Z64,IF(L63="per month",Z65)))</f>
        <v>0</v>
      </c>
      <c r="Y63" s="223"/>
      <c r="Z63" s="191">
        <v>231</v>
      </c>
      <c r="AA63" s="224" t="s">
        <v>382</v>
      </c>
      <c r="AE63" s="225">
        <f>MIN(1,IFERROR(IF(K63&gt;=1,"100%"),""))</f>
        <v>0</v>
      </c>
      <c r="AF63" s="220"/>
    </row>
    <row r="64" spans="2:32" x14ac:dyDescent="0.35">
      <c r="B64" s="221">
        <v>2</v>
      </c>
      <c r="C64" s="305" t="s">
        <v>17916</v>
      </c>
      <c r="D64" s="269"/>
      <c r="E64" s="539"/>
      <c r="F64" s="540"/>
      <c r="G64" s="271"/>
      <c r="H64" s="271"/>
      <c r="I64" s="271"/>
      <c r="J64" s="269"/>
      <c r="K64" s="269"/>
      <c r="L64" s="269"/>
      <c r="M64" s="269"/>
      <c r="N64" s="272" t="str" cm="1">
        <f t="array" ref="N64">IFERROR(_xlfn.IFS(L64="Per Day",(K64*M64)*$Z$63,L64="Per Week",(K64*M64)*$Z$64,L64="Per Month",(K64*M64)*$Z$65),"")</f>
        <v/>
      </c>
      <c r="O64" s="361">
        <f t="shared" si="0"/>
        <v>0</v>
      </c>
      <c r="P64" s="591"/>
      <c r="Q64" s="591"/>
      <c r="R64" s="217"/>
      <c r="T64" s="191" t="str">
        <f t="shared" si="1"/>
        <v>Y</v>
      </c>
      <c r="V64" s="275" t="str">
        <f t="shared" si="2"/>
        <v/>
      </c>
      <c r="W64" s="223"/>
      <c r="Y64" s="223"/>
      <c r="Z64" s="191">
        <f>Z63/5</f>
        <v>46.2</v>
      </c>
      <c r="AA64" s="224" t="s">
        <v>383</v>
      </c>
      <c r="AD64" s="191">
        <f>K63*Z64</f>
        <v>0</v>
      </c>
      <c r="AE64" s="226">
        <f>AD64/$Z$63</f>
        <v>0</v>
      </c>
      <c r="AF64" s="220" t="str">
        <f>IFERROR(IF(AND(L63="per week"),K63&gt;=5,"100%"),)</f>
        <v>100%</v>
      </c>
    </row>
    <row r="65" spans="2:32" x14ac:dyDescent="0.35">
      <c r="B65" s="221">
        <v>3</v>
      </c>
      <c r="C65" s="305" t="s">
        <v>280</v>
      </c>
      <c r="D65" s="269"/>
      <c r="E65" s="539"/>
      <c r="F65" s="540"/>
      <c r="G65" s="271"/>
      <c r="H65" s="271"/>
      <c r="I65" s="271"/>
      <c r="J65" s="269"/>
      <c r="K65" s="269"/>
      <c r="L65" s="269"/>
      <c r="M65" s="269"/>
      <c r="N65" s="272" t="str" cm="1">
        <f t="array" ref="N65">IFERROR(_xlfn.IFS(L65="Per Day",(K65*M65)*$Z$63,L65="Per Week",(K65*M65)*$Z$64,L65="Per Month",(K65*M65)*$Z$65),"")</f>
        <v/>
      </c>
      <c r="O65" s="361">
        <f t="shared" si="0"/>
        <v>0</v>
      </c>
      <c r="P65" s="591"/>
      <c r="Q65" s="591"/>
      <c r="R65" s="217"/>
      <c r="T65" s="191" t="str">
        <f t="shared" si="1"/>
        <v>Y</v>
      </c>
      <c r="V65" s="275" t="str">
        <f t="shared" si="2"/>
        <v/>
      </c>
      <c r="Z65" s="191">
        <v>12</v>
      </c>
      <c r="AA65" s="191" t="s">
        <v>384</v>
      </c>
      <c r="AD65" s="191">
        <f>K63*Z65</f>
        <v>0</v>
      </c>
      <c r="AE65" s="226">
        <f>AD65/$Z$63</f>
        <v>0</v>
      </c>
      <c r="AF65" s="220"/>
    </row>
    <row r="66" spans="2:32" x14ac:dyDescent="0.35">
      <c r="B66" s="221">
        <v>4</v>
      </c>
      <c r="C66" s="305" t="s">
        <v>257</v>
      </c>
      <c r="D66" s="269"/>
      <c r="E66" s="539"/>
      <c r="F66" s="540"/>
      <c r="G66" s="271"/>
      <c r="H66" s="271"/>
      <c r="I66" s="271"/>
      <c r="J66" s="269"/>
      <c r="K66" s="269"/>
      <c r="L66" s="269"/>
      <c r="M66" s="269"/>
      <c r="N66" s="272" t="str" cm="1">
        <f t="array" ref="N66">IFERROR(_xlfn.IFS(L66="Per Day",(K66*M66)*$Z$63,L66="Per Week",(K66*M66)*$Z$64,L66="Per Month",(K66*M66)*$Z$65),"")</f>
        <v/>
      </c>
      <c r="O66" s="361">
        <f t="shared" si="0"/>
        <v>0</v>
      </c>
      <c r="P66" s="591"/>
      <c r="Q66" s="591"/>
      <c r="R66" s="217"/>
      <c r="T66" s="191" t="str">
        <f t="shared" si="1"/>
        <v>Y</v>
      </c>
      <c r="V66" s="275" t="str">
        <f t="shared" si="2"/>
        <v/>
      </c>
      <c r="AF66" s="220"/>
    </row>
    <row r="67" spans="2:32" x14ac:dyDescent="0.35">
      <c r="B67" s="221">
        <v>5</v>
      </c>
      <c r="C67" s="305" t="s">
        <v>17917</v>
      </c>
      <c r="D67" s="269"/>
      <c r="E67" s="539"/>
      <c r="F67" s="540"/>
      <c r="G67" s="271"/>
      <c r="H67" s="271"/>
      <c r="I67" s="271"/>
      <c r="J67" s="269"/>
      <c r="K67" s="269"/>
      <c r="L67" s="269"/>
      <c r="M67" s="269"/>
      <c r="N67" s="272" t="str" cm="1">
        <f t="array" ref="N67">IFERROR(_xlfn.IFS(L67="Per Day",(K67*M67)*$Z$63,L67="Per Week",(K67*M67)*$Z$64,L67="Per Month",(K67*M67)*$Z$65),"")</f>
        <v/>
      </c>
      <c r="O67" s="361">
        <f t="shared" si="0"/>
        <v>0</v>
      </c>
      <c r="P67" s="591"/>
      <c r="Q67" s="591"/>
      <c r="R67" s="217"/>
      <c r="T67" s="191" t="str">
        <f t="shared" si="1"/>
        <v>Y</v>
      </c>
      <c r="V67" s="275" t="str">
        <f t="shared" si="2"/>
        <v/>
      </c>
      <c r="X67" s="224"/>
      <c r="Z67" s="191">
        <f>Z63*0.8</f>
        <v>184.8</v>
      </c>
      <c r="AA67" s="191" t="s">
        <v>433</v>
      </c>
      <c r="AE67" s="226">
        <f ca="1">MIN(1,(IF(S8&gt;0,(1-(S8/R8)),((YEAR(NOW())-J8)*5%))))</f>
        <v>1</v>
      </c>
      <c r="AF67" s="220"/>
    </row>
    <row r="68" spans="2:32" x14ac:dyDescent="0.35">
      <c r="B68" s="221">
        <v>6</v>
      </c>
      <c r="C68" s="305"/>
      <c r="D68" s="269"/>
      <c r="E68" s="539"/>
      <c r="F68" s="540"/>
      <c r="G68" s="271"/>
      <c r="H68" s="271"/>
      <c r="I68" s="271"/>
      <c r="J68" s="269"/>
      <c r="K68" s="269"/>
      <c r="L68" s="269"/>
      <c r="M68" s="269"/>
      <c r="N68" s="272" t="str" cm="1">
        <f t="array" ref="N68">IFERROR(_xlfn.IFS(L68="Per Day",(K68*M68)*$Z$63,L68="Per Week",(K68*M68)*$Z$64,L68="Per Month",(K68*M68)*$Z$65),"")</f>
        <v/>
      </c>
      <c r="O68" s="361">
        <f t="shared" si="0"/>
        <v>0</v>
      </c>
      <c r="P68" s="591"/>
      <c r="Q68" s="591"/>
      <c r="R68" s="217"/>
      <c r="T68" s="191" t="str">
        <f t="shared" si="1"/>
        <v>N</v>
      </c>
      <c r="V68" s="275" t="str">
        <f t="shared" si="2"/>
        <v/>
      </c>
      <c r="AA68" s="191" t="s">
        <v>434</v>
      </c>
      <c r="AF68" s="220"/>
    </row>
    <row r="69" spans="2:32" x14ac:dyDescent="0.35">
      <c r="B69" s="221">
        <v>7</v>
      </c>
      <c r="C69" s="305"/>
      <c r="D69" s="269"/>
      <c r="E69" s="539"/>
      <c r="F69" s="540"/>
      <c r="G69" s="271"/>
      <c r="H69" s="271"/>
      <c r="I69" s="271"/>
      <c r="J69" s="269"/>
      <c r="K69" s="269"/>
      <c r="L69" s="269"/>
      <c r="M69" s="269"/>
      <c r="N69" s="272" t="str" cm="1">
        <f t="array" ref="N69">IFERROR(_xlfn.IFS(L69="Per Day",(K69*M69)*$Z$63,L69="Per Week",(K69*M69)*$Z$64,L69="Per Month",(K69*M69)*$Z$65),"")</f>
        <v/>
      </c>
      <c r="O69" s="361">
        <f t="shared" si="0"/>
        <v>0</v>
      </c>
      <c r="P69" s="591"/>
      <c r="Q69" s="591"/>
      <c r="R69" s="217"/>
      <c r="T69" s="191" t="str">
        <f t="shared" si="1"/>
        <v>N</v>
      </c>
      <c r="V69" s="275" t="str">
        <f t="shared" si="2"/>
        <v/>
      </c>
      <c r="AA69" s="191" t="s">
        <v>435</v>
      </c>
      <c r="AF69" s="220"/>
    </row>
    <row r="70" spans="2:32" x14ac:dyDescent="0.35">
      <c r="B70" s="221">
        <v>8</v>
      </c>
      <c r="C70" s="305"/>
      <c r="D70" s="269"/>
      <c r="E70" s="539"/>
      <c r="F70" s="540"/>
      <c r="G70" s="271"/>
      <c r="H70" s="271"/>
      <c r="I70" s="271"/>
      <c r="J70" s="269"/>
      <c r="K70" s="269"/>
      <c r="L70" s="269"/>
      <c r="M70" s="269"/>
      <c r="N70" s="272" t="str" cm="1">
        <f t="array" ref="N70">IFERROR(_xlfn.IFS(L70="Per Day",(K70*M70)*$Z$63,L70="Per Week",(K70*M70)*$Z$64,L70="Per Month",(K70*M70)*$Z$65),"")</f>
        <v/>
      </c>
      <c r="O70" s="361">
        <f t="shared" si="0"/>
        <v>0</v>
      </c>
      <c r="P70" s="591"/>
      <c r="Q70" s="591"/>
      <c r="R70" s="217"/>
      <c r="T70" s="191" t="str">
        <f t="shared" si="1"/>
        <v>N</v>
      </c>
      <c r="V70" s="275" t="str">
        <f t="shared" si="2"/>
        <v/>
      </c>
      <c r="AA70" s="191" t="s">
        <v>436</v>
      </c>
      <c r="AF70" s="220"/>
    </row>
    <row r="71" spans="2:32" ht="15" thickBot="1" x14ac:dyDescent="0.4">
      <c r="B71" s="221">
        <v>9</v>
      </c>
      <c r="C71" s="305"/>
      <c r="D71" s="269"/>
      <c r="E71" s="539"/>
      <c r="F71" s="540"/>
      <c r="G71" s="271"/>
      <c r="H71" s="271"/>
      <c r="I71" s="271"/>
      <c r="J71" s="269"/>
      <c r="K71" s="269"/>
      <c r="L71" s="269"/>
      <c r="M71" s="269"/>
      <c r="N71" s="272" t="str" cm="1">
        <f t="array" ref="N71">IFERROR(_xlfn.IFS(L71="Per Day",(K71*M71)*$Z$63,L71="Per Week",(K71*M71)*$Z$64,L71="Per Month",(K71*M71)*$Z$65),"")</f>
        <v/>
      </c>
      <c r="O71" s="361">
        <f t="shared" si="0"/>
        <v>0</v>
      </c>
      <c r="P71" s="591"/>
      <c r="Q71" s="591"/>
      <c r="R71" s="217"/>
      <c r="T71" s="191" t="str">
        <f t="shared" si="1"/>
        <v>N</v>
      </c>
      <c r="V71" s="275" t="str">
        <f t="shared" si="2"/>
        <v/>
      </c>
      <c r="W71" s="227"/>
      <c r="X71" s="227"/>
      <c r="Y71" s="227"/>
      <c r="Z71" s="227"/>
      <c r="AA71" s="227"/>
      <c r="AB71" s="227"/>
      <c r="AC71" s="227"/>
      <c r="AD71" s="227"/>
      <c r="AE71" s="227"/>
      <c r="AF71" s="228"/>
    </row>
    <row r="72" spans="2:32" x14ac:dyDescent="0.35">
      <c r="B72" s="221">
        <v>10</v>
      </c>
      <c r="C72" s="305"/>
      <c r="D72" s="269"/>
      <c r="E72" s="539"/>
      <c r="F72" s="540"/>
      <c r="G72" s="271"/>
      <c r="H72" s="271"/>
      <c r="I72" s="271"/>
      <c r="J72" s="269"/>
      <c r="K72" s="269"/>
      <c r="L72" s="269"/>
      <c r="M72" s="269"/>
      <c r="N72" s="272" t="str" cm="1">
        <f t="array" ref="N72">IFERROR(_xlfn.IFS(L72="Per Day",(K72*M72)*$Z$63,L72="Per Week",(K72*M72)*$Z$64,L72="Per Month",(K72*M72)*$Z$65),"")</f>
        <v/>
      </c>
      <c r="O72" s="361">
        <f t="shared" si="0"/>
        <v>0</v>
      </c>
      <c r="P72" s="591"/>
      <c r="Q72" s="591"/>
      <c r="R72" s="217"/>
      <c r="T72" s="191" t="str">
        <f t="shared" si="1"/>
        <v>N</v>
      </c>
      <c r="V72" s="275" t="str">
        <f t="shared" si="2"/>
        <v/>
      </c>
    </row>
    <row r="73" spans="2:32" x14ac:dyDescent="0.35">
      <c r="B73" s="221">
        <v>11</v>
      </c>
      <c r="C73" s="305"/>
      <c r="D73" s="269"/>
      <c r="E73" s="539"/>
      <c r="F73" s="540"/>
      <c r="G73" s="271"/>
      <c r="H73" s="271"/>
      <c r="I73" s="271"/>
      <c r="J73" s="269"/>
      <c r="K73" s="269"/>
      <c r="L73" s="269"/>
      <c r="M73" s="269"/>
      <c r="N73" s="272" t="str" cm="1">
        <f t="array" ref="N73">IFERROR(_xlfn.IFS(L73="Per Day",(K73*M73)*$Z$63,L73="Per Week",(K73*M73)*$Z$64,L73="Per Month",(K73*M73)*$Z$65),"")</f>
        <v/>
      </c>
      <c r="O73" s="361">
        <f t="shared" si="0"/>
        <v>0</v>
      </c>
      <c r="P73" s="591"/>
      <c r="Q73" s="591"/>
      <c r="R73" s="217"/>
      <c r="T73" s="191" t="str">
        <f t="shared" si="1"/>
        <v>N</v>
      </c>
      <c r="V73" s="275" t="str">
        <f t="shared" si="2"/>
        <v/>
      </c>
    </row>
    <row r="74" spans="2:32" x14ac:dyDescent="0.35">
      <c r="B74" s="221">
        <v>12</v>
      </c>
      <c r="C74" s="305"/>
      <c r="D74" s="269"/>
      <c r="E74" s="539"/>
      <c r="F74" s="540"/>
      <c r="G74" s="271"/>
      <c r="H74" s="271"/>
      <c r="I74" s="271"/>
      <c r="J74" s="269"/>
      <c r="K74" s="269"/>
      <c r="L74" s="269"/>
      <c r="M74" s="269"/>
      <c r="N74" s="272" t="str" cm="1">
        <f t="array" ref="N74">IFERROR(_xlfn.IFS(L74="Per Day",(K74*M74)*$Z$63,L74="Per Week",(K74*M74)*$Z$64,L74="Per Month",(K74*M74)*$Z$65),"")</f>
        <v/>
      </c>
      <c r="O74" s="361">
        <f t="shared" si="0"/>
        <v>0</v>
      </c>
      <c r="P74" s="591"/>
      <c r="Q74" s="591"/>
      <c r="R74" s="217"/>
      <c r="T74" s="191" t="str">
        <f t="shared" si="1"/>
        <v>N</v>
      </c>
      <c r="V74" s="275" t="str">
        <f t="shared" si="2"/>
        <v/>
      </c>
    </row>
    <row r="75" spans="2:32" x14ac:dyDescent="0.35">
      <c r="B75" s="221">
        <v>13</v>
      </c>
      <c r="C75" s="305"/>
      <c r="D75" s="269"/>
      <c r="E75" s="539"/>
      <c r="F75" s="540"/>
      <c r="G75" s="271"/>
      <c r="H75" s="271"/>
      <c r="I75" s="271"/>
      <c r="J75" s="269"/>
      <c r="K75" s="269"/>
      <c r="L75" s="269"/>
      <c r="M75" s="269"/>
      <c r="N75" s="272" t="str" cm="1">
        <f t="array" ref="N75">IFERROR(_xlfn.IFS(L75="Per Day",(K75*M75)*$Z$63,L75="Per Week",(K75*M75)*$Z$64,L75="Per Month",(K75*M75)*$Z$65),"")</f>
        <v/>
      </c>
      <c r="O75" s="361">
        <f t="shared" si="0"/>
        <v>0</v>
      </c>
      <c r="P75" s="591"/>
      <c r="Q75" s="591"/>
      <c r="R75" s="217"/>
      <c r="T75" s="191" t="str">
        <f t="shared" si="1"/>
        <v>N</v>
      </c>
      <c r="V75" s="275" t="str">
        <f t="shared" si="2"/>
        <v/>
      </c>
    </row>
    <row r="76" spans="2:32" x14ac:dyDescent="0.35">
      <c r="B76" s="221">
        <v>14</v>
      </c>
      <c r="C76" s="305"/>
      <c r="D76" s="269"/>
      <c r="E76" s="539"/>
      <c r="F76" s="540"/>
      <c r="G76" s="271"/>
      <c r="H76" s="271"/>
      <c r="I76" s="271"/>
      <c r="J76" s="269"/>
      <c r="K76" s="269"/>
      <c r="L76" s="269"/>
      <c r="M76" s="269"/>
      <c r="N76" s="272" t="str" cm="1">
        <f t="array" ref="N76">IFERROR(_xlfn.IFS(L76="Per Day",(K76*M76)*$Z$63,L76="Per Week",(K76*M76)*$Z$64,L76="Per Month",(K76*M76)*$Z$65),"")</f>
        <v/>
      </c>
      <c r="O76" s="361">
        <f t="shared" si="0"/>
        <v>0</v>
      </c>
      <c r="P76" s="591"/>
      <c r="Q76" s="591"/>
      <c r="R76" s="217"/>
      <c r="T76" s="191" t="str">
        <f t="shared" si="1"/>
        <v>N</v>
      </c>
      <c r="V76" s="275" t="str">
        <f t="shared" si="2"/>
        <v/>
      </c>
    </row>
    <row r="77" spans="2:32" x14ac:dyDescent="0.35">
      <c r="B77" s="221">
        <v>15</v>
      </c>
      <c r="C77" s="306"/>
      <c r="D77" s="383"/>
      <c r="E77" s="541"/>
      <c r="F77" s="542"/>
      <c r="G77" s="273"/>
      <c r="H77" s="273"/>
      <c r="I77" s="273"/>
      <c r="J77" s="383"/>
      <c r="K77" s="383"/>
      <c r="L77" s="383"/>
      <c r="M77" s="383"/>
      <c r="N77" s="274" t="str" cm="1">
        <f t="array" ref="N77">IFERROR(_xlfn.IFS(L77="Per Day",(K77*M77)*$Z$63,L77="Per Week",(K77*M77)*$Z$64,L77="Per Month",(K77*M77)*$Z$65),"")</f>
        <v/>
      </c>
      <c r="O77" s="362">
        <f t="shared" si="0"/>
        <v>0</v>
      </c>
      <c r="P77" s="601"/>
      <c r="Q77" s="601"/>
      <c r="R77" s="217"/>
      <c r="T77" s="191" t="str">
        <f t="shared" si="1"/>
        <v>N</v>
      </c>
      <c r="V77" s="275" t="str">
        <f t="shared" si="2"/>
        <v/>
      </c>
    </row>
    <row r="78" spans="2:32" ht="15" thickBot="1" x14ac:dyDescent="0.4">
      <c r="B78" s="229"/>
      <c r="C78" s="230"/>
      <c r="D78" s="230"/>
      <c r="E78" s="230"/>
      <c r="F78" s="230"/>
      <c r="G78" s="230"/>
      <c r="H78" s="230"/>
      <c r="I78" s="230"/>
      <c r="J78" s="230"/>
      <c r="K78" s="230"/>
      <c r="L78" s="230"/>
      <c r="M78" s="230"/>
      <c r="N78" s="230"/>
      <c r="O78" s="230"/>
      <c r="P78" s="230"/>
      <c r="Q78" s="230"/>
      <c r="R78" s="231"/>
      <c r="V78" s="275" t="str">
        <f t="shared" ref="V78:V101" si="3">IF(M78="Per Day",1,IF(M78="Per Week",IF(L78&gt;5,5,L78),IF(M78="Per Month",IF(L78&gt;19.25,19.25,L78),"")))</f>
        <v/>
      </c>
    </row>
    <row r="79" spans="2:32" x14ac:dyDescent="0.35">
      <c r="B79" s="234"/>
      <c r="C79" s="232"/>
      <c r="D79" s="232"/>
      <c r="E79" s="232"/>
      <c r="F79" s="232"/>
      <c r="G79" s="232"/>
      <c r="H79" s="232"/>
      <c r="I79" s="232"/>
      <c r="J79" s="232"/>
      <c r="K79" s="232"/>
      <c r="L79" s="232"/>
      <c r="M79" s="232"/>
      <c r="N79" s="232"/>
      <c r="O79" s="232"/>
      <c r="P79" s="232"/>
      <c r="Q79" s="232"/>
      <c r="R79" s="233"/>
      <c r="V79" s="275" t="str">
        <f t="shared" si="3"/>
        <v/>
      </c>
    </row>
    <row r="80" spans="2:32" ht="15" customHeight="1" x14ac:dyDescent="0.35">
      <c r="B80" s="234"/>
      <c r="C80" s="608" t="s">
        <v>14633</v>
      </c>
      <c r="D80" s="609"/>
      <c r="E80" s="609"/>
      <c r="F80" s="609"/>
      <c r="G80" s="609"/>
      <c r="H80" s="609"/>
      <c r="I80" s="609"/>
      <c r="J80" s="609"/>
      <c r="K80" s="609"/>
      <c r="L80" s="609"/>
      <c r="M80" s="609"/>
      <c r="N80" s="609"/>
      <c r="O80" s="609"/>
      <c r="P80" s="609"/>
      <c r="Q80" s="610"/>
      <c r="R80" s="233"/>
      <c r="V80" s="275" t="str">
        <f t="shared" si="3"/>
        <v/>
      </c>
    </row>
    <row r="81" spans="2:22" ht="15" customHeight="1" x14ac:dyDescent="0.35">
      <c r="B81" s="234"/>
      <c r="C81" s="611"/>
      <c r="D81" s="612"/>
      <c r="E81" s="612"/>
      <c r="F81" s="612"/>
      <c r="G81" s="612"/>
      <c r="H81" s="612"/>
      <c r="I81" s="612"/>
      <c r="J81" s="612"/>
      <c r="K81" s="612"/>
      <c r="L81" s="612"/>
      <c r="M81" s="612"/>
      <c r="N81" s="612"/>
      <c r="O81" s="612"/>
      <c r="P81" s="612"/>
      <c r="Q81" s="613"/>
      <c r="R81" s="233"/>
      <c r="V81" s="275" t="str">
        <f t="shared" si="3"/>
        <v/>
      </c>
    </row>
    <row r="82" spans="2:22" x14ac:dyDescent="0.35">
      <c r="B82" s="234"/>
      <c r="C82" s="232"/>
      <c r="D82" s="232"/>
      <c r="E82" s="232"/>
      <c r="F82" s="232"/>
      <c r="G82" s="232"/>
      <c r="H82" s="232"/>
      <c r="I82" s="232"/>
      <c r="J82" s="232"/>
      <c r="K82" s="232"/>
      <c r="L82" s="232"/>
      <c r="M82" s="232"/>
      <c r="N82" s="232"/>
      <c r="O82" s="232"/>
      <c r="P82" s="232"/>
      <c r="Q82" s="232"/>
      <c r="R82" s="233"/>
      <c r="V82" s="275" t="str">
        <f t="shared" si="3"/>
        <v/>
      </c>
    </row>
    <row r="83" spans="2:22" ht="14.5" customHeight="1" x14ac:dyDescent="0.35">
      <c r="B83" s="234"/>
      <c r="C83" s="543" t="s">
        <v>43</v>
      </c>
      <c r="D83" s="544"/>
      <c r="E83" s="232"/>
      <c r="F83" s="543" t="s">
        <v>14630</v>
      </c>
      <c r="G83" s="544"/>
      <c r="H83" s="232"/>
      <c r="I83" s="543" t="s">
        <v>14631</v>
      </c>
      <c r="J83" s="544"/>
      <c r="K83" s="232"/>
      <c r="L83" s="602" t="s">
        <v>14643</v>
      </c>
      <c r="M83" s="602"/>
      <c r="N83" s="232"/>
      <c r="O83" s="582" t="s">
        <v>44</v>
      </c>
      <c r="P83" s="603"/>
      <c r="Q83" s="583"/>
      <c r="R83" s="233"/>
      <c r="V83" s="275" t="str">
        <f t="shared" si="3"/>
        <v/>
      </c>
    </row>
    <row r="84" spans="2:22" x14ac:dyDescent="0.35">
      <c r="B84" s="234"/>
      <c r="C84" s="545"/>
      <c r="D84" s="546"/>
      <c r="E84" s="232"/>
      <c r="F84" s="545"/>
      <c r="G84" s="546"/>
      <c r="H84" s="232"/>
      <c r="I84" s="545"/>
      <c r="J84" s="546"/>
      <c r="K84" s="232"/>
      <c r="L84" s="602"/>
      <c r="M84" s="602"/>
      <c r="N84" s="235" t="s">
        <v>5669</v>
      </c>
      <c r="O84" s="604"/>
      <c r="P84" s="605"/>
      <c r="Q84" s="606"/>
      <c r="R84" s="233"/>
      <c r="V84" s="275" t="str">
        <f t="shared" si="3"/>
        <v/>
      </c>
    </row>
    <row r="85" spans="2:22" ht="14.5" customHeight="1" x14ac:dyDescent="0.35">
      <c r="B85" s="234"/>
      <c r="C85" s="577" t="s">
        <v>14636</v>
      </c>
      <c r="D85" s="578"/>
      <c r="E85" s="578"/>
      <c r="F85" s="578"/>
      <c r="G85" s="578"/>
      <c r="H85" s="578"/>
      <c r="I85" s="578"/>
      <c r="J85" s="579"/>
      <c r="K85" s="232"/>
      <c r="L85" s="602"/>
      <c r="M85" s="602"/>
      <c r="N85" s="232"/>
      <c r="O85" s="584"/>
      <c r="P85" s="607"/>
      <c r="Q85" s="585"/>
      <c r="R85" s="233"/>
      <c r="V85" s="275" t="str">
        <f t="shared" si="3"/>
        <v/>
      </c>
    </row>
    <row r="86" spans="2:22" x14ac:dyDescent="0.35">
      <c r="B86" s="234"/>
      <c r="C86" s="232"/>
      <c r="D86" s="232"/>
      <c r="E86" s="232"/>
      <c r="F86" s="232"/>
      <c r="G86" s="232"/>
      <c r="H86" s="232"/>
      <c r="I86" s="232"/>
      <c r="J86" s="232"/>
      <c r="K86" s="343">
        <v>1</v>
      </c>
      <c r="L86" s="592"/>
      <c r="M86" s="592"/>
      <c r="N86" s="235"/>
      <c r="O86" s="545"/>
      <c r="P86" s="593"/>
      <c r="Q86" s="546"/>
      <c r="R86" s="233"/>
      <c r="V86" s="275" t="str">
        <f t="shared" si="3"/>
        <v/>
      </c>
    </row>
    <row r="87" spans="2:22" ht="15" customHeight="1" x14ac:dyDescent="0.35">
      <c r="B87" s="234"/>
      <c r="C87" s="594" t="s">
        <v>14627</v>
      </c>
      <c r="D87" s="595"/>
      <c r="E87" s="595"/>
      <c r="F87" s="595"/>
      <c r="G87" s="595"/>
      <c r="H87" s="595"/>
      <c r="I87" s="595"/>
      <c r="J87" s="596"/>
      <c r="K87" s="343">
        <v>2</v>
      </c>
      <c r="L87" s="592"/>
      <c r="M87" s="592"/>
      <c r="N87" s="235"/>
      <c r="O87" s="545"/>
      <c r="P87" s="593"/>
      <c r="Q87" s="546"/>
      <c r="R87" s="233"/>
      <c r="V87" s="275" t="str">
        <f t="shared" si="3"/>
        <v/>
      </c>
    </row>
    <row r="88" spans="2:22" x14ac:dyDescent="0.35">
      <c r="B88" s="234"/>
      <c r="C88" s="565" t="s">
        <v>15779</v>
      </c>
      <c r="D88" s="566"/>
      <c r="E88" s="566"/>
      <c r="F88" s="566"/>
      <c r="G88" s="566"/>
      <c r="H88" s="566"/>
      <c r="I88" s="566"/>
      <c r="J88" s="567"/>
      <c r="K88" s="343">
        <v>3</v>
      </c>
      <c r="L88" s="592"/>
      <c r="M88" s="592"/>
      <c r="N88" s="235"/>
      <c r="O88" s="545"/>
      <c r="P88" s="593"/>
      <c r="Q88" s="546"/>
      <c r="R88" s="233"/>
      <c r="V88" s="275" t="str">
        <f t="shared" si="3"/>
        <v/>
      </c>
    </row>
    <row r="89" spans="2:22" ht="14.5" customHeight="1" x14ac:dyDescent="0.35">
      <c r="B89" s="234"/>
      <c r="C89" s="568" t="s">
        <v>15892</v>
      </c>
      <c r="D89" s="569"/>
      <c r="E89" s="570"/>
      <c r="F89" s="556"/>
      <c r="G89" s="557"/>
      <c r="H89" s="557"/>
      <c r="I89" s="557"/>
      <c r="J89" s="558"/>
      <c r="K89" s="343">
        <v>4</v>
      </c>
      <c r="L89" s="592"/>
      <c r="M89" s="592"/>
      <c r="N89" s="235"/>
      <c r="O89" s="545"/>
      <c r="P89" s="593"/>
      <c r="Q89" s="546"/>
      <c r="R89" s="233"/>
      <c r="V89" s="275" t="str">
        <f t="shared" si="3"/>
        <v/>
      </c>
    </row>
    <row r="90" spans="2:22" x14ac:dyDescent="0.35">
      <c r="B90" s="234"/>
      <c r="C90" s="571"/>
      <c r="D90" s="572"/>
      <c r="E90" s="573"/>
      <c r="F90" s="559"/>
      <c r="G90" s="560"/>
      <c r="H90" s="560"/>
      <c r="I90" s="560"/>
      <c r="J90" s="561"/>
      <c r="K90" s="343">
        <v>5</v>
      </c>
      <c r="L90" s="592"/>
      <c r="M90" s="592"/>
      <c r="N90" s="235"/>
      <c r="O90" s="545"/>
      <c r="P90" s="593"/>
      <c r="Q90" s="546"/>
      <c r="R90" s="233"/>
      <c r="V90" s="275" t="str">
        <f t="shared" si="3"/>
        <v/>
      </c>
    </row>
    <row r="91" spans="2:22" x14ac:dyDescent="0.35">
      <c r="B91" s="234"/>
      <c r="C91" s="571"/>
      <c r="D91" s="572"/>
      <c r="E91" s="573"/>
      <c r="F91" s="559"/>
      <c r="G91" s="560"/>
      <c r="H91" s="560"/>
      <c r="I91" s="560"/>
      <c r="J91" s="561"/>
      <c r="K91" s="343">
        <v>6</v>
      </c>
      <c r="L91" s="592"/>
      <c r="M91" s="592"/>
      <c r="N91" s="235"/>
      <c r="O91" s="545"/>
      <c r="P91" s="593"/>
      <c r="Q91" s="546"/>
      <c r="R91" s="233"/>
      <c r="V91" s="275" t="str">
        <f t="shared" si="3"/>
        <v/>
      </c>
    </row>
    <row r="92" spans="2:22" x14ac:dyDescent="0.35">
      <c r="B92" s="234"/>
      <c r="C92" s="571"/>
      <c r="D92" s="572"/>
      <c r="E92" s="573"/>
      <c r="F92" s="559"/>
      <c r="G92" s="560"/>
      <c r="H92" s="560"/>
      <c r="I92" s="560"/>
      <c r="J92" s="561"/>
      <c r="K92" s="343">
        <v>7</v>
      </c>
      <c r="L92" s="592"/>
      <c r="M92" s="592"/>
      <c r="N92" s="235"/>
      <c r="O92" s="545"/>
      <c r="P92" s="593"/>
      <c r="Q92" s="546"/>
      <c r="R92" s="233"/>
      <c r="V92" s="275" t="str">
        <f t="shared" si="3"/>
        <v/>
      </c>
    </row>
    <row r="93" spans="2:22" x14ac:dyDescent="0.35">
      <c r="B93" s="234"/>
      <c r="C93" s="574"/>
      <c r="D93" s="575"/>
      <c r="E93" s="576"/>
      <c r="F93" s="562"/>
      <c r="G93" s="563"/>
      <c r="H93" s="563"/>
      <c r="I93" s="563"/>
      <c r="J93" s="564"/>
      <c r="K93" s="232"/>
      <c r="L93" s="232"/>
      <c r="M93" s="232"/>
      <c r="N93" s="232"/>
      <c r="O93" s="232"/>
      <c r="P93" s="232"/>
      <c r="Q93" s="232"/>
      <c r="R93" s="233"/>
      <c r="V93" s="275" t="str">
        <f t="shared" si="3"/>
        <v/>
      </c>
    </row>
    <row r="94" spans="2:22" ht="15" customHeight="1" x14ac:dyDescent="0.35">
      <c r="B94" s="234"/>
      <c r="C94" s="547" t="s">
        <v>15891</v>
      </c>
      <c r="D94" s="548"/>
      <c r="E94" s="549"/>
      <c r="F94" s="556"/>
      <c r="G94" s="557"/>
      <c r="H94" s="557"/>
      <c r="I94" s="557"/>
      <c r="J94" s="558"/>
      <c r="K94" s="232"/>
      <c r="L94" s="232"/>
      <c r="M94" s="543" t="s">
        <v>15784</v>
      </c>
      <c r="N94" s="597"/>
      <c r="O94" s="597"/>
      <c r="P94" s="597"/>
      <c r="Q94" s="544"/>
      <c r="R94" s="233"/>
      <c r="V94" s="275" t="str">
        <f t="shared" si="3"/>
        <v/>
      </c>
    </row>
    <row r="95" spans="2:22" x14ac:dyDescent="0.35">
      <c r="B95" s="234"/>
      <c r="C95" s="550"/>
      <c r="D95" s="551"/>
      <c r="E95" s="552"/>
      <c r="F95" s="559"/>
      <c r="G95" s="560"/>
      <c r="H95" s="560"/>
      <c r="I95" s="560"/>
      <c r="J95" s="561"/>
      <c r="K95" s="343"/>
      <c r="L95" s="343">
        <v>1</v>
      </c>
      <c r="M95" s="545"/>
      <c r="N95" s="546"/>
      <c r="O95" s="343">
        <v>3</v>
      </c>
      <c r="P95" s="545"/>
      <c r="Q95" s="546"/>
      <c r="R95" s="233"/>
      <c r="V95" s="275" t="str">
        <f t="shared" si="3"/>
        <v/>
      </c>
    </row>
    <row r="96" spans="2:22" x14ac:dyDescent="0.35">
      <c r="B96" s="234"/>
      <c r="C96" s="553"/>
      <c r="D96" s="554"/>
      <c r="E96" s="555"/>
      <c r="F96" s="562"/>
      <c r="G96" s="563"/>
      <c r="H96" s="563"/>
      <c r="I96" s="563"/>
      <c r="J96" s="564"/>
      <c r="K96" s="343"/>
      <c r="L96" s="343">
        <v>2</v>
      </c>
      <c r="M96" s="545"/>
      <c r="N96" s="546"/>
      <c r="O96" s="343">
        <v>4</v>
      </c>
      <c r="P96" s="545"/>
      <c r="Q96" s="546"/>
      <c r="R96" s="233"/>
      <c r="V96" s="275" t="str">
        <f t="shared" si="3"/>
        <v/>
      </c>
    </row>
    <row r="97" spans="2:22" ht="14.5" customHeight="1" x14ac:dyDescent="0.35">
      <c r="B97" s="234"/>
      <c r="C97" s="568" t="s">
        <v>15780</v>
      </c>
      <c r="D97" s="569"/>
      <c r="E97" s="570"/>
      <c r="F97" s="556"/>
      <c r="G97" s="557"/>
      <c r="H97" s="557"/>
      <c r="I97" s="557"/>
      <c r="J97" s="558"/>
      <c r="K97" s="232"/>
      <c r="L97" s="232"/>
      <c r="M97" s="647" t="s">
        <v>14635</v>
      </c>
      <c r="N97" s="648"/>
      <c r="O97" s="235" t="s">
        <v>5669</v>
      </c>
      <c r="P97" s="545"/>
      <c r="Q97" s="546"/>
      <c r="R97" s="233"/>
      <c r="V97" s="275" t="str">
        <f t="shared" si="3"/>
        <v/>
      </c>
    </row>
    <row r="98" spans="2:22" ht="15" customHeight="1" x14ac:dyDescent="0.35">
      <c r="B98" s="234"/>
      <c r="C98" s="574"/>
      <c r="D98" s="575"/>
      <c r="E98" s="576"/>
      <c r="F98" s="562"/>
      <c r="G98" s="563"/>
      <c r="H98" s="563"/>
      <c r="I98" s="563"/>
      <c r="J98" s="564"/>
      <c r="K98" s="232"/>
      <c r="L98" s="232"/>
      <c r="M98" s="232"/>
      <c r="N98" s="232"/>
      <c r="O98" s="232"/>
      <c r="P98" s="232"/>
      <c r="Q98" s="232"/>
      <c r="R98" s="233"/>
      <c r="V98" s="275" t="str">
        <f t="shared" si="3"/>
        <v/>
      </c>
    </row>
    <row r="99" spans="2:22" ht="15" customHeight="1" x14ac:dyDescent="0.35">
      <c r="B99" s="234"/>
      <c r="C99" s="547" t="s">
        <v>2242</v>
      </c>
      <c r="D99" s="548"/>
      <c r="E99" s="549"/>
      <c r="F99" s="556"/>
      <c r="G99" s="557"/>
      <c r="H99" s="557"/>
      <c r="I99" s="557"/>
      <c r="J99" s="558"/>
      <c r="K99" s="232"/>
      <c r="L99" s="649" t="s">
        <v>15893</v>
      </c>
      <c r="M99" s="650"/>
      <c r="N99" s="650"/>
      <c r="O99" s="650"/>
      <c r="P99" s="651"/>
      <c r="Q99" s="250"/>
      <c r="R99" s="233"/>
      <c r="V99" s="275" t="str">
        <f t="shared" si="3"/>
        <v/>
      </c>
    </row>
    <row r="100" spans="2:22" ht="15" customHeight="1" x14ac:dyDescent="0.35">
      <c r="B100" s="234"/>
      <c r="C100" s="550"/>
      <c r="D100" s="551"/>
      <c r="E100" s="552"/>
      <c r="F100" s="559"/>
      <c r="G100" s="560"/>
      <c r="H100" s="560"/>
      <c r="I100" s="560"/>
      <c r="J100" s="561"/>
      <c r="K100" s="232"/>
      <c r="L100" s="649" t="s">
        <v>15894</v>
      </c>
      <c r="M100" s="650"/>
      <c r="N100" s="650"/>
      <c r="O100" s="650"/>
      <c r="P100" s="651"/>
      <c r="Q100" s="346"/>
      <c r="R100" s="233"/>
      <c r="V100" s="275" t="str">
        <f t="shared" si="3"/>
        <v/>
      </c>
    </row>
    <row r="101" spans="2:22" ht="15" customHeight="1" x14ac:dyDescent="0.35">
      <c r="B101" s="234"/>
      <c r="C101" s="553"/>
      <c r="D101" s="554"/>
      <c r="E101" s="555"/>
      <c r="F101" s="562"/>
      <c r="G101" s="563"/>
      <c r="H101" s="563"/>
      <c r="I101" s="563"/>
      <c r="J101" s="564"/>
      <c r="K101" s="232"/>
      <c r="L101" s="649" t="s">
        <v>15895</v>
      </c>
      <c r="M101" s="650"/>
      <c r="N101" s="650"/>
      <c r="O101" s="651"/>
      <c r="P101" s="645"/>
      <c r="Q101" s="646"/>
      <c r="R101" s="233"/>
      <c r="V101" s="275" t="str">
        <f t="shared" si="3"/>
        <v/>
      </c>
    </row>
    <row r="102" spans="2:22" ht="15" customHeight="1" x14ac:dyDescent="0.35">
      <c r="B102" s="234"/>
      <c r="C102" s="568" t="s">
        <v>15781</v>
      </c>
      <c r="D102" s="569"/>
      <c r="E102" s="570"/>
      <c r="F102" s="556"/>
      <c r="G102" s="557"/>
      <c r="H102" s="557"/>
      <c r="I102" s="557"/>
      <c r="J102" s="558"/>
      <c r="K102" s="232"/>
      <c r="L102" s="649" t="s">
        <v>14641</v>
      </c>
      <c r="M102" s="650"/>
      <c r="N102" s="650"/>
      <c r="O102" s="651"/>
      <c r="P102" s="645"/>
      <c r="Q102" s="646"/>
      <c r="R102" s="233"/>
    </row>
    <row r="103" spans="2:22" ht="15" customHeight="1" x14ac:dyDescent="0.35">
      <c r="B103" s="234"/>
      <c r="C103" s="571"/>
      <c r="D103" s="572"/>
      <c r="E103" s="573"/>
      <c r="F103" s="559"/>
      <c r="G103" s="560"/>
      <c r="H103" s="560"/>
      <c r="I103" s="560"/>
      <c r="J103" s="561"/>
      <c r="K103" s="232"/>
      <c r="L103" s="649" t="s">
        <v>14642</v>
      </c>
      <c r="M103" s="650"/>
      <c r="N103" s="650"/>
      <c r="O103" s="651"/>
      <c r="P103" s="645"/>
      <c r="Q103" s="646"/>
      <c r="R103" s="233"/>
    </row>
    <row r="104" spans="2:22" x14ac:dyDescent="0.35">
      <c r="B104" s="234"/>
      <c r="C104" s="571"/>
      <c r="D104" s="572"/>
      <c r="E104" s="573"/>
      <c r="F104" s="559"/>
      <c r="G104" s="560"/>
      <c r="H104" s="560"/>
      <c r="I104" s="560"/>
      <c r="J104" s="561"/>
      <c r="K104" s="232"/>
      <c r="L104" s="232"/>
      <c r="M104" s="232"/>
      <c r="N104" s="232"/>
      <c r="O104" s="232"/>
      <c r="P104" s="232"/>
      <c r="Q104" s="232"/>
      <c r="R104" s="233"/>
      <c r="V104" s="275" t="str">
        <f>IF(M104="Per Day",1,IF(M104="Per Week",IF(L104&gt;5,5,L104),IF(M104="Per Month",IF(L104&gt;19.25,19.25,L104),"")))</f>
        <v/>
      </c>
    </row>
    <row r="105" spans="2:22" ht="14.5" customHeight="1" x14ac:dyDescent="0.35">
      <c r="B105" s="234"/>
      <c r="C105" s="574"/>
      <c r="D105" s="575"/>
      <c r="E105" s="576"/>
      <c r="F105" s="562"/>
      <c r="G105" s="563"/>
      <c r="H105" s="563"/>
      <c r="I105" s="563"/>
      <c r="J105" s="564"/>
      <c r="K105" s="344" t="s">
        <v>2249</v>
      </c>
      <c r="L105" s="642" t="s">
        <v>14640</v>
      </c>
      <c r="M105" s="643"/>
      <c r="N105" s="643"/>
      <c r="O105" s="643"/>
      <c r="P105" s="644"/>
      <c r="Q105" s="250"/>
      <c r="R105" s="233"/>
      <c r="V105" s="275" t="str">
        <f>IF(M105="Per Day",1,IF(M105="Per Week",IF(L105&gt;5,5,L105),IF(M105="Per Month",IF(L105&gt;19.25,19.25,L105),"")))</f>
        <v/>
      </c>
    </row>
    <row r="106" spans="2:22" ht="15" customHeight="1" x14ac:dyDescent="0.35">
      <c r="B106" s="234"/>
      <c r="C106" s="232"/>
      <c r="D106" s="232"/>
      <c r="E106" s="232"/>
      <c r="F106" s="232"/>
      <c r="G106" s="232"/>
      <c r="H106" s="232"/>
      <c r="I106" s="232"/>
      <c r="J106" s="232"/>
      <c r="K106" s="232"/>
      <c r="L106" s="232"/>
      <c r="M106" s="232"/>
      <c r="N106" s="232"/>
      <c r="O106" s="232"/>
      <c r="P106" s="232"/>
      <c r="Q106" s="232"/>
      <c r="R106" s="233"/>
      <c r="V106" s="275" t="str">
        <f>IF(M106="Per Day",1,IF(M106="Per Week",IF(L106&gt;5,5,L106),IF(M106="Per Month",IF(L106&gt;19.25,19.25,L106),"")))</f>
        <v/>
      </c>
    </row>
    <row r="107" spans="2:22" x14ac:dyDescent="0.35">
      <c r="B107" s="234"/>
      <c r="C107" s="543" t="s">
        <v>14644</v>
      </c>
      <c r="D107" s="597"/>
      <c r="E107" s="597"/>
      <c r="F107" s="597"/>
      <c r="G107" s="597"/>
      <c r="H107" s="597"/>
      <c r="I107" s="597"/>
      <c r="J107" s="597"/>
      <c r="K107" s="597"/>
      <c r="L107" s="597"/>
      <c r="M107" s="597"/>
      <c r="N107" s="597"/>
      <c r="O107" s="597"/>
      <c r="P107" s="597"/>
      <c r="Q107" s="544"/>
      <c r="R107" s="233"/>
      <c r="V107" s="275" t="str">
        <f>IF(M107="Per Day",1,IF(M107="Per Week",IF(L107&gt;5,5,L107),IF(M107="Per Month",IF(L107&gt;19.25,19.25,L107),"")))</f>
        <v/>
      </c>
    </row>
    <row r="108" spans="2:22" ht="14.5" customHeight="1" x14ac:dyDescent="0.35">
      <c r="B108" s="234"/>
      <c r="C108" s="580" t="s">
        <v>14</v>
      </c>
      <c r="D108" s="580" t="s">
        <v>45</v>
      </c>
      <c r="E108" s="582" t="s">
        <v>14646</v>
      </c>
      <c r="F108" s="583"/>
      <c r="G108" s="580" t="s">
        <v>47</v>
      </c>
      <c r="H108" s="580" t="s">
        <v>14645</v>
      </c>
      <c r="I108" s="580" t="s">
        <v>14637</v>
      </c>
      <c r="J108" s="580" t="s">
        <v>14638</v>
      </c>
      <c r="K108" s="580" t="s">
        <v>48</v>
      </c>
      <c r="L108" s="580" t="s">
        <v>49</v>
      </c>
      <c r="M108" s="580" t="s">
        <v>50</v>
      </c>
      <c r="N108" s="580" t="s">
        <v>51</v>
      </c>
      <c r="O108" s="580" t="s">
        <v>52</v>
      </c>
      <c r="P108" s="582" t="s">
        <v>15785</v>
      </c>
      <c r="Q108" s="583"/>
      <c r="R108" s="233"/>
      <c r="V108" s="275" t="str">
        <f t="shared" ref="V108:V124" si="4">IF(L108="Per Day",1,IF(L108="Per Week",IF(K108&gt;5,5,K108),IF(L108="Per Month",IF(K108&gt;19.25,19.25,K108),"")))</f>
        <v/>
      </c>
    </row>
    <row r="109" spans="2:22" x14ac:dyDescent="0.35">
      <c r="B109" s="234"/>
      <c r="C109" s="581"/>
      <c r="D109" s="581"/>
      <c r="E109" s="584"/>
      <c r="F109" s="585"/>
      <c r="G109" s="581"/>
      <c r="H109" s="581"/>
      <c r="I109" s="581"/>
      <c r="J109" s="581"/>
      <c r="K109" s="581"/>
      <c r="L109" s="581"/>
      <c r="M109" s="581"/>
      <c r="N109" s="581"/>
      <c r="O109" s="581"/>
      <c r="P109" s="584"/>
      <c r="Q109" s="585"/>
      <c r="R109" s="233"/>
      <c r="V109" s="275" t="str">
        <f t="shared" si="4"/>
        <v/>
      </c>
    </row>
    <row r="110" spans="2:22" x14ac:dyDescent="0.35">
      <c r="B110" s="236">
        <v>1</v>
      </c>
      <c r="C110" s="305"/>
      <c r="D110" s="269"/>
      <c r="E110" s="614"/>
      <c r="F110" s="615"/>
      <c r="G110" s="271"/>
      <c r="H110" s="271"/>
      <c r="I110" s="271"/>
      <c r="J110" s="269"/>
      <c r="K110" s="269"/>
      <c r="L110" s="269"/>
      <c r="M110" s="269"/>
      <c r="N110" s="270" t="str" cm="1">
        <f t="array" ref="N110">IFERROR(_xlfn.IFS(L110="Per Day",(K110*M110)*$Z$63,L110="Per Week",(K110*M110)*$Z$64,L110="Per Month",(K110*M110)*$Z$65),"")</f>
        <v/>
      </c>
      <c r="O110" s="360">
        <f t="shared" ref="O110:O124" si="5">MIN(1,((IF(L110="Per Day",$V110*231,IF(L110="Per Week",$V110*46,IF(L110="Per Month",$V110*12)))/231)))</f>
        <v>0</v>
      </c>
      <c r="P110" s="590"/>
      <c r="Q110" s="590"/>
      <c r="R110" s="233"/>
      <c r="T110" s="191" t="str">
        <f t="shared" ref="T110:T124" si="6">IF(AND($Q$105&lt;B110,C110=""),"N","Y")</f>
        <v>N</v>
      </c>
      <c r="V110" s="275" t="str">
        <f t="shared" si="4"/>
        <v/>
      </c>
    </row>
    <row r="111" spans="2:22" x14ac:dyDescent="0.35">
      <c r="B111" s="236">
        <v>2</v>
      </c>
      <c r="C111" s="305"/>
      <c r="D111" s="269"/>
      <c r="E111" s="539"/>
      <c r="F111" s="540"/>
      <c r="G111" s="271"/>
      <c r="H111" s="271"/>
      <c r="I111" s="271"/>
      <c r="J111" s="269"/>
      <c r="K111" s="269"/>
      <c r="L111" s="269"/>
      <c r="M111" s="269"/>
      <c r="N111" s="272" t="str" cm="1">
        <f t="array" ref="N111">IFERROR(_xlfn.IFS(L111="Per Day",(K111*M111)*$Z$63,L111="Per Week",(K111*M111)*$Z$64,L111="Per Month",(K111*M111)*$Z$65),"")</f>
        <v/>
      </c>
      <c r="O111" s="361">
        <f t="shared" si="5"/>
        <v>0</v>
      </c>
      <c r="P111" s="591"/>
      <c r="Q111" s="591"/>
      <c r="R111" s="233"/>
      <c r="T111" s="191" t="str">
        <f t="shared" si="6"/>
        <v>N</v>
      </c>
      <c r="V111" s="275" t="str">
        <f t="shared" si="4"/>
        <v/>
      </c>
    </row>
    <row r="112" spans="2:22" x14ac:dyDescent="0.35">
      <c r="B112" s="236">
        <v>3</v>
      </c>
      <c r="C112" s="305"/>
      <c r="D112" s="269"/>
      <c r="E112" s="539"/>
      <c r="F112" s="540"/>
      <c r="G112" s="271"/>
      <c r="H112" s="271"/>
      <c r="I112" s="271"/>
      <c r="J112" s="269"/>
      <c r="K112" s="269"/>
      <c r="L112" s="269"/>
      <c r="M112" s="269"/>
      <c r="N112" s="272" t="str" cm="1">
        <f t="array" ref="N112">IFERROR(_xlfn.IFS(L112="Per Day",(K112*M112)*$Z$63,L112="Per Week",(K112*M112)*$Z$64,L112="Per Month",(K112*M112)*$Z$65),"")</f>
        <v/>
      </c>
      <c r="O112" s="361">
        <f t="shared" si="5"/>
        <v>0</v>
      </c>
      <c r="P112" s="591"/>
      <c r="Q112" s="591"/>
      <c r="R112" s="233"/>
      <c r="T112" s="191" t="str">
        <f t="shared" si="6"/>
        <v>N</v>
      </c>
      <c r="V112" s="275" t="str">
        <f t="shared" si="4"/>
        <v/>
      </c>
    </row>
    <row r="113" spans="2:22" x14ac:dyDescent="0.35">
      <c r="B113" s="236">
        <v>4</v>
      </c>
      <c r="C113" s="305"/>
      <c r="D113" s="269"/>
      <c r="E113" s="539"/>
      <c r="F113" s="540"/>
      <c r="G113" s="271"/>
      <c r="H113" s="271"/>
      <c r="I113" s="271"/>
      <c r="J113" s="269"/>
      <c r="K113" s="269"/>
      <c r="L113" s="269"/>
      <c r="M113" s="269"/>
      <c r="N113" s="272" t="str" cm="1">
        <f t="array" ref="N113">IFERROR(_xlfn.IFS(L113="Per Day",(K113*M113)*$Z$63,L113="Per Week",(K113*M113)*$Z$64,L113="Per Month",(K113*M113)*$Z$65),"")</f>
        <v/>
      </c>
      <c r="O113" s="361">
        <f t="shared" si="5"/>
        <v>0</v>
      </c>
      <c r="P113" s="591"/>
      <c r="Q113" s="591"/>
      <c r="R113" s="233"/>
      <c r="T113" s="191" t="str">
        <f t="shared" si="6"/>
        <v>N</v>
      </c>
      <c r="V113" s="275" t="str">
        <f t="shared" si="4"/>
        <v/>
      </c>
    </row>
    <row r="114" spans="2:22" x14ac:dyDescent="0.35">
      <c r="B114" s="236">
        <v>5</v>
      </c>
      <c r="C114" s="305"/>
      <c r="D114" s="269"/>
      <c r="E114" s="539"/>
      <c r="F114" s="540"/>
      <c r="G114" s="271"/>
      <c r="H114" s="271"/>
      <c r="I114" s="271"/>
      <c r="J114" s="269"/>
      <c r="K114" s="269"/>
      <c r="L114" s="269"/>
      <c r="M114" s="269"/>
      <c r="N114" s="272" t="str" cm="1">
        <f t="array" ref="N114">IFERROR(_xlfn.IFS(L114="Per Day",(K114*M114)*$Z$63,L114="Per Week",(K114*M114)*$Z$64,L114="Per Month",(K114*M114)*$Z$65),"")</f>
        <v/>
      </c>
      <c r="O114" s="361">
        <f t="shared" si="5"/>
        <v>0</v>
      </c>
      <c r="P114" s="591"/>
      <c r="Q114" s="591"/>
      <c r="R114" s="233"/>
      <c r="T114" s="191" t="str">
        <f t="shared" si="6"/>
        <v>N</v>
      </c>
      <c r="V114" s="275" t="str">
        <f t="shared" si="4"/>
        <v/>
      </c>
    </row>
    <row r="115" spans="2:22" x14ac:dyDescent="0.35">
      <c r="B115" s="236">
        <v>6</v>
      </c>
      <c r="C115" s="305"/>
      <c r="D115" s="269"/>
      <c r="E115" s="539"/>
      <c r="F115" s="540"/>
      <c r="G115" s="271"/>
      <c r="H115" s="271"/>
      <c r="I115" s="271"/>
      <c r="J115" s="269"/>
      <c r="K115" s="269"/>
      <c r="L115" s="269"/>
      <c r="M115" s="269"/>
      <c r="N115" s="272" t="str" cm="1">
        <f t="array" ref="N115">IFERROR(_xlfn.IFS(L115="Per Day",(K115*M115)*$Z$63,L115="Per Week",(K115*M115)*$Z$64,L115="Per Month",(K115*M115)*$Z$65),"")</f>
        <v/>
      </c>
      <c r="O115" s="361">
        <f t="shared" si="5"/>
        <v>0</v>
      </c>
      <c r="P115" s="591"/>
      <c r="Q115" s="591"/>
      <c r="R115" s="233"/>
      <c r="T115" s="191" t="str">
        <f t="shared" si="6"/>
        <v>N</v>
      </c>
      <c r="V115" s="275" t="str">
        <f t="shared" si="4"/>
        <v/>
      </c>
    </row>
    <row r="116" spans="2:22" x14ac:dyDescent="0.35">
      <c r="B116" s="236">
        <v>7</v>
      </c>
      <c r="C116" s="305"/>
      <c r="D116" s="269"/>
      <c r="E116" s="539"/>
      <c r="F116" s="540"/>
      <c r="G116" s="271"/>
      <c r="H116" s="271"/>
      <c r="I116" s="271"/>
      <c r="J116" s="269"/>
      <c r="K116" s="269"/>
      <c r="L116" s="269"/>
      <c r="M116" s="269"/>
      <c r="N116" s="272" t="str" cm="1">
        <f t="array" ref="N116">IFERROR(_xlfn.IFS(L116="Per Day",(K116*M116)*$Z$63,L116="Per Week",(K116*M116)*$Z$64,L116="Per Month",(K116*M116)*$Z$65),"")</f>
        <v/>
      </c>
      <c r="O116" s="361">
        <f t="shared" si="5"/>
        <v>0</v>
      </c>
      <c r="P116" s="591"/>
      <c r="Q116" s="591"/>
      <c r="R116" s="233"/>
      <c r="T116" s="191" t="str">
        <f t="shared" si="6"/>
        <v>N</v>
      </c>
      <c r="V116" s="275" t="str">
        <f t="shared" si="4"/>
        <v/>
      </c>
    </row>
    <row r="117" spans="2:22" x14ac:dyDescent="0.35">
      <c r="B117" s="236">
        <v>8</v>
      </c>
      <c r="C117" s="305"/>
      <c r="D117" s="269"/>
      <c r="E117" s="539"/>
      <c r="F117" s="540"/>
      <c r="G117" s="271"/>
      <c r="H117" s="271"/>
      <c r="I117" s="271"/>
      <c r="J117" s="269"/>
      <c r="K117" s="269"/>
      <c r="L117" s="269"/>
      <c r="M117" s="269"/>
      <c r="N117" s="272" t="str" cm="1">
        <f t="array" ref="N117">IFERROR(_xlfn.IFS(L117="Per Day",(K117*M117)*$Z$63,L117="Per Week",(K117*M117)*$Z$64,L117="Per Month",(K117*M117)*$Z$65),"")</f>
        <v/>
      </c>
      <c r="O117" s="361">
        <f t="shared" si="5"/>
        <v>0</v>
      </c>
      <c r="P117" s="591"/>
      <c r="Q117" s="591"/>
      <c r="R117" s="233"/>
      <c r="T117" s="191" t="str">
        <f t="shared" si="6"/>
        <v>N</v>
      </c>
      <c r="V117" s="275" t="str">
        <f t="shared" si="4"/>
        <v/>
      </c>
    </row>
    <row r="118" spans="2:22" x14ac:dyDescent="0.35">
      <c r="B118" s="236">
        <v>9</v>
      </c>
      <c r="C118" s="305"/>
      <c r="D118" s="269"/>
      <c r="E118" s="539"/>
      <c r="F118" s="540"/>
      <c r="G118" s="271"/>
      <c r="H118" s="271"/>
      <c r="I118" s="271"/>
      <c r="J118" s="269"/>
      <c r="K118" s="269"/>
      <c r="L118" s="269"/>
      <c r="M118" s="269"/>
      <c r="N118" s="272" t="str" cm="1">
        <f t="array" ref="N118">IFERROR(_xlfn.IFS(L118="Per Day",(K118*M118)*$Z$63,L118="Per Week",(K118*M118)*$Z$64,L118="Per Month",(K118*M118)*$Z$65),"")</f>
        <v/>
      </c>
      <c r="O118" s="361">
        <f t="shared" si="5"/>
        <v>0</v>
      </c>
      <c r="P118" s="591"/>
      <c r="Q118" s="591"/>
      <c r="R118" s="233"/>
      <c r="T118" s="191" t="str">
        <f t="shared" si="6"/>
        <v>N</v>
      </c>
      <c r="V118" s="275" t="str">
        <f t="shared" si="4"/>
        <v/>
      </c>
    </row>
    <row r="119" spans="2:22" x14ac:dyDescent="0.35">
      <c r="B119" s="236">
        <v>10</v>
      </c>
      <c r="C119" s="305"/>
      <c r="D119" s="269"/>
      <c r="E119" s="539"/>
      <c r="F119" s="540"/>
      <c r="G119" s="271"/>
      <c r="H119" s="271"/>
      <c r="I119" s="271"/>
      <c r="J119" s="269"/>
      <c r="K119" s="269"/>
      <c r="L119" s="269"/>
      <c r="M119" s="269"/>
      <c r="N119" s="272" t="str" cm="1">
        <f t="array" ref="N119">IFERROR(_xlfn.IFS(L119="Per Day",(K119*M119)*$Z$63,L119="Per Week",(K119*M119)*$Z$64,L119="Per Month",(K119*M119)*$Z$65),"")</f>
        <v/>
      </c>
      <c r="O119" s="361">
        <f t="shared" si="5"/>
        <v>0</v>
      </c>
      <c r="P119" s="591"/>
      <c r="Q119" s="591"/>
      <c r="R119" s="233"/>
      <c r="T119" s="191" t="str">
        <f t="shared" si="6"/>
        <v>N</v>
      </c>
      <c r="V119" s="275" t="str">
        <f t="shared" si="4"/>
        <v/>
      </c>
    </row>
    <row r="120" spans="2:22" x14ac:dyDescent="0.35">
      <c r="B120" s="236">
        <v>11</v>
      </c>
      <c r="C120" s="305"/>
      <c r="D120" s="269"/>
      <c r="E120" s="539"/>
      <c r="F120" s="540"/>
      <c r="G120" s="271"/>
      <c r="H120" s="271"/>
      <c r="I120" s="271"/>
      <c r="J120" s="269"/>
      <c r="K120" s="269"/>
      <c r="L120" s="269"/>
      <c r="M120" s="269"/>
      <c r="N120" s="272" t="str" cm="1">
        <f t="array" ref="N120">IFERROR(_xlfn.IFS(L120="Per Day",(K120*M120)*$Z$63,L120="Per Week",(K120*M120)*$Z$64,L120="Per Month",(K120*M120)*$Z$65),"")</f>
        <v/>
      </c>
      <c r="O120" s="361">
        <f t="shared" si="5"/>
        <v>0</v>
      </c>
      <c r="P120" s="591"/>
      <c r="Q120" s="591"/>
      <c r="R120" s="233"/>
      <c r="T120" s="191" t="str">
        <f t="shared" si="6"/>
        <v>N</v>
      </c>
      <c r="V120" s="275" t="str">
        <f t="shared" si="4"/>
        <v/>
      </c>
    </row>
    <row r="121" spans="2:22" x14ac:dyDescent="0.35">
      <c r="B121" s="236">
        <v>12</v>
      </c>
      <c r="C121" s="305"/>
      <c r="D121" s="269"/>
      <c r="E121" s="539"/>
      <c r="F121" s="540"/>
      <c r="G121" s="271"/>
      <c r="H121" s="271"/>
      <c r="I121" s="271"/>
      <c r="J121" s="269"/>
      <c r="K121" s="269"/>
      <c r="L121" s="269"/>
      <c r="M121" s="269"/>
      <c r="N121" s="272" t="str" cm="1">
        <f t="array" ref="N121">IFERROR(_xlfn.IFS(L121="Per Day",(K121*M121)*$Z$63,L121="Per Week",(K121*M121)*$Z$64,L121="Per Month",(K121*M121)*$Z$65),"")</f>
        <v/>
      </c>
      <c r="O121" s="361">
        <f t="shared" si="5"/>
        <v>0</v>
      </c>
      <c r="P121" s="591"/>
      <c r="Q121" s="591"/>
      <c r="R121" s="233"/>
      <c r="T121" s="191" t="str">
        <f t="shared" si="6"/>
        <v>N</v>
      </c>
      <c r="V121" s="275" t="str">
        <f t="shared" si="4"/>
        <v/>
      </c>
    </row>
    <row r="122" spans="2:22" x14ac:dyDescent="0.35">
      <c r="B122" s="236">
        <v>13</v>
      </c>
      <c r="C122" s="305"/>
      <c r="D122" s="269"/>
      <c r="E122" s="539"/>
      <c r="F122" s="540"/>
      <c r="G122" s="271"/>
      <c r="H122" s="271"/>
      <c r="I122" s="271"/>
      <c r="J122" s="269"/>
      <c r="K122" s="269"/>
      <c r="L122" s="269"/>
      <c r="M122" s="269"/>
      <c r="N122" s="272" t="str" cm="1">
        <f t="array" ref="N122">IFERROR(_xlfn.IFS(L122="Per Day",(K122*M122)*$Z$63,L122="Per Week",(K122*M122)*$Z$64,L122="Per Month",(K122*M122)*$Z$65),"")</f>
        <v/>
      </c>
      <c r="O122" s="361">
        <f t="shared" si="5"/>
        <v>0</v>
      </c>
      <c r="P122" s="591"/>
      <c r="Q122" s="591"/>
      <c r="R122" s="233"/>
      <c r="T122" s="191" t="str">
        <f t="shared" si="6"/>
        <v>N</v>
      </c>
      <c r="V122" s="275" t="str">
        <f t="shared" si="4"/>
        <v/>
      </c>
    </row>
    <row r="123" spans="2:22" x14ac:dyDescent="0.35">
      <c r="B123" s="236">
        <v>14</v>
      </c>
      <c r="C123" s="305"/>
      <c r="D123" s="269"/>
      <c r="E123" s="539"/>
      <c r="F123" s="540"/>
      <c r="G123" s="271"/>
      <c r="H123" s="271"/>
      <c r="I123" s="271"/>
      <c r="J123" s="269"/>
      <c r="K123" s="269"/>
      <c r="L123" s="269"/>
      <c r="M123" s="269"/>
      <c r="N123" s="272" t="str" cm="1">
        <f t="array" ref="N123">IFERROR(_xlfn.IFS(L123="Per Day",(K123*M123)*$Z$63,L123="Per Week",(K123*M123)*$Z$64,L123="Per Month",(K123*M123)*$Z$65),"")</f>
        <v/>
      </c>
      <c r="O123" s="361">
        <f t="shared" si="5"/>
        <v>0</v>
      </c>
      <c r="P123" s="591"/>
      <c r="Q123" s="591"/>
      <c r="R123" s="233"/>
      <c r="T123" s="191" t="str">
        <f t="shared" si="6"/>
        <v>N</v>
      </c>
      <c r="V123" s="275" t="str">
        <f t="shared" si="4"/>
        <v/>
      </c>
    </row>
    <row r="124" spans="2:22" x14ac:dyDescent="0.35">
      <c r="B124" s="236">
        <v>15</v>
      </c>
      <c r="C124" s="306"/>
      <c r="D124" s="383"/>
      <c r="E124" s="541"/>
      <c r="F124" s="542"/>
      <c r="G124" s="273"/>
      <c r="H124" s="273"/>
      <c r="I124" s="273"/>
      <c r="J124" s="383"/>
      <c r="K124" s="383"/>
      <c r="L124" s="383"/>
      <c r="M124" s="383"/>
      <c r="N124" s="274" t="str" cm="1">
        <f t="array" ref="N124">IFERROR(_xlfn.IFS(L124="Per Day",(K124*M124)*$Z$63,L124="Per Week",(K124*M124)*$Z$64,L124="Per Month",(K124*M124)*$Z$65),"")</f>
        <v/>
      </c>
      <c r="O124" s="362">
        <f t="shared" si="5"/>
        <v>0</v>
      </c>
      <c r="P124" s="601"/>
      <c r="Q124" s="601"/>
      <c r="R124" s="233"/>
      <c r="T124" s="191" t="str">
        <f t="shared" si="6"/>
        <v>N</v>
      </c>
      <c r="V124" s="275" t="str">
        <f t="shared" si="4"/>
        <v/>
      </c>
    </row>
    <row r="125" spans="2:22" ht="15" thickBot="1" x14ac:dyDescent="0.4">
      <c r="B125" s="237"/>
      <c r="C125" s="238"/>
      <c r="D125" s="238"/>
      <c r="E125" s="238"/>
      <c r="F125" s="238"/>
      <c r="G125" s="238"/>
      <c r="H125" s="238"/>
      <c r="I125" s="238"/>
      <c r="J125" s="238"/>
      <c r="K125" s="238"/>
      <c r="L125" s="238"/>
      <c r="M125" s="238"/>
      <c r="N125" s="238"/>
      <c r="O125" s="238"/>
      <c r="P125" s="238"/>
      <c r="Q125" s="238"/>
      <c r="R125" s="239"/>
      <c r="V125" s="275" t="str">
        <f>IF(M125="Per Day",1,IF(M125="Per Week",IF(L125&gt;5,5,L125),IF(M125="Per Month",IF(L125&gt;19.25,19.25,L125),"")))</f>
        <v/>
      </c>
    </row>
    <row r="126" spans="2:22" x14ac:dyDescent="0.35">
      <c r="B126" s="218"/>
      <c r="C126" s="216"/>
      <c r="D126" s="216"/>
      <c r="E126" s="216"/>
      <c r="F126" s="216"/>
      <c r="G126" s="216"/>
      <c r="H126" s="216"/>
      <c r="I126" s="216"/>
      <c r="J126" s="216"/>
      <c r="K126" s="216"/>
      <c r="L126" s="216"/>
      <c r="M126" s="216"/>
      <c r="N126" s="216"/>
      <c r="O126" s="216"/>
      <c r="P126" s="216"/>
      <c r="Q126" s="216"/>
      <c r="R126" s="217"/>
    </row>
    <row r="127" spans="2:22" ht="29" customHeight="1" x14ac:dyDescent="0.35">
      <c r="B127" s="218"/>
      <c r="C127" s="598" t="s">
        <v>14720</v>
      </c>
      <c r="D127" s="599"/>
      <c r="E127" s="599"/>
      <c r="F127" s="599"/>
      <c r="G127" s="599"/>
      <c r="H127" s="599"/>
      <c r="I127" s="599"/>
      <c r="J127" s="599"/>
      <c r="K127" s="599"/>
      <c r="L127" s="599"/>
      <c r="M127" s="599"/>
      <c r="N127" s="599"/>
      <c r="O127" s="599"/>
      <c r="P127" s="599"/>
      <c r="Q127" s="600"/>
      <c r="R127" s="217"/>
    </row>
    <row r="128" spans="2:22" x14ac:dyDescent="0.35">
      <c r="B128" s="218"/>
      <c r="C128" s="216"/>
      <c r="D128" s="216"/>
      <c r="E128" s="216"/>
      <c r="F128" s="216"/>
      <c r="G128" s="216"/>
      <c r="H128" s="216"/>
      <c r="I128" s="216"/>
      <c r="J128" s="216"/>
      <c r="K128" s="216"/>
      <c r="L128" s="216"/>
      <c r="M128" s="216"/>
      <c r="N128" s="216"/>
      <c r="O128" s="216"/>
      <c r="P128" s="216"/>
      <c r="Q128" s="216"/>
      <c r="R128" s="217"/>
    </row>
    <row r="129" spans="2:18" ht="15" customHeight="1" x14ac:dyDescent="0.35">
      <c r="B129" s="218"/>
      <c r="C129" s="543" t="s">
        <v>43</v>
      </c>
      <c r="D129" s="544"/>
      <c r="E129" s="216"/>
      <c r="F129" s="543" t="s">
        <v>14630</v>
      </c>
      <c r="G129" s="544"/>
      <c r="H129" s="216"/>
      <c r="I129" s="543" t="s">
        <v>14631</v>
      </c>
      <c r="J129" s="544"/>
      <c r="K129" s="216"/>
      <c r="L129" s="602" t="s">
        <v>14643</v>
      </c>
      <c r="M129" s="602"/>
      <c r="N129" s="216"/>
      <c r="O129" s="582" t="s">
        <v>44</v>
      </c>
      <c r="P129" s="603"/>
      <c r="Q129" s="583"/>
      <c r="R129" s="217"/>
    </row>
    <row r="130" spans="2:18" x14ac:dyDescent="0.35">
      <c r="B130" s="218"/>
      <c r="C130" s="545"/>
      <c r="D130" s="546"/>
      <c r="E130" s="216"/>
      <c r="F130" s="545"/>
      <c r="G130" s="546"/>
      <c r="H130" s="216"/>
      <c r="I130" s="545"/>
      <c r="J130" s="546"/>
      <c r="K130" s="216"/>
      <c r="L130" s="602"/>
      <c r="M130" s="602"/>
      <c r="N130" s="219" t="s">
        <v>5669</v>
      </c>
      <c r="O130" s="604"/>
      <c r="P130" s="605"/>
      <c r="Q130" s="606"/>
      <c r="R130" s="217"/>
    </row>
    <row r="131" spans="2:18" ht="14.5" customHeight="1" x14ac:dyDescent="0.35">
      <c r="B131" s="218"/>
      <c r="C131" s="577" t="s">
        <v>14636</v>
      </c>
      <c r="D131" s="578"/>
      <c r="E131" s="578"/>
      <c r="F131" s="578"/>
      <c r="G131" s="578"/>
      <c r="H131" s="578"/>
      <c r="I131" s="578"/>
      <c r="J131" s="579"/>
      <c r="K131" s="216"/>
      <c r="L131" s="602"/>
      <c r="M131" s="602"/>
      <c r="N131" s="216"/>
      <c r="O131" s="584"/>
      <c r="P131" s="607"/>
      <c r="Q131" s="585"/>
      <c r="R131" s="217"/>
    </row>
    <row r="132" spans="2:18" x14ac:dyDescent="0.35">
      <c r="B132" s="218"/>
      <c r="C132" s="216"/>
      <c r="D132" s="216"/>
      <c r="E132" s="216"/>
      <c r="F132" s="216"/>
      <c r="G132" s="216"/>
      <c r="H132" s="216"/>
      <c r="I132" s="216"/>
      <c r="J132" s="216"/>
      <c r="K132" s="333">
        <v>1</v>
      </c>
      <c r="L132" s="592"/>
      <c r="M132" s="592"/>
      <c r="N132" s="219"/>
      <c r="O132" s="545"/>
      <c r="P132" s="593"/>
      <c r="Q132" s="546"/>
      <c r="R132" s="217"/>
    </row>
    <row r="133" spans="2:18" ht="15" customHeight="1" x14ac:dyDescent="0.35">
      <c r="B133" s="218"/>
      <c r="C133" s="594" t="s">
        <v>14627</v>
      </c>
      <c r="D133" s="595"/>
      <c r="E133" s="595"/>
      <c r="F133" s="595"/>
      <c r="G133" s="595"/>
      <c r="H133" s="595"/>
      <c r="I133" s="595"/>
      <c r="J133" s="596"/>
      <c r="K133" s="333">
        <v>2</v>
      </c>
      <c r="L133" s="592"/>
      <c r="M133" s="592"/>
      <c r="N133" s="219"/>
      <c r="O133" s="545"/>
      <c r="P133" s="593"/>
      <c r="Q133" s="546"/>
      <c r="R133" s="217"/>
    </row>
    <row r="134" spans="2:18" x14ac:dyDescent="0.35">
      <c r="B134" s="218"/>
      <c r="C134" s="565" t="s">
        <v>15779</v>
      </c>
      <c r="D134" s="566"/>
      <c r="E134" s="566"/>
      <c r="F134" s="566"/>
      <c r="G134" s="566"/>
      <c r="H134" s="566"/>
      <c r="I134" s="566"/>
      <c r="J134" s="567"/>
      <c r="K134" s="333">
        <v>3</v>
      </c>
      <c r="L134" s="592"/>
      <c r="M134" s="592"/>
      <c r="N134" s="219"/>
      <c r="O134" s="545"/>
      <c r="P134" s="593"/>
      <c r="Q134" s="546"/>
      <c r="R134" s="217"/>
    </row>
    <row r="135" spans="2:18" ht="14.5" customHeight="1" x14ac:dyDescent="0.35">
      <c r="B135" s="218"/>
      <c r="C135" s="568" t="s">
        <v>15892</v>
      </c>
      <c r="D135" s="569"/>
      <c r="E135" s="570"/>
      <c r="F135" s="556"/>
      <c r="G135" s="557"/>
      <c r="H135" s="557"/>
      <c r="I135" s="557"/>
      <c r="J135" s="558"/>
      <c r="K135" s="333">
        <v>4</v>
      </c>
      <c r="L135" s="592"/>
      <c r="M135" s="592"/>
      <c r="N135" s="219"/>
      <c r="O135" s="545"/>
      <c r="P135" s="593"/>
      <c r="Q135" s="546"/>
      <c r="R135" s="217"/>
    </row>
    <row r="136" spans="2:18" x14ac:dyDescent="0.35">
      <c r="B136" s="218"/>
      <c r="C136" s="571"/>
      <c r="D136" s="572"/>
      <c r="E136" s="573"/>
      <c r="F136" s="559"/>
      <c r="G136" s="560"/>
      <c r="H136" s="560"/>
      <c r="I136" s="560"/>
      <c r="J136" s="561"/>
      <c r="K136" s="333">
        <v>5</v>
      </c>
      <c r="L136" s="592"/>
      <c r="M136" s="592"/>
      <c r="N136" s="219"/>
      <c r="O136" s="545"/>
      <c r="P136" s="593"/>
      <c r="Q136" s="546"/>
      <c r="R136" s="217"/>
    </row>
    <row r="137" spans="2:18" x14ac:dyDescent="0.35">
      <c r="B137" s="218"/>
      <c r="C137" s="571"/>
      <c r="D137" s="572"/>
      <c r="E137" s="573"/>
      <c r="F137" s="559"/>
      <c r="G137" s="560"/>
      <c r="H137" s="560"/>
      <c r="I137" s="560"/>
      <c r="J137" s="561"/>
      <c r="K137" s="333">
        <v>6</v>
      </c>
      <c r="L137" s="592"/>
      <c r="M137" s="592"/>
      <c r="N137" s="219"/>
      <c r="O137" s="545"/>
      <c r="P137" s="593"/>
      <c r="Q137" s="546"/>
      <c r="R137" s="217"/>
    </row>
    <row r="138" spans="2:18" x14ac:dyDescent="0.35">
      <c r="B138" s="218"/>
      <c r="C138" s="571"/>
      <c r="D138" s="572"/>
      <c r="E138" s="573"/>
      <c r="F138" s="559"/>
      <c r="G138" s="560"/>
      <c r="H138" s="560"/>
      <c r="I138" s="560"/>
      <c r="J138" s="561"/>
      <c r="K138" s="333">
        <v>7</v>
      </c>
      <c r="L138" s="592"/>
      <c r="M138" s="592"/>
      <c r="N138" s="219"/>
      <c r="O138" s="545"/>
      <c r="P138" s="593"/>
      <c r="Q138" s="546"/>
      <c r="R138" s="217"/>
    </row>
    <row r="139" spans="2:18" x14ac:dyDescent="0.35">
      <c r="B139" s="218"/>
      <c r="C139" s="574"/>
      <c r="D139" s="575"/>
      <c r="E139" s="576"/>
      <c r="F139" s="562"/>
      <c r="G139" s="563"/>
      <c r="H139" s="563"/>
      <c r="I139" s="563"/>
      <c r="J139" s="564"/>
      <c r="K139" s="216"/>
      <c r="L139" s="216"/>
      <c r="M139" s="216"/>
      <c r="N139" s="216"/>
      <c r="O139" s="216"/>
      <c r="P139" s="216"/>
      <c r="Q139" s="216"/>
      <c r="R139" s="217"/>
    </row>
    <row r="140" spans="2:18" ht="15" customHeight="1" x14ac:dyDescent="0.35">
      <c r="B140" s="218"/>
      <c r="C140" s="547" t="s">
        <v>15891</v>
      </c>
      <c r="D140" s="548"/>
      <c r="E140" s="549"/>
      <c r="F140" s="556"/>
      <c r="G140" s="557"/>
      <c r="H140" s="557"/>
      <c r="I140" s="557"/>
      <c r="J140" s="558"/>
      <c r="K140" s="216"/>
      <c r="L140" s="216"/>
      <c r="M140" s="543" t="s">
        <v>15784</v>
      </c>
      <c r="N140" s="597"/>
      <c r="O140" s="597"/>
      <c r="P140" s="597"/>
      <c r="Q140" s="544"/>
      <c r="R140" s="217"/>
    </row>
    <row r="141" spans="2:18" x14ac:dyDescent="0.35">
      <c r="B141" s="218"/>
      <c r="C141" s="550"/>
      <c r="D141" s="551"/>
      <c r="E141" s="552"/>
      <c r="F141" s="559"/>
      <c r="G141" s="560"/>
      <c r="H141" s="560"/>
      <c r="I141" s="560"/>
      <c r="J141" s="561"/>
      <c r="K141" s="333"/>
      <c r="L141" s="333">
        <v>1</v>
      </c>
      <c r="M141" s="545"/>
      <c r="N141" s="546"/>
      <c r="O141" s="333">
        <v>3</v>
      </c>
      <c r="P141" s="545"/>
      <c r="Q141" s="546"/>
      <c r="R141" s="217"/>
    </row>
    <row r="142" spans="2:18" x14ac:dyDescent="0.35">
      <c r="B142" s="218"/>
      <c r="C142" s="553"/>
      <c r="D142" s="554"/>
      <c r="E142" s="555"/>
      <c r="F142" s="562"/>
      <c r="G142" s="563"/>
      <c r="H142" s="563"/>
      <c r="I142" s="563"/>
      <c r="J142" s="564"/>
      <c r="K142" s="333"/>
      <c r="L142" s="333">
        <v>2</v>
      </c>
      <c r="M142" s="545"/>
      <c r="N142" s="546"/>
      <c r="O142" s="333">
        <v>4</v>
      </c>
      <c r="P142" s="545"/>
      <c r="Q142" s="546"/>
      <c r="R142" s="217"/>
    </row>
    <row r="143" spans="2:18" ht="15" customHeight="1" x14ac:dyDescent="0.35">
      <c r="B143" s="218"/>
      <c r="C143" s="568" t="s">
        <v>15780</v>
      </c>
      <c r="D143" s="569"/>
      <c r="E143" s="570"/>
      <c r="F143" s="556"/>
      <c r="G143" s="557"/>
      <c r="H143" s="557"/>
      <c r="I143" s="557"/>
      <c r="J143" s="558"/>
      <c r="K143" s="216"/>
      <c r="L143" s="216"/>
      <c r="M143" s="647" t="s">
        <v>14635</v>
      </c>
      <c r="N143" s="648"/>
      <c r="O143" s="219" t="s">
        <v>5669</v>
      </c>
      <c r="P143" s="545"/>
      <c r="Q143" s="546"/>
      <c r="R143" s="217"/>
    </row>
    <row r="144" spans="2:18" ht="15" customHeight="1" x14ac:dyDescent="0.35">
      <c r="B144" s="218"/>
      <c r="C144" s="574"/>
      <c r="D144" s="575"/>
      <c r="E144" s="576"/>
      <c r="F144" s="562"/>
      <c r="G144" s="563"/>
      <c r="H144" s="563"/>
      <c r="I144" s="563"/>
      <c r="J144" s="564"/>
      <c r="K144" s="216"/>
      <c r="L144" s="216"/>
      <c r="M144" s="216"/>
      <c r="N144" s="216"/>
      <c r="O144" s="216"/>
      <c r="P144" s="216"/>
      <c r="Q144" s="216"/>
      <c r="R144" s="217"/>
    </row>
    <row r="145" spans="2:32" ht="15" customHeight="1" x14ac:dyDescent="0.35">
      <c r="B145" s="218"/>
      <c r="C145" s="547" t="s">
        <v>2242</v>
      </c>
      <c r="D145" s="548"/>
      <c r="E145" s="549"/>
      <c r="F145" s="556"/>
      <c r="G145" s="557"/>
      <c r="H145" s="557"/>
      <c r="I145" s="557"/>
      <c r="J145" s="558"/>
      <c r="K145" s="216"/>
      <c r="L145" s="649" t="s">
        <v>15893</v>
      </c>
      <c r="M145" s="650"/>
      <c r="N145" s="650"/>
      <c r="O145" s="650"/>
      <c r="P145" s="651"/>
      <c r="Q145" s="250"/>
      <c r="R145" s="217"/>
    </row>
    <row r="146" spans="2:32" ht="15" customHeight="1" x14ac:dyDescent="0.35">
      <c r="B146" s="218"/>
      <c r="C146" s="550"/>
      <c r="D146" s="551"/>
      <c r="E146" s="552"/>
      <c r="F146" s="559"/>
      <c r="G146" s="560"/>
      <c r="H146" s="560"/>
      <c r="I146" s="560"/>
      <c r="J146" s="561"/>
      <c r="K146" s="216"/>
      <c r="L146" s="649" t="s">
        <v>15894</v>
      </c>
      <c r="M146" s="650"/>
      <c r="N146" s="650"/>
      <c r="O146" s="650"/>
      <c r="P146" s="651"/>
      <c r="Q146" s="346"/>
      <c r="R146" s="217"/>
    </row>
    <row r="147" spans="2:32" ht="15" customHeight="1" x14ac:dyDescent="0.35">
      <c r="B147" s="218"/>
      <c r="C147" s="553"/>
      <c r="D147" s="554"/>
      <c r="E147" s="555"/>
      <c r="F147" s="562"/>
      <c r="G147" s="563"/>
      <c r="H147" s="563"/>
      <c r="I147" s="563"/>
      <c r="J147" s="564"/>
      <c r="K147" s="216"/>
      <c r="L147" s="649" t="s">
        <v>15895</v>
      </c>
      <c r="M147" s="650"/>
      <c r="N147" s="650"/>
      <c r="O147" s="651"/>
      <c r="P147" s="645"/>
      <c r="Q147" s="646"/>
      <c r="R147" s="217"/>
    </row>
    <row r="148" spans="2:32" ht="15" customHeight="1" x14ac:dyDescent="0.35">
      <c r="B148" s="218"/>
      <c r="C148" s="568" t="s">
        <v>15781</v>
      </c>
      <c r="D148" s="569"/>
      <c r="E148" s="570"/>
      <c r="F148" s="556"/>
      <c r="G148" s="557"/>
      <c r="H148" s="557"/>
      <c r="I148" s="557"/>
      <c r="J148" s="558"/>
      <c r="K148" s="216"/>
      <c r="L148" s="649" t="s">
        <v>14641</v>
      </c>
      <c r="M148" s="650"/>
      <c r="N148" s="650"/>
      <c r="O148" s="651"/>
      <c r="P148" s="645"/>
      <c r="Q148" s="646"/>
      <c r="R148" s="217"/>
    </row>
    <row r="149" spans="2:32" ht="15" customHeight="1" x14ac:dyDescent="0.35">
      <c r="B149" s="218"/>
      <c r="C149" s="571"/>
      <c r="D149" s="572"/>
      <c r="E149" s="573"/>
      <c r="F149" s="559"/>
      <c r="G149" s="560"/>
      <c r="H149" s="560"/>
      <c r="I149" s="560"/>
      <c r="J149" s="561"/>
      <c r="K149" s="216"/>
      <c r="L149" s="649" t="s">
        <v>14642</v>
      </c>
      <c r="M149" s="650"/>
      <c r="N149" s="650"/>
      <c r="O149" s="651"/>
      <c r="P149" s="645"/>
      <c r="Q149" s="646"/>
      <c r="R149" s="217"/>
    </row>
    <row r="150" spans="2:32" x14ac:dyDescent="0.35">
      <c r="B150" s="218"/>
      <c r="C150" s="571"/>
      <c r="D150" s="572"/>
      <c r="E150" s="573"/>
      <c r="F150" s="559"/>
      <c r="G150" s="560"/>
      <c r="H150" s="560"/>
      <c r="I150" s="560"/>
      <c r="J150" s="561"/>
      <c r="K150" s="216"/>
      <c r="L150" s="216"/>
      <c r="M150" s="216"/>
      <c r="N150" s="216"/>
      <c r="O150" s="216"/>
      <c r="P150" s="216"/>
      <c r="Q150" s="216"/>
      <c r="R150" s="217"/>
    </row>
    <row r="151" spans="2:32" ht="14.5" customHeight="1" x14ac:dyDescent="0.35">
      <c r="B151" s="218"/>
      <c r="C151" s="574"/>
      <c r="D151" s="575"/>
      <c r="E151" s="576"/>
      <c r="F151" s="562"/>
      <c r="G151" s="563"/>
      <c r="H151" s="563"/>
      <c r="I151" s="563"/>
      <c r="J151" s="564"/>
      <c r="K151" s="334" t="s">
        <v>2249</v>
      </c>
      <c r="L151" s="642" t="s">
        <v>14640</v>
      </c>
      <c r="M151" s="643"/>
      <c r="N151" s="643"/>
      <c r="O151" s="643"/>
      <c r="P151" s="644"/>
      <c r="Q151" s="250"/>
      <c r="R151" s="217"/>
    </row>
    <row r="152" spans="2:32" ht="15" customHeight="1" thickBot="1" x14ac:dyDescent="0.4">
      <c r="B152" s="218"/>
      <c r="C152" s="216"/>
      <c r="D152" s="216"/>
      <c r="E152" s="216"/>
      <c r="F152" s="216"/>
      <c r="G152" s="216"/>
      <c r="H152" s="216"/>
      <c r="I152" s="216"/>
      <c r="J152" s="216"/>
      <c r="K152" s="216"/>
      <c r="L152" s="216"/>
      <c r="M152" s="216"/>
      <c r="N152" s="216"/>
      <c r="O152" s="216"/>
      <c r="P152" s="216"/>
      <c r="Q152" s="216"/>
      <c r="R152" s="217"/>
      <c r="V152" s="335" t="s">
        <v>2019</v>
      </c>
    </row>
    <row r="153" spans="2:32" x14ac:dyDescent="0.35">
      <c r="B153" s="218"/>
      <c r="C153" s="543" t="s">
        <v>14721</v>
      </c>
      <c r="D153" s="597"/>
      <c r="E153" s="597"/>
      <c r="F153" s="597"/>
      <c r="G153" s="597"/>
      <c r="H153" s="597"/>
      <c r="I153" s="597"/>
      <c r="J153" s="597"/>
      <c r="K153" s="597"/>
      <c r="L153" s="597"/>
      <c r="M153" s="597"/>
      <c r="N153" s="597"/>
      <c r="O153" s="597"/>
      <c r="P153" s="597"/>
      <c r="Q153" s="544"/>
      <c r="R153" s="217"/>
      <c r="V153" s="336"/>
      <c r="W153" s="337"/>
      <c r="X153" s="337"/>
      <c r="Y153" s="337"/>
      <c r="Z153" s="337"/>
      <c r="AA153" s="337"/>
      <c r="AB153" s="337"/>
      <c r="AC153" s="337"/>
      <c r="AD153" s="337"/>
      <c r="AE153" s="337"/>
      <c r="AF153" s="338"/>
    </row>
    <row r="154" spans="2:32" ht="14.5" customHeight="1" x14ac:dyDescent="0.35">
      <c r="B154" s="218"/>
      <c r="C154" s="580" t="s">
        <v>14</v>
      </c>
      <c r="D154" s="580" t="s">
        <v>45</v>
      </c>
      <c r="E154" s="582" t="s">
        <v>14646</v>
      </c>
      <c r="F154" s="583"/>
      <c r="G154" s="580" t="s">
        <v>47</v>
      </c>
      <c r="H154" s="580" t="s">
        <v>14645</v>
      </c>
      <c r="I154" s="580" t="s">
        <v>14637</v>
      </c>
      <c r="J154" s="580" t="s">
        <v>14638</v>
      </c>
      <c r="K154" s="580" t="s">
        <v>48</v>
      </c>
      <c r="L154" s="580" t="s">
        <v>49</v>
      </c>
      <c r="M154" s="580" t="s">
        <v>50</v>
      </c>
      <c r="N154" s="580" t="s">
        <v>51</v>
      </c>
      <c r="O154" s="580" t="s">
        <v>52</v>
      </c>
      <c r="P154" s="582" t="s">
        <v>15785</v>
      </c>
      <c r="Q154" s="583"/>
      <c r="R154" s="217"/>
      <c r="V154" s="339"/>
      <c r="AF154" s="220"/>
    </row>
    <row r="155" spans="2:32" x14ac:dyDescent="0.35">
      <c r="B155" s="218"/>
      <c r="C155" s="581"/>
      <c r="D155" s="581"/>
      <c r="E155" s="584"/>
      <c r="F155" s="585"/>
      <c r="G155" s="581"/>
      <c r="H155" s="581"/>
      <c r="I155" s="581"/>
      <c r="J155" s="581"/>
      <c r="K155" s="581"/>
      <c r="L155" s="581"/>
      <c r="M155" s="581"/>
      <c r="N155" s="581"/>
      <c r="O155" s="581"/>
      <c r="P155" s="584"/>
      <c r="Q155" s="585"/>
      <c r="R155" s="217"/>
      <c r="V155" s="339"/>
      <c r="W155" s="340" t="s">
        <v>2018</v>
      </c>
      <c r="X155" s="204"/>
      <c r="AC155" s="341"/>
      <c r="AD155" s="191" t="s">
        <v>431</v>
      </c>
      <c r="AE155" s="191" t="s">
        <v>432</v>
      </c>
      <c r="AF155" s="220"/>
    </row>
    <row r="156" spans="2:32" x14ac:dyDescent="0.35">
      <c r="B156" s="221">
        <v>1</v>
      </c>
      <c r="C156" s="305"/>
      <c r="D156" s="269"/>
      <c r="E156" s="614"/>
      <c r="F156" s="615"/>
      <c r="G156" s="271"/>
      <c r="H156" s="271"/>
      <c r="I156" s="271"/>
      <c r="J156" s="269"/>
      <c r="K156" s="269"/>
      <c r="L156" s="269"/>
      <c r="M156" s="269"/>
      <c r="N156" s="270" t="str" cm="1">
        <f t="array" ref="N156">IFERROR(_xlfn.IFS(L156="Per Day",(K156*M156)*$Z$63,L156="Per Week",(K156*M156)*$Z$64,L156="Per Month",(K156*M156)*$Z$65),"")</f>
        <v/>
      </c>
      <c r="O156" s="360">
        <f t="shared" ref="O156:O170" si="7">MIN(1,((IF(L156="Per Day",$V156*231,IF(L156="Per Week",$V156*46,IF(L156="Per Month",$V156*12)))/231)))</f>
        <v>0</v>
      </c>
      <c r="P156" s="590"/>
      <c r="Q156" s="590"/>
      <c r="R156" s="217"/>
      <c r="T156" s="191" t="str">
        <f t="shared" ref="T156:T170" si="8">IF(AND($Q$151&lt;B156,C156=""),"N","Y")</f>
        <v>N</v>
      </c>
      <c r="V156" s="275" t="str">
        <f t="shared" ref="V156:V170" si="9">IF(L156="Per Day",1,IF(L156="Per Week",IF(K156&gt;5,5,K156),IF(L156="Per Month",IF(K156&gt;19.25,19.25,K156),"")))</f>
        <v/>
      </c>
      <c r="W156" s="222" t="b">
        <f>IF(L156="Per Day",AE156,IF(L156="Per Month",AE157,IF(L156="Per Year",AE158)))</f>
        <v>0</v>
      </c>
      <c r="X156" s="342" t="b">
        <f>IF(L156="per day",Z156,IF(L156="per week",Z157,IF(L156="per month",Z158)))</f>
        <v>0</v>
      </c>
      <c r="Y156" s="223"/>
      <c r="Z156" s="191">
        <v>231</v>
      </c>
      <c r="AA156" s="224" t="s">
        <v>382</v>
      </c>
      <c r="AE156" s="225">
        <f>MIN(1,IFERROR(IF(K156&gt;=1,"100%"),""))</f>
        <v>0</v>
      </c>
      <c r="AF156" s="220"/>
    </row>
    <row r="157" spans="2:32" x14ac:dyDescent="0.35">
      <c r="B157" s="221">
        <v>2</v>
      </c>
      <c r="C157" s="305"/>
      <c r="D157" s="269"/>
      <c r="E157" s="539"/>
      <c r="F157" s="540"/>
      <c r="G157" s="271"/>
      <c r="H157" s="271"/>
      <c r="I157" s="271"/>
      <c r="J157" s="269"/>
      <c r="K157" s="269"/>
      <c r="L157" s="269"/>
      <c r="M157" s="269"/>
      <c r="N157" s="272" t="str" cm="1">
        <f t="array" ref="N157">IFERROR(_xlfn.IFS(L157="Per Day",(K157*M157)*$Z$63,L157="Per Week",(K157*M157)*$Z$64,L157="Per Month",(K157*M157)*$Z$65),"")</f>
        <v/>
      </c>
      <c r="O157" s="361">
        <f t="shared" si="7"/>
        <v>0</v>
      </c>
      <c r="P157" s="591"/>
      <c r="Q157" s="591"/>
      <c r="R157" s="217"/>
      <c r="T157" s="191" t="str">
        <f t="shared" si="8"/>
        <v>N</v>
      </c>
      <c r="V157" s="275" t="str">
        <f t="shared" si="9"/>
        <v/>
      </c>
      <c r="W157" s="223"/>
      <c r="Y157" s="223"/>
      <c r="Z157" s="191">
        <f>Z156/5</f>
        <v>46.2</v>
      </c>
      <c r="AA157" s="224" t="s">
        <v>383</v>
      </c>
      <c r="AD157" s="191">
        <f>K156*Z157</f>
        <v>0</v>
      </c>
      <c r="AE157" s="226">
        <f>AD157/$Z$63</f>
        <v>0</v>
      </c>
      <c r="AF157" s="220" t="str">
        <f>IFERROR(IF(AND(L156="per week"),K156&gt;=5,"100%"),)</f>
        <v>100%</v>
      </c>
    </row>
    <row r="158" spans="2:32" x14ac:dyDescent="0.35">
      <c r="B158" s="221">
        <v>3</v>
      </c>
      <c r="C158" s="305"/>
      <c r="D158" s="269"/>
      <c r="E158" s="539"/>
      <c r="F158" s="540"/>
      <c r="G158" s="271"/>
      <c r="H158" s="271"/>
      <c r="I158" s="271"/>
      <c r="J158" s="269"/>
      <c r="K158" s="269"/>
      <c r="L158" s="269"/>
      <c r="M158" s="269"/>
      <c r="N158" s="272" t="str" cm="1">
        <f t="array" ref="N158">IFERROR(_xlfn.IFS(L158="Per Day",(K158*M158)*$Z$63,L158="Per Week",(K158*M158)*$Z$64,L158="Per Month",(K158*M158)*$Z$65),"")</f>
        <v/>
      </c>
      <c r="O158" s="361">
        <f t="shared" si="7"/>
        <v>0</v>
      </c>
      <c r="P158" s="591"/>
      <c r="Q158" s="591"/>
      <c r="R158" s="217"/>
      <c r="T158" s="191" t="str">
        <f t="shared" si="8"/>
        <v>N</v>
      </c>
      <c r="V158" s="275" t="str">
        <f t="shared" si="9"/>
        <v/>
      </c>
      <c r="Z158" s="191">
        <v>12</v>
      </c>
      <c r="AA158" s="191" t="s">
        <v>384</v>
      </c>
      <c r="AD158" s="191">
        <f>K156*Z158</f>
        <v>0</v>
      </c>
      <c r="AE158" s="226">
        <f>AD158/$Z$63</f>
        <v>0</v>
      </c>
      <c r="AF158" s="220"/>
    </row>
    <row r="159" spans="2:32" x14ac:dyDescent="0.35">
      <c r="B159" s="221">
        <v>4</v>
      </c>
      <c r="C159" s="305"/>
      <c r="D159" s="269"/>
      <c r="E159" s="539"/>
      <c r="F159" s="540"/>
      <c r="G159" s="271"/>
      <c r="H159" s="271"/>
      <c r="I159" s="271"/>
      <c r="J159" s="269"/>
      <c r="K159" s="269"/>
      <c r="L159" s="269"/>
      <c r="M159" s="269"/>
      <c r="N159" s="272" t="str" cm="1">
        <f t="array" ref="N159">IFERROR(_xlfn.IFS(L159="Per Day",(K159*M159)*$Z$63,L159="Per Week",(K159*M159)*$Z$64,L159="Per Month",(K159*M159)*$Z$65),"")</f>
        <v/>
      </c>
      <c r="O159" s="361">
        <f t="shared" si="7"/>
        <v>0</v>
      </c>
      <c r="P159" s="591"/>
      <c r="Q159" s="591"/>
      <c r="R159" s="217"/>
      <c r="T159" s="191" t="str">
        <f t="shared" si="8"/>
        <v>N</v>
      </c>
      <c r="V159" s="275" t="str">
        <f t="shared" si="9"/>
        <v/>
      </c>
      <c r="AF159" s="220"/>
    </row>
    <row r="160" spans="2:32" x14ac:dyDescent="0.35">
      <c r="B160" s="221">
        <v>5</v>
      </c>
      <c r="C160" s="305"/>
      <c r="D160" s="269"/>
      <c r="E160" s="539"/>
      <c r="F160" s="540"/>
      <c r="G160" s="271"/>
      <c r="H160" s="271"/>
      <c r="I160" s="271"/>
      <c r="J160" s="269"/>
      <c r="K160" s="269"/>
      <c r="L160" s="269"/>
      <c r="M160" s="269"/>
      <c r="N160" s="272" t="str" cm="1">
        <f t="array" ref="N160">IFERROR(_xlfn.IFS(L160="Per Day",(K160*M160)*$Z$63,L160="Per Week",(K160*M160)*$Z$64,L160="Per Month",(K160*M160)*$Z$65),"")</f>
        <v/>
      </c>
      <c r="O160" s="361">
        <f t="shared" si="7"/>
        <v>0</v>
      </c>
      <c r="P160" s="591"/>
      <c r="Q160" s="591"/>
      <c r="R160" s="217"/>
      <c r="T160" s="191" t="str">
        <f t="shared" si="8"/>
        <v>N</v>
      </c>
      <c r="V160" s="275" t="str">
        <f t="shared" si="9"/>
        <v/>
      </c>
      <c r="X160" s="224"/>
      <c r="Z160" s="191">
        <f>Z156*0.8</f>
        <v>184.8</v>
      </c>
      <c r="AA160" s="191" t="s">
        <v>433</v>
      </c>
      <c r="AE160" s="226">
        <f ca="1">MIN(1,(IF(S103&gt;0,(1-(S103/R103)),((YEAR(NOW())-J103)*5%))))</f>
        <v>1</v>
      </c>
      <c r="AF160" s="220"/>
    </row>
    <row r="161" spans="2:32" x14ac:dyDescent="0.35">
      <c r="B161" s="221">
        <v>6</v>
      </c>
      <c r="C161" s="305"/>
      <c r="D161" s="269"/>
      <c r="E161" s="539"/>
      <c r="F161" s="540"/>
      <c r="G161" s="271"/>
      <c r="H161" s="271"/>
      <c r="I161" s="271"/>
      <c r="J161" s="269"/>
      <c r="K161" s="269"/>
      <c r="L161" s="269"/>
      <c r="M161" s="269"/>
      <c r="N161" s="272" t="str" cm="1">
        <f t="array" ref="N161">IFERROR(_xlfn.IFS(L161="Per Day",(K161*M161)*$Z$63,L161="Per Week",(K161*M161)*$Z$64,L161="Per Month",(K161*M161)*$Z$65),"")</f>
        <v/>
      </c>
      <c r="O161" s="361">
        <f t="shared" si="7"/>
        <v>0</v>
      </c>
      <c r="P161" s="591"/>
      <c r="Q161" s="591"/>
      <c r="R161" s="217"/>
      <c r="T161" s="191" t="str">
        <f t="shared" si="8"/>
        <v>N</v>
      </c>
      <c r="V161" s="275" t="str">
        <f t="shared" si="9"/>
        <v/>
      </c>
      <c r="AA161" s="191" t="s">
        <v>434</v>
      </c>
      <c r="AF161" s="220"/>
    </row>
    <row r="162" spans="2:32" x14ac:dyDescent="0.35">
      <c r="B162" s="221">
        <v>7</v>
      </c>
      <c r="C162" s="305"/>
      <c r="D162" s="269"/>
      <c r="E162" s="539"/>
      <c r="F162" s="540"/>
      <c r="G162" s="271"/>
      <c r="H162" s="271"/>
      <c r="I162" s="271"/>
      <c r="J162" s="269"/>
      <c r="K162" s="269"/>
      <c r="L162" s="269"/>
      <c r="M162" s="269"/>
      <c r="N162" s="272" t="str" cm="1">
        <f t="array" ref="N162">IFERROR(_xlfn.IFS(L162="Per Day",(K162*M162)*$Z$63,L162="Per Week",(K162*M162)*$Z$64,L162="Per Month",(K162*M162)*$Z$65),"")</f>
        <v/>
      </c>
      <c r="O162" s="361">
        <f t="shared" si="7"/>
        <v>0</v>
      </c>
      <c r="P162" s="591"/>
      <c r="Q162" s="591"/>
      <c r="R162" s="217"/>
      <c r="T162" s="191" t="str">
        <f t="shared" si="8"/>
        <v>N</v>
      </c>
      <c r="V162" s="275" t="str">
        <f t="shared" si="9"/>
        <v/>
      </c>
      <c r="AA162" s="191" t="s">
        <v>435</v>
      </c>
      <c r="AF162" s="220"/>
    </row>
    <row r="163" spans="2:32" x14ac:dyDescent="0.35">
      <c r="B163" s="221">
        <v>8</v>
      </c>
      <c r="C163" s="305"/>
      <c r="D163" s="269"/>
      <c r="E163" s="539"/>
      <c r="F163" s="540"/>
      <c r="G163" s="271"/>
      <c r="H163" s="271"/>
      <c r="I163" s="271"/>
      <c r="J163" s="269"/>
      <c r="K163" s="269"/>
      <c r="L163" s="269"/>
      <c r="M163" s="269"/>
      <c r="N163" s="272" t="str" cm="1">
        <f t="array" ref="N163">IFERROR(_xlfn.IFS(L163="Per Day",(K163*M163)*$Z$63,L163="Per Week",(K163*M163)*$Z$64,L163="Per Month",(K163*M163)*$Z$65),"")</f>
        <v/>
      </c>
      <c r="O163" s="361">
        <f t="shared" si="7"/>
        <v>0</v>
      </c>
      <c r="P163" s="591"/>
      <c r="Q163" s="591"/>
      <c r="R163" s="217"/>
      <c r="T163" s="191" t="str">
        <f t="shared" si="8"/>
        <v>N</v>
      </c>
      <c r="V163" s="275" t="str">
        <f t="shared" si="9"/>
        <v/>
      </c>
      <c r="AA163" s="191" t="s">
        <v>436</v>
      </c>
      <c r="AF163" s="220"/>
    </row>
    <row r="164" spans="2:32" ht="15" thickBot="1" x14ac:dyDescent="0.4">
      <c r="B164" s="221">
        <v>9</v>
      </c>
      <c r="C164" s="305"/>
      <c r="D164" s="269"/>
      <c r="E164" s="539"/>
      <c r="F164" s="540"/>
      <c r="G164" s="271"/>
      <c r="H164" s="271"/>
      <c r="I164" s="271"/>
      <c r="J164" s="269"/>
      <c r="K164" s="269"/>
      <c r="L164" s="269"/>
      <c r="M164" s="269"/>
      <c r="N164" s="272" t="str" cm="1">
        <f t="array" ref="N164">IFERROR(_xlfn.IFS(L164="Per Day",(K164*M164)*$Z$63,L164="Per Week",(K164*M164)*$Z$64,L164="Per Month",(K164*M164)*$Z$65),"")</f>
        <v/>
      </c>
      <c r="O164" s="361">
        <f t="shared" si="7"/>
        <v>0</v>
      </c>
      <c r="P164" s="591"/>
      <c r="Q164" s="591"/>
      <c r="R164" s="217"/>
      <c r="T164" s="191" t="str">
        <f t="shared" si="8"/>
        <v>N</v>
      </c>
      <c r="V164" s="275" t="str">
        <f t="shared" si="9"/>
        <v/>
      </c>
      <c r="W164" s="227"/>
      <c r="X164" s="227"/>
      <c r="Y164" s="227"/>
      <c r="Z164" s="227"/>
      <c r="AA164" s="227"/>
      <c r="AB164" s="227"/>
      <c r="AC164" s="227"/>
      <c r="AD164" s="227"/>
      <c r="AE164" s="227"/>
      <c r="AF164" s="228"/>
    </row>
    <row r="165" spans="2:32" x14ac:dyDescent="0.35">
      <c r="B165" s="221">
        <v>10</v>
      </c>
      <c r="C165" s="305"/>
      <c r="D165" s="269"/>
      <c r="E165" s="539"/>
      <c r="F165" s="540"/>
      <c r="G165" s="271"/>
      <c r="H165" s="271"/>
      <c r="I165" s="271"/>
      <c r="J165" s="269"/>
      <c r="K165" s="269"/>
      <c r="L165" s="269"/>
      <c r="M165" s="269"/>
      <c r="N165" s="272" t="str" cm="1">
        <f t="array" ref="N165">IFERROR(_xlfn.IFS(L165="Per Day",(K165*M165)*$Z$63,L165="Per Week",(K165*M165)*$Z$64,L165="Per Month",(K165*M165)*$Z$65),"")</f>
        <v/>
      </c>
      <c r="O165" s="361">
        <f t="shared" si="7"/>
        <v>0</v>
      </c>
      <c r="P165" s="591"/>
      <c r="Q165" s="591"/>
      <c r="R165" s="217"/>
      <c r="T165" s="191" t="str">
        <f t="shared" si="8"/>
        <v>N</v>
      </c>
      <c r="V165" s="275" t="str">
        <f t="shared" si="9"/>
        <v/>
      </c>
    </row>
    <row r="166" spans="2:32" x14ac:dyDescent="0.35">
      <c r="B166" s="221">
        <v>11</v>
      </c>
      <c r="C166" s="305"/>
      <c r="D166" s="269"/>
      <c r="E166" s="539"/>
      <c r="F166" s="540"/>
      <c r="G166" s="271"/>
      <c r="H166" s="271"/>
      <c r="I166" s="271"/>
      <c r="J166" s="269"/>
      <c r="K166" s="269"/>
      <c r="L166" s="269"/>
      <c r="M166" s="269"/>
      <c r="N166" s="272" t="str" cm="1">
        <f t="array" ref="N166">IFERROR(_xlfn.IFS(L166="Per Day",(K166*M166)*$Z$63,L166="Per Week",(K166*M166)*$Z$64,L166="Per Month",(K166*M166)*$Z$65),"")</f>
        <v/>
      </c>
      <c r="O166" s="361">
        <f t="shared" si="7"/>
        <v>0</v>
      </c>
      <c r="P166" s="591"/>
      <c r="Q166" s="591"/>
      <c r="R166" s="217"/>
      <c r="T166" s="191" t="str">
        <f t="shared" si="8"/>
        <v>N</v>
      </c>
      <c r="V166" s="275" t="str">
        <f t="shared" si="9"/>
        <v/>
      </c>
    </row>
    <row r="167" spans="2:32" x14ac:dyDescent="0.35">
      <c r="B167" s="221">
        <v>12</v>
      </c>
      <c r="C167" s="305"/>
      <c r="D167" s="269"/>
      <c r="E167" s="539"/>
      <c r="F167" s="540"/>
      <c r="G167" s="271"/>
      <c r="H167" s="271"/>
      <c r="I167" s="271"/>
      <c r="J167" s="269"/>
      <c r="K167" s="269"/>
      <c r="L167" s="269"/>
      <c r="M167" s="269"/>
      <c r="N167" s="272" t="str" cm="1">
        <f t="array" ref="N167">IFERROR(_xlfn.IFS(L167="Per Day",(K167*M167)*$Z$63,L167="Per Week",(K167*M167)*$Z$64,L167="Per Month",(K167*M167)*$Z$65),"")</f>
        <v/>
      </c>
      <c r="O167" s="361">
        <f t="shared" si="7"/>
        <v>0</v>
      </c>
      <c r="P167" s="591"/>
      <c r="Q167" s="591"/>
      <c r="R167" s="217"/>
      <c r="T167" s="191" t="str">
        <f t="shared" si="8"/>
        <v>N</v>
      </c>
      <c r="V167" s="275" t="str">
        <f t="shared" si="9"/>
        <v/>
      </c>
    </row>
    <row r="168" spans="2:32" x14ac:dyDescent="0.35">
      <c r="B168" s="221">
        <v>13</v>
      </c>
      <c r="C168" s="305"/>
      <c r="D168" s="269"/>
      <c r="E168" s="539"/>
      <c r="F168" s="540"/>
      <c r="G168" s="271"/>
      <c r="H168" s="271"/>
      <c r="I168" s="271"/>
      <c r="J168" s="269"/>
      <c r="K168" s="269"/>
      <c r="L168" s="269"/>
      <c r="M168" s="269"/>
      <c r="N168" s="272" t="str" cm="1">
        <f t="array" ref="N168">IFERROR(_xlfn.IFS(L168="Per Day",(K168*M168)*$Z$63,L168="Per Week",(K168*M168)*$Z$64,L168="Per Month",(K168*M168)*$Z$65),"")</f>
        <v/>
      </c>
      <c r="O168" s="361">
        <f t="shared" si="7"/>
        <v>0</v>
      </c>
      <c r="P168" s="591"/>
      <c r="Q168" s="591"/>
      <c r="R168" s="217"/>
      <c r="T168" s="191" t="str">
        <f t="shared" si="8"/>
        <v>N</v>
      </c>
      <c r="V168" s="275" t="str">
        <f t="shared" si="9"/>
        <v/>
      </c>
    </row>
    <row r="169" spans="2:32" x14ac:dyDescent="0.35">
      <c r="B169" s="221">
        <v>14</v>
      </c>
      <c r="C169" s="305"/>
      <c r="D169" s="269"/>
      <c r="E169" s="539"/>
      <c r="F169" s="540"/>
      <c r="G169" s="271"/>
      <c r="H169" s="271"/>
      <c r="I169" s="271"/>
      <c r="J169" s="269"/>
      <c r="K169" s="269"/>
      <c r="L169" s="269"/>
      <c r="M169" s="269"/>
      <c r="N169" s="272" t="str" cm="1">
        <f t="array" ref="N169">IFERROR(_xlfn.IFS(L169="Per Day",(K169*M169)*$Z$63,L169="Per Week",(K169*M169)*$Z$64,L169="Per Month",(K169*M169)*$Z$65),"")</f>
        <v/>
      </c>
      <c r="O169" s="361">
        <f t="shared" si="7"/>
        <v>0</v>
      </c>
      <c r="P169" s="591"/>
      <c r="Q169" s="591"/>
      <c r="R169" s="217"/>
      <c r="T169" s="191" t="str">
        <f t="shared" si="8"/>
        <v>N</v>
      </c>
      <c r="V169" s="275" t="str">
        <f t="shared" si="9"/>
        <v/>
      </c>
    </row>
    <row r="170" spans="2:32" x14ac:dyDescent="0.35">
      <c r="B170" s="221">
        <v>15</v>
      </c>
      <c r="C170" s="306"/>
      <c r="D170" s="383"/>
      <c r="E170" s="541"/>
      <c r="F170" s="542"/>
      <c r="G170" s="273"/>
      <c r="H170" s="273"/>
      <c r="I170" s="273"/>
      <c r="J170" s="383"/>
      <c r="K170" s="383"/>
      <c r="L170" s="383"/>
      <c r="M170" s="383"/>
      <c r="N170" s="274" t="str" cm="1">
        <f t="array" ref="N170">IFERROR(_xlfn.IFS(L170="Per Day",(K170*M170)*$Z$63,L170="Per Week",(K170*M170)*$Z$64,L170="Per Month",(K170*M170)*$Z$65),"")</f>
        <v/>
      </c>
      <c r="O170" s="362">
        <f t="shared" si="7"/>
        <v>0</v>
      </c>
      <c r="P170" s="601"/>
      <c r="Q170" s="601"/>
      <c r="R170" s="217"/>
      <c r="T170" s="191" t="str">
        <f t="shared" si="8"/>
        <v>N</v>
      </c>
      <c r="V170" s="275" t="str">
        <f t="shared" si="9"/>
        <v/>
      </c>
    </row>
    <row r="171" spans="2:32" ht="15" thickBot="1" x14ac:dyDescent="0.4">
      <c r="B171" s="229"/>
      <c r="C171" s="230"/>
      <c r="D171" s="230"/>
      <c r="E171" s="230"/>
      <c r="F171" s="230"/>
      <c r="G171" s="230"/>
      <c r="H171" s="230"/>
      <c r="I171" s="230"/>
      <c r="J171" s="230"/>
      <c r="K171" s="230"/>
      <c r="L171" s="230"/>
      <c r="M171" s="230"/>
      <c r="N171" s="230"/>
      <c r="O171" s="230"/>
      <c r="P171" s="230"/>
      <c r="Q171" s="230"/>
      <c r="R171" s="231"/>
      <c r="V171" s="275" t="str">
        <f t="shared" ref="V171:V194" si="10">IF(M171="Per Day",1,IF(M171="Per Week",IF(L171&gt;5,5,L171),IF(M171="Per Month",IF(L171&gt;19.25,19.25,L171),"")))</f>
        <v/>
      </c>
    </row>
    <row r="172" spans="2:32" x14ac:dyDescent="0.35">
      <c r="B172" s="234"/>
      <c r="C172" s="232"/>
      <c r="D172" s="232"/>
      <c r="E172" s="232"/>
      <c r="F172" s="232"/>
      <c r="G172" s="232"/>
      <c r="H172" s="232"/>
      <c r="I172" s="232"/>
      <c r="J172" s="232"/>
      <c r="K172" s="232"/>
      <c r="L172" s="232"/>
      <c r="M172" s="232"/>
      <c r="N172" s="232"/>
      <c r="O172" s="232"/>
      <c r="P172" s="232"/>
      <c r="Q172" s="232"/>
      <c r="R172" s="233"/>
      <c r="V172" s="275" t="str">
        <f t="shared" si="10"/>
        <v/>
      </c>
    </row>
    <row r="173" spans="2:32" ht="15" customHeight="1" x14ac:dyDescent="0.35">
      <c r="B173" s="234"/>
      <c r="C173" s="608" t="s">
        <v>14722</v>
      </c>
      <c r="D173" s="609"/>
      <c r="E173" s="609"/>
      <c r="F173" s="609"/>
      <c r="G173" s="609"/>
      <c r="H173" s="609"/>
      <c r="I173" s="609"/>
      <c r="J173" s="609"/>
      <c r="K173" s="609"/>
      <c r="L173" s="609"/>
      <c r="M173" s="609"/>
      <c r="N173" s="609"/>
      <c r="O173" s="609"/>
      <c r="P173" s="609"/>
      <c r="Q173" s="610"/>
      <c r="R173" s="233"/>
      <c r="V173" s="275" t="str">
        <f t="shared" si="10"/>
        <v/>
      </c>
    </row>
    <row r="174" spans="2:32" ht="15" customHeight="1" x14ac:dyDescent="0.35">
      <c r="B174" s="234"/>
      <c r="C174" s="611"/>
      <c r="D174" s="612"/>
      <c r="E174" s="612"/>
      <c r="F174" s="612"/>
      <c r="G174" s="612"/>
      <c r="H174" s="612"/>
      <c r="I174" s="612"/>
      <c r="J174" s="612"/>
      <c r="K174" s="612"/>
      <c r="L174" s="612"/>
      <c r="M174" s="612"/>
      <c r="N174" s="612"/>
      <c r="O174" s="612"/>
      <c r="P174" s="612"/>
      <c r="Q174" s="613"/>
      <c r="R174" s="233"/>
      <c r="V174" s="275" t="str">
        <f t="shared" si="10"/>
        <v/>
      </c>
    </row>
    <row r="175" spans="2:32" x14ac:dyDescent="0.35">
      <c r="B175" s="234"/>
      <c r="C175" s="232"/>
      <c r="D175" s="232"/>
      <c r="E175" s="232"/>
      <c r="F175" s="232"/>
      <c r="G175" s="232"/>
      <c r="H175" s="232"/>
      <c r="I175" s="232"/>
      <c r="J175" s="232"/>
      <c r="K175" s="232"/>
      <c r="L175" s="232"/>
      <c r="M175" s="232"/>
      <c r="N175" s="232"/>
      <c r="O175" s="232"/>
      <c r="P175" s="232"/>
      <c r="Q175" s="232"/>
      <c r="R175" s="233"/>
      <c r="V175" s="275" t="str">
        <f t="shared" si="10"/>
        <v/>
      </c>
    </row>
    <row r="176" spans="2:32" ht="14.5" customHeight="1" x14ac:dyDescent="0.35">
      <c r="B176" s="234"/>
      <c r="C176" s="543" t="s">
        <v>43</v>
      </c>
      <c r="D176" s="544"/>
      <c r="E176" s="232"/>
      <c r="F176" s="543" t="s">
        <v>14630</v>
      </c>
      <c r="G176" s="544"/>
      <c r="H176" s="232"/>
      <c r="I176" s="543" t="s">
        <v>14631</v>
      </c>
      <c r="J176" s="544"/>
      <c r="K176" s="232"/>
      <c r="L176" s="602" t="s">
        <v>14643</v>
      </c>
      <c r="M176" s="602"/>
      <c r="N176" s="232"/>
      <c r="O176" s="582" t="s">
        <v>44</v>
      </c>
      <c r="P176" s="603"/>
      <c r="Q176" s="583"/>
      <c r="R176" s="233"/>
      <c r="V176" s="275" t="str">
        <f t="shared" si="10"/>
        <v/>
      </c>
    </row>
    <row r="177" spans="2:22" x14ac:dyDescent="0.35">
      <c r="B177" s="234"/>
      <c r="C177" s="545"/>
      <c r="D177" s="546"/>
      <c r="E177" s="232"/>
      <c r="F177" s="545"/>
      <c r="G177" s="546"/>
      <c r="H177" s="232"/>
      <c r="I177" s="545"/>
      <c r="J177" s="546"/>
      <c r="K177" s="232"/>
      <c r="L177" s="602"/>
      <c r="M177" s="602"/>
      <c r="N177" s="235" t="s">
        <v>5669</v>
      </c>
      <c r="O177" s="604"/>
      <c r="P177" s="605"/>
      <c r="Q177" s="606"/>
      <c r="R177" s="233"/>
      <c r="V177" s="275" t="str">
        <f t="shared" si="10"/>
        <v/>
      </c>
    </row>
    <row r="178" spans="2:22" ht="14.5" customHeight="1" x14ac:dyDescent="0.35">
      <c r="B178" s="234"/>
      <c r="C178" s="577" t="s">
        <v>14636</v>
      </c>
      <c r="D178" s="578"/>
      <c r="E178" s="578"/>
      <c r="F178" s="578"/>
      <c r="G178" s="578"/>
      <c r="H178" s="578"/>
      <c r="I178" s="578"/>
      <c r="J178" s="579"/>
      <c r="K178" s="232"/>
      <c r="L178" s="602"/>
      <c r="M178" s="602"/>
      <c r="N178" s="232"/>
      <c r="O178" s="584"/>
      <c r="P178" s="607"/>
      <c r="Q178" s="585"/>
      <c r="R178" s="233"/>
      <c r="V178" s="275" t="str">
        <f t="shared" si="10"/>
        <v/>
      </c>
    </row>
    <row r="179" spans="2:22" x14ac:dyDescent="0.35">
      <c r="B179" s="234"/>
      <c r="C179" s="232"/>
      <c r="D179" s="232"/>
      <c r="E179" s="232"/>
      <c r="F179" s="232"/>
      <c r="G179" s="232"/>
      <c r="H179" s="232"/>
      <c r="I179" s="232"/>
      <c r="J179" s="232"/>
      <c r="K179" s="343">
        <v>1</v>
      </c>
      <c r="L179" s="592"/>
      <c r="M179" s="592"/>
      <c r="N179" s="235"/>
      <c r="O179" s="545"/>
      <c r="P179" s="593"/>
      <c r="Q179" s="546"/>
      <c r="R179" s="233"/>
      <c r="V179" s="275" t="str">
        <f t="shared" si="10"/>
        <v/>
      </c>
    </row>
    <row r="180" spans="2:22" ht="15" customHeight="1" x14ac:dyDescent="0.35">
      <c r="B180" s="234"/>
      <c r="C180" s="594" t="s">
        <v>14627</v>
      </c>
      <c r="D180" s="595"/>
      <c r="E180" s="595"/>
      <c r="F180" s="595"/>
      <c r="G180" s="595"/>
      <c r="H180" s="595"/>
      <c r="I180" s="595"/>
      <c r="J180" s="596"/>
      <c r="K180" s="343">
        <v>2</v>
      </c>
      <c r="L180" s="592"/>
      <c r="M180" s="592"/>
      <c r="N180" s="235"/>
      <c r="O180" s="545"/>
      <c r="P180" s="593"/>
      <c r="Q180" s="546"/>
      <c r="R180" s="233"/>
      <c r="V180" s="275" t="str">
        <f t="shared" si="10"/>
        <v/>
      </c>
    </row>
    <row r="181" spans="2:22" x14ac:dyDescent="0.35">
      <c r="B181" s="234"/>
      <c r="C181" s="565" t="s">
        <v>15779</v>
      </c>
      <c r="D181" s="566"/>
      <c r="E181" s="566"/>
      <c r="F181" s="566"/>
      <c r="G181" s="566"/>
      <c r="H181" s="566"/>
      <c r="I181" s="566"/>
      <c r="J181" s="567"/>
      <c r="K181" s="343">
        <v>3</v>
      </c>
      <c r="L181" s="592"/>
      <c r="M181" s="592"/>
      <c r="N181" s="235"/>
      <c r="O181" s="545"/>
      <c r="P181" s="593"/>
      <c r="Q181" s="546"/>
      <c r="R181" s="233"/>
      <c r="V181" s="275" t="str">
        <f t="shared" si="10"/>
        <v/>
      </c>
    </row>
    <row r="182" spans="2:22" ht="14.5" customHeight="1" x14ac:dyDescent="0.35">
      <c r="B182" s="234"/>
      <c r="C182" s="568" t="s">
        <v>15892</v>
      </c>
      <c r="D182" s="569"/>
      <c r="E182" s="570"/>
      <c r="F182" s="556"/>
      <c r="G182" s="557"/>
      <c r="H182" s="557"/>
      <c r="I182" s="557"/>
      <c r="J182" s="558"/>
      <c r="K182" s="343">
        <v>4</v>
      </c>
      <c r="L182" s="592"/>
      <c r="M182" s="592"/>
      <c r="N182" s="235"/>
      <c r="O182" s="545"/>
      <c r="P182" s="593"/>
      <c r="Q182" s="546"/>
      <c r="R182" s="233"/>
      <c r="V182" s="275" t="str">
        <f t="shared" si="10"/>
        <v/>
      </c>
    </row>
    <row r="183" spans="2:22" x14ac:dyDescent="0.35">
      <c r="B183" s="234"/>
      <c r="C183" s="571"/>
      <c r="D183" s="572"/>
      <c r="E183" s="573"/>
      <c r="F183" s="559"/>
      <c r="G183" s="560"/>
      <c r="H183" s="560"/>
      <c r="I183" s="560"/>
      <c r="J183" s="561"/>
      <c r="K183" s="343">
        <v>5</v>
      </c>
      <c r="L183" s="592"/>
      <c r="M183" s="592"/>
      <c r="N183" s="235"/>
      <c r="O183" s="545"/>
      <c r="P183" s="593"/>
      <c r="Q183" s="546"/>
      <c r="R183" s="233"/>
      <c r="V183" s="275" t="str">
        <f t="shared" si="10"/>
        <v/>
      </c>
    </row>
    <row r="184" spans="2:22" x14ac:dyDescent="0.35">
      <c r="B184" s="234"/>
      <c r="C184" s="571"/>
      <c r="D184" s="572"/>
      <c r="E184" s="573"/>
      <c r="F184" s="559"/>
      <c r="G184" s="560"/>
      <c r="H184" s="560"/>
      <c r="I184" s="560"/>
      <c r="J184" s="561"/>
      <c r="K184" s="343">
        <v>6</v>
      </c>
      <c r="L184" s="592"/>
      <c r="M184" s="592"/>
      <c r="N184" s="235"/>
      <c r="O184" s="545"/>
      <c r="P184" s="593"/>
      <c r="Q184" s="546"/>
      <c r="R184" s="233"/>
      <c r="V184" s="275" t="str">
        <f t="shared" si="10"/>
        <v/>
      </c>
    </row>
    <row r="185" spans="2:22" x14ac:dyDescent="0.35">
      <c r="B185" s="234"/>
      <c r="C185" s="571"/>
      <c r="D185" s="572"/>
      <c r="E185" s="573"/>
      <c r="F185" s="559"/>
      <c r="G185" s="560"/>
      <c r="H185" s="560"/>
      <c r="I185" s="560"/>
      <c r="J185" s="561"/>
      <c r="K185" s="343">
        <v>7</v>
      </c>
      <c r="L185" s="592"/>
      <c r="M185" s="592"/>
      <c r="N185" s="235"/>
      <c r="O185" s="545"/>
      <c r="P185" s="593"/>
      <c r="Q185" s="546"/>
      <c r="R185" s="233"/>
      <c r="V185" s="275" t="str">
        <f t="shared" si="10"/>
        <v/>
      </c>
    </row>
    <row r="186" spans="2:22" x14ac:dyDescent="0.35">
      <c r="B186" s="234"/>
      <c r="C186" s="574"/>
      <c r="D186" s="575"/>
      <c r="E186" s="576"/>
      <c r="F186" s="562"/>
      <c r="G186" s="563"/>
      <c r="H186" s="563"/>
      <c r="I186" s="563"/>
      <c r="J186" s="564"/>
      <c r="K186" s="232"/>
      <c r="L186" s="232"/>
      <c r="M186" s="232"/>
      <c r="N186" s="232"/>
      <c r="O186" s="232"/>
      <c r="P186" s="232"/>
      <c r="Q186" s="232"/>
      <c r="R186" s="233"/>
      <c r="V186" s="275" t="str">
        <f t="shared" si="10"/>
        <v/>
      </c>
    </row>
    <row r="187" spans="2:22" ht="15" customHeight="1" x14ac:dyDescent="0.35">
      <c r="B187" s="234"/>
      <c r="C187" s="547" t="s">
        <v>15891</v>
      </c>
      <c r="D187" s="548"/>
      <c r="E187" s="549"/>
      <c r="F187" s="556"/>
      <c r="G187" s="557"/>
      <c r="H187" s="557"/>
      <c r="I187" s="557"/>
      <c r="J187" s="558"/>
      <c r="K187" s="232"/>
      <c r="L187" s="232"/>
      <c r="M187" s="543" t="s">
        <v>15784</v>
      </c>
      <c r="N187" s="597"/>
      <c r="O187" s="597"/>
      <c r="P187" s="597"/>
      <c r="Q187" s="544"/>
      <c r="R187" s="233"/>
      <c r="V187" s="275" t="str">
        <f t="shared" si="10"/>
        <v/>
      </c>
    </row>
    <row r="188" spans="2:22" x14ac:dyDescent="0.35">
      <c r="B188" s="234"/>
      <c r="C188" s="550"/>
      <c r="D188" s="551"/>
      <c r="E188" s="552"/>
      <c r="F188" s="559"/>
      <c r="G188" s="560"/>
      <c r="H188" s="560"/>
      <c r="I188" s="560"/>
      <c r="J188" s="561"/>
      <c r="K188" s="343"/>
      <c r="L188" s="343">
        <v>1</v>
      </c>
      <c r="M188" s="545"/>
      <c r="N188" s="546"/>
      <c r="O188" s="343">
        <v>3</v>
      </c>
      <c r="P188" s="545"/>
      <c r="Q188" s="546"/>
      <c r="R188" s="233"/>
      <c r="V188" s="275" t="str">
        <f t="shared" si="10"/>
        <v/>
      </c>
    </row>
    <row r="189" spans="2:22" x14ac:dyDescent="0.35">
      <c r="B189" s="234"/>
      <c r="C189" s="553"/>
      <c r="D189" s="554"/>
      <c r="E189" s="555"/>
      <c r="F189" s="562"/>
      <c r="G189" s="563"/>
      <c r="H189" s="563"/>
      <c r="I189" s="563"/>
      <c r="J189" s="564"/>
      <c r="K189" s="343"/>
      <c r="L189" s="343">
        <v>2</v>
      </c>
      <c r="M189" s="545"/>
      <c r="N189" s="546"/>
      <c r="O189" s="343">
        <v>4</v>
      </c>
      <c r="P189" s="545"/>
      <c r="Q189" s="546"/>
      <c r="R189" s="233"/>
      <c r="V189" s="275" t="str">
        <f t="shared" si="10"/>
        <v/>
      </c>
    </row>
    <row r="190" spans="2:22" ht="14.5" customHeight="1" x14ac:dyDescent="0.35">
      <c r="B190" s="234"/>
      <c r="C190" s="568" t="s">
        <v>15780</v>
      </c>
      <c r="D190" s="569"/>
      <c r="E190" s="570"/>
      <c r="F190" s="556"/>
      <c r="G190" s="557"/>
      <c r="H190" s="557"/>
      <c r="I190" s="557"/>
      <c r="J190" s="558"/>
      <c r="K190" s="232"/>
      <c r="L190" s="232"/>
      <c r="M190" s="647" t="s">
        <v>14635</v>
      </c>
      <c r="N190" s="648"/>
      <c r="O190" s="235" t="s">
        <v>5669</v>
      </c>
      <c r="P190" s="545"/>
      <c r="Q190" s="546"/>
      <c r="R190" s="233"/>
      <c r="V190" s="275" t="str">
        <f t="shared" si="10"/>
        <v/>
      </c>
    </row>
    <row r="191" spans="2:22" ht="15" customHeight="1" x14ac:dyDescent="0.35">
      <c r="B191" s="234"/>
      <c r="C191" s="574"/>
      <c r="D191" s="575"/>
      <c r="E191" s="576"/>
      <c r="F191" s="562"/>
      <c r="G191" s="563"/>
      <c r="H191" s="563"/>
      <c r="I191" s="563"/>
      <c r="J191" s="564"/>
      <c r="K191" s="232"/>
      <c r="L191" s="232"/>
      <c r="M191" s="232"/>
      <c r="N191" s="232"/>
      <c r="O191" s="232"/>
      <c r="P191" s="232"/>
      <c r="Q191" s="232"/>
      <c r="R191" s="233"/>
      <c r="V191" s="275" t="str">
        <f t="shared" si="10"/>
        <v/>
      </c>
    </row>
    <row r="192" spans="2:22" ht="15" customHeight="1" x14ac:dyDescent="0.35">
      <c r="B192" s="234"/>
      <c r="C192" s="547" t="s">
        <v>2242</v>
      </c>
      <c r="D192" s="548"/>
      <c r="E192" s="549"/>
      <c r="F192" s="556"/>
      <c r="G192" s="557"/>
      <c r="H192" s="557"/>
      <c r="I192" s="557"/>
      <c r="J192" s="558"/>
      <c r="K192" s="232"/>
      <c r="L192" s="649" t="s">
        <v>15893</v>
      </c>
      <c r="M192" s="650"/>
      <c r="N192" s="650"/>
      <c r="O192" s="650"/>
      <c r="P192" s="651"/>
      <c r="Q192" s="250"/>
      <c r="R192" s="233"/>
      <c r="V192" s="275" t="str">
        <f t="shared" si="10"/>
        <v/>
      </c>
    </row>
    <row r="193" spans="2:22" ht="15" customHeight="1" x14ac:dyDescent="0.35">
      <c r="B193" s="234"/>
      <c r="C193" s="550"/>
      <c r="D193" s="551"/>
      <c r="E193" s="552"/>
      <c r="F193" s="559"/>
      <c r="G193" s="560"/>
      <c r="H193" s="560"/>
      <c r="I193" s="560"/>
      <c r="J193" s="561"/>
      <c r="K193" s="232"/>
      <c r="L193" s="649" t="s">
        <v>15894</v>
      </c>
      <c r="M193" s="650"/>
      <c r="N193" s="650"/>
      <c r="O193" s="650"/>
      <c r="P193" s="651"/>
      <c r="Q193" s="346"/>
      <c r="R193" s="233"/>
      <c r="V193" s="275" t="str">
        <f t="shared" si="10"/>
        <v/>
      </c>
    </row>
    <row r="194" spans="2:22" ht="15" customHeight="1" x14ac:dyDescent="0.35">
      <c r="B194" s="234"/>
      <c r="C194" s="553"/>
      <c r="D194" s="554"/>
      <c r="E194" s="555"/>
      <c r="F194" s="562"/>
      <c r="G194" s="563"/>
      <c r="H194" s="563"/>
      <c r="I194" s="563"/>
      <c r="J194" s="564"/>
      <c r="K194" s="232"/>
      <c r="L194" s="649" t="s">
        <v>15895</v>
      </c>
      <c r="M194" s="650"/>
      <c r="N194" s="650"/>
      <c r="O194" s="651"/>
      <c r="P194" s="645"/>
      <c r="Q194" s="646"/>
      <c r="R194" s="233"/>
      <c r="V194" s="275" t="str">
        <f t="shared" si="10"/>
        <v/>
      </c>
    </row>
    <row r="195" spans="2:22" ht="15" customHeight="1" x14ac:dyDescent="0.35">
      <c r="B195" s="234"/>
      <c r="C195" s="568" t="s">
        <v>15781</v>
      </c>
      <c r="D195" s="569"/>
      <c r="E195" s="570"/>
      <c r="F195" s="556"/>
      <c r="G195" s="557"/>
      <c r="H195" s="557"/>
      <c r="I195" s="557"/>
      <c r="J195" s="558"/>
      <c r="K195" s="232"/>
      <c r="L195" s="649" t="s">
        <v>14641</v>
      </c>
      <c r="M195" s="650"/>
      <c r="N195" s="650"/>
      <c r="O195" s="651"/>
      <c r="P195" s="645"/>
      <c r="Q195" s="646"/>
      <c r="R195" s="233"/>
    </row>
    <row r="196" spans="2:22" ht="15" customHeight="1" x14ac:dyDescent="0.35">
      <c r="B196" s="234"/>
      <c r="C196" s="571"/>
      <c r="D196" s="572"/>
      <c r="E196" s="573"/>
      <c r="F196" s="559"/>
      <c r="G196" s="560"/>
      <c r="H196" s="560"/>
      <c r="I196" s="560"/>
      <c r="J196" s="561"/>
      <c r="K196" s="232"/>
      <c r="L196" s="649" t="s">
        <v>14642</v>
      </c>
      <c r="M196" s="650"/>
      <c r="N196" s="650"/>
      <c r="O196" s="651"/>
      <c r="P196" s="645"/>
      <c r="Q196" s="646"/>
      <c r="R196" s="233"/>
    </row>
    <row r="197" spans="2:22" x14ac:dyDescent="0.35">
      <c r="B197" s="234"/>
      <c r="C197" s="571"/>
      <c r="D197" s="572"/>
      <c r="E197" s="573"/>
      <c r="F197" s="559"/>
      <c r="G197" s="560"/>
      <c r="H197" s="560"/>
      <c r="I197" s="560"/>
      <c r="J197" s="561"/>
      <c r="K197" s="232"/>
      <c r="L197" s="232"/>
      <c r="M197" s="232"/>
      <c r="N197" s="232"/>
      <c r="O197" s="232"/>
      <c r="P197" s="232"/>
      <c r="Q197" s="232"/>
      <c r="R197" s="233"/>
      <c r="V197" s="275" t="str">
        <f>IF(M197="Per Day",1,IF(M197="Per Week",IF(L197&gt;5,5,L197),IF(M197="Per Month",IF(L197&gt;19.25,19.25,L197),"")))</f>
        <v/>
      </c>
    </row>
    <row r="198" spans="2:22" ht="14.5" customHeight="1" x14ac:dyDescent="0.35">
      <c r="B198" s="234"/>
      <c r="C198" s="574"/>
      <c r="D198" s="575"/>
      <c r="E198" s="576"/>
      <c r="F198" s="562"/>
      <c r="G198" s="563"/>
      <c r="H198" s="563"/>
      <c r="I198" s="563"/>
      <c r="J198" s="564"/>
      <c r="K198" s="344" t="s">
        <v>2249</v>
      </c>
      <c r="L198" s="642" t="s">
        <v>14640</v>
      </c>
      <c r="M198" s="643"/>
      <c r="N198" s="643"/>
      <c r="O198" s="643"/>
      <c r="P198" s="644"/>
      <c r="Q198" s="250"/>
      <c r="R198" s="233"/>
      <c r="V198" s="275" t="str">
        <f>IF(M198="Per Day",1,IF(M198="Per Week",IF(L198&gt;5,5,L198),IF(M198="Per Month",IF(L198&gt;19.25,19.25,L198),"")))</f>
        <v/>
      </c>
    </row>
    <row r="199" spans="2:22" ht="15" customHeight="1" x14ac:dyDescent="0.35">
      <c r="B199" s="234"/>
      <c r="C199" s="232"/>
      <c r="D199" s="232"/>
      <c r="E199" s="232"/>
      <c r="F199" s="232"/>
      <c r="G199" s="232"/>
      <c r="H199" s="232"/>
      <c r="I199" s="232"/>
      <c r="J199" s="232"/>
      <c r="K199" s="232"/>
      <c r="L199" s="232"/>
      <c r="M199" s="232"/>
      <c r="N199" s="232"/>
      <c r="O199" s="232"/>
      <c r="P199" s="232"/>
      <c r="Q199" s="232"/>
      <c r="R199" s="233"/>
      <c r="V199" s="275" t="str">
        <f>IF(M199="Per Day",1,IF(M199="Per Week",IF(L199&gt;5,5,L199),IF(M199="Per Month",IF(L199&gt;19.25,19.25,L199),"")))</f>
        <v/>
      </c>
    </row>
    <row r="200" spans="2:22" x14ac:dyDescent="0.35">
      <c r="B200" s="234"/>
      <c r="C200" s="543" t="s">
        <v>14723</v>
      </c>
      <c r="D200" s="597"/>
      <c r="E200" s="597"/>
      <c r="F200" s="597"/>
      <c r="G200" s="597"/>
      <c r="H200" s="597"/>
      <c r="I200" s="597"/>
      <c r="J200" s="597"/>
      <c r="K200" s="597"/>
      <c r="L200" s="597"/>
      <c r="M200" s="597"/>
      <c r="N200" s="597"/>
      <c r="O200" s="597"/>
      <c r="P200" s="597"/>
      <c r="Q200" s="544"/>
      <c r="R200" s="233"/>
      <c r="V200" s="275" t="str">
        <f>IF(M200="Per Day",1,IF(M200="Per Week",IF(L200&gt;5,5,L200),IF(M200="Per Month",IF(L200&gt;19.25,19.25,L200),"")))</f>
        <v/>
      </c>
    </row>
    <row r="201" spans="2:22" ht="14.5" customHeight="1" x14ac:dyDescent="0.35">
      <c r="B201" s="234"/>
      <c r="C201" s="580" t="s">
        <v>14</v>
      </c>
      <c r="D201" s="580" t="s">
        <v>45</v>
      </c>
      <c r="E201" s="582" t="s">
        <v>14646</v>
      </c>
      <c r="F201" s="583"/>
      <c r="G201" s="580" t="s">
        <v>47</v>
      </c>
      <c r="H201" s="580" t="s">
        <v>14645</v>
      </c>
      <c r="I201" s="580" t="s">
        <v>14637</v>
      </c>
      <c r="J201" s="580" t="s">
        <v>14638</v>
      </c>
      <c r="K201" s="580" t="s">
        <v>48</v>
      </c>
      <c r="L201" s="580" t="s">
        <v>49</v>
      </c>
      <c r="M201" s="580" t="s">
        <v>50</v>
      </c>
      <c r="N201" s="580" t="s">
        <v>51</v>
      </c>
      <c r="O201" s="580" t="s">
        <v>52</v>
      </c>
      <c r="P201" s="582" t="s">
        <v>15785</v>
      </c>
      <c r="Q201" s="583"/>
      <c r="R201" s="233"/>
      <c r="V201" s="275" t="str">
        <f t="shared" ref="V201:V217" si="11">IF(L201="Per Day",1,IF(L201="Per Week",IF(K201&gt;5,5,K201),IF(L201="Per Month",IF(K201&gt;19.25,19.25,K201),"")))</f>
        <v/>
      </c>
    </row>
    <row r="202" spans="2:22" x14ac:dyDescent="0.35">
      <c r="B202" s="234"/>
      <c r="C202" s="581"/>
      <c r="D202" s="581"/>
      <c r="E202" s="584"/>
      <c r="F202" s="585"/>
      <c r="G202" s="581"/>
      <c r="H202" s="581"/>
      <c r="I202" s="581"/>
      <c r="J202" s="581"/>
      <c r="K202" s="581"/>
      <c r="L202" s="581"/>
      <c r="M202" s="581"/>
      <c r="N202" s="581"/>
      <c r="O202" s="581"/>
      <c r="P202" s="584"/>
      <c r="Q202" s="585"/>
      <c r="R202" s="233"/>
      <c r="V202" s="275" t="str">
        <f t="shared" si="11"/>
        <v/>
      </c>
    </row>
    <row r="203" spans="2:22" x14ac:dyDescent="0.35">
      <c r="B203" s="236">
        <v>1</v>
      </c>
      <c r="C203" s="305"/>
      <c r="D203" s="269"/>
      <c r="E203" s="614"/>
      <c r="F203" s="615"/>
      <c r="G203" s="271"/>
      <c r="H203" s="271"/>
      <c r="I203" s="271"/>
      <c r="J203" s="269"/>
      <c r="K203" s="269"/>
      <c r="L203" s="269"/>
      <c r="M203" s="269"/>
      <c r="N203" s="270" t="str" cm="1">
        <f t="array" ref="N203">IFERROR(_xlfn.IFS(L203="Per Day",(K203*M203)*$Z$63,L203="Per Week",(K203*M203)*$Z$64,L203="Per Month",(K203*M203)*$Z$65),"")</f>
        <v/>
      </c>
      <c r="O203" s="360">
        <f t="shared" ref="O203:O217" si="12">MIN(1,((IF(L203="Per Day",$V203*231,IF(L203="Per Week",$V203*46,IF(L203="Per Month",$V203*12)))/231)))</f>
        <v>0</v>
      </c>
      <c r="P203" s="590"/>
      <c r="Q203" s="590"/>
      <c r="R203" s="233"/>
      <c r="T203" s="191" t="str">
        <f t="shared" ref="T203:T217" si="13">IF(AND($Q$198&lt;B203,C203=""),"N","Y")</f>
        <v>N</v>
      </c>
      <c r="V203" s="275" t="str">
        <f t="shared" si="11"/>
        <v/>
      </c>
    </row>
    <row r="204" spans="2:22" x14ac:dyDescent="0.35">
      <c r="B204" s="236">
        <v>2</v>
      </c>
      <c r="C204" s="305"/>
      <c r="D204" s="269"/>
      <c r="E204" s="539"/>
      <c r="F204" s="540"/>
      <c r="G204" s="271"/>
      <c r="H204" s="271"/>
      <c r="I204" s="271"/>
      <c r="J204" s="269"/>
      <c r="K204" s="269"/>
      <c r="L204" s="269"/>
      <c r="M204" s="269"/>
      <c r="N204" s="272" t="str" cm="1">
        <f t="array" ref="N204">IFERROR(_xlfn.IFS(L204="Per Day",(K204*M204)*$Z$63,L204="Per Week",(K204*M204)*$Z$64,L204="Per Month",(K204*M204)*$Z$65),"")</f>
        <v/>
      </c>
      <c r="O204" s="361">
        <f t="shared" si="12"/>
        <v>0</v>
      </c>
      <c r="P204" s="591"/>
      <c r="Q204" s="591"/>
      <c r="R204" s="233"/>
      <c r="T204" s="191" t="str">
        <f t="shared" si="13"/>
        <v>N</v>
      </c>
      <c r="V204" s="275" t="str">
        <f t="shared" si="11"/>
        <v/>
      </c>
    </row>
    <row r="205" spans="2:22" x14ac:dyDescent="0.35">
      <c r="B205" s="236">
        <v>3</v>
      </c>
      <c r="C205" s="305"/>
      <c r="D205" s="269"/>
      <c r="E205" s="539"/>
      <c r="F205" s="540"/>
      <c r="G205" s="271"/>
      <c r="H205" s="271"/>
      <c r="I205" s="271"/>
      <c r="J205" s="269"/>
      <c r="K205" s="269"/>
      <c r="L205" s="269"/>
      <c r="M205" s="269"/>
      <c r="N205" s="272" t="str" cm="1">
        <f t="array" ref="N205">IFERROR(_xlfn.IFS(L205="Per Day",(K205*M205)*$Z$63,L205="Per Week",(K205*M205)*$Z$64,L205="Per Month",(K205*M205)*$Z$65),"")</f>
        <v/>
      </c>
      <c r="O205" s="361">
        <f t="shared" si="12"/>
        <v>0</v>
      </c>
      <c r="P205" s="591"/>
      <c r="Q205" s="591"/>
      <c r="R205" s="233"/>
      <c r="T205" s="191" t="str">
        <f t="shared" si="13"/>
        <v>N</v>
      </c>
      <c r="V205" s="275" t="str">
        <f t="shared" si="11"/>
        <v/>
      </c>
    </row>
    <row r="206" spans="2:22" x14ac:dyDescent="0.35">
      <c r="B206" s="236">
        <v>4</v>
      </c>
      <c r="C206" s="305"/>
      <c r="D206" s="269"/>
      <c r="E206" s="539"/>
      <c r="F206" s="540"/>
      <c r="G206" s="271"/>
      <c r="H206" s="271"/>
      <c r="I206" s="271"/>
      <c r="J206" s="269"/>
      <c r="K206" s="269"/>
      <c r="L206" s="269"/>
      <c r="M206" s="269"/>
      <c r="N206" s="272" t="str" cm="1">
        <f t="array" ref="N206">IFERROR(_xlfn.IFS(L206="Per Day",(K206*M206)*$Z$63,L206="Per Week",(K206*M206)*$Z$64,L206="Per Month",(K206*M206)*$Z$65),"")</f>
        <v/>
      </c>
      <c r="O206" s="361">
        <f t="shared" si="12"/>
        <v>0</v>
      </c>
      <c r="P206" s="591"/>
      <c r="Q206" s="591"/>
      <c r="R206" s="233"/>
      <c r="T206" s="191" t="str">
        <f t="shared" si="13"/>
        <v>N</v>
      </c>
      <c r="V206" s="275" t="str">
        <f t="shared" si="11"/>
        <v/>
      </c>
    </row>
    <row r="207" spans="2:22" x14ac:dyDescent="0.35">
      <c r="B207" s="236">
        <v>5</v>
      </c>
      <c r="C207" s="305"/>
      <c r="D207" s="269"/>
      <c r="E207" s="539"/>
      <c r="F207" s="540"/>
      <c r="G207" s="271"/>
      <c r="H207" s="271"/>
      <c r="I207" s="271"/>
      <c r="J207" s="269"/>
      <c r="K207" s="269"/>
      <c r="L207" s="269"/>
      <c r="M207" s="269"/>
      <c r="N207" s="272" t="str" cm="1">
        <f t="array" ref="N207">IFERROR(_xlfn.IFS(L207="Per Day",(K207*M207)*$Z$63,L207="Per Week",(K207*M207)*$Z$64,L207="Per Month",(K207*M207)*$Z$65),"")</f>
        <v/>
      </c>
      <c r="O207" s="361">
        <f t="shared" si="12"/>
        <v>0</v>
      </c>
      <c r="P207" s="591"/>
      <c r="Q207" s="591"/>
      <c r="R207" s="233"/>
      <c r="T207" s="191" t="str">
        <f t="shared" si="13"/>
        <v>N</v>
      </c>
      <c r="V207" s="275" t="str">
        <f t="shared" si="11"/>
        <v/>
      </c>
    </row>
    <row r="208" spans="2:22" x14ac:dyDescent="0.35">
      <c r="B208" s="236">
        <v>6</v>
      </c>
      <c r="C208" s="305"/>
      <c r="D208" s="269"/>
      <c r="E208" s="539"/>
      <c r="F208" s="540"/>
      <c r="G208" s="271"/>
      <c r="H208" s="271"/>
      <c r="I208" s="271"/>
      <c r="J208" s="269"/>
      <c r="K208" s="269"/>
      <c r="L208" s="269"/>
      <c r="M208" s="269"/>
      <c r="N208" s="272" t="str" cm="1">
        <f t="array" ref="N208">IFERROR(_xlfn.IFS(L208="Per Day",(K208*M208)*$Z$63,L208="Per Week",(K208*M208)*$Z$64,L208="Per Month",(K208*M208)*$Z$65),"")</f>
        <v/>
      </c>
      <c r="O208" s="361">
        <f t="shared" si="12"/>
        <v>0</v>
      </c>
      <c r="P208" s="591"/>
      <c r="Q208" s="591"/>
      <c r="R208" s="233"/>
      <c r="T208" s="191" t="str">
        <f t="shared" si="13"/>
        <v>N</v>
      </c>
      <c r="V208" s="275" t="str">
        <f t="shared" si="11"/>
        <v/>
      </c>
    </row>
    <row r="209" spans="2:22" x14ac:dyDescent="0.35">
      <c r="B209" s="236">
        <v>7</v>
      </c>
      <c r="C209" s="305"/>
      <c r="D209" s="269"/>
      <c r="E209" s="539"/>
      <c r="F209" s="540"/>
      <c r="G209" s="271"/>
      <c r="H209" s="271"/>
      <c r="I209" s="271"/>
      <c r="J209" s="269"/>
      <c r="K209" s="269"/>
      <c r="L209" s="269"/>
      <c r="M209" s="269"/>
      <c r="N209" s="272" t="str" cm="1">
        <f t="array" ref="N209">IFERROR(_xlfn.IFS(L209="Per Day",(K209*M209)*$Z$63,L209="Per Week",(K209*M209)*$Z$64,L209="Per Month",(K209*M209)*$Z$65),"")</f>
        <v/>
      </c>
      <c r="O209" s="361">
        <f t="shared" si="12"/>
        <v>0</v>
      </c>
      <c r="P209" s="591"/>
      <c r="Q209" s="591"/>
      <c r="R209" s="233"/>
      <c r="T209" s="191" t="str">
        <f t="shared" si="13"/>
        <v>N</v>
      </c>
      <c r="V209" s="275" t="str">
        <f t="shared" si="11"/>
        <v/>
      </c>
    </row>
    <row r="210" spans="2:22" x14ac:dyDescent="0.35">
      <c r="B210" s="236">
        <v>8</v>
      </c>
      <c r="C210" s="305"/>
      <c r="D210" s="269"/>
      <c r="E210" s="539"/>
      <c r="F210" s="540"/>
      <c r="G210" s="271"/>
      <c r="H210" s="271"/>
      <c r="I210" s="271"/>
      <c r="J210" s="269"/>
      <c r="K210" s="269"/>
      <c r="L210" s="269"/>
      <c r="M210" s="269"/>
      <c r="N210" s="272" t="str" cm="1">
        <f t="array" ref="N210">IFERROR(_xlfn.IFS(L210="Per Day",(K210*M210)*$Z$63,L210="Per Week",(K210*M210)*$Z$64,L210="Per Month",(K210*M210)*$Z$65),"")</f>
        <v/>
      </c>
      <c r="O210" s="361">
        <f t="shared" si="12"/>
        <v>0</v>
      </c>
      <c r="P210" s="591"/>
      <c r="Q210" s="591"/>
      <c r="R210" s="233"/>
      <c r="T210" s="191" t="str">
        <f t="shared" si="13"/>
        <v>N</v>
      </c>
      <c r="V210" s="275" t="str">
        <f t="shared" si="11"/>
        <v/>
      </c>
    </row>
    <row r="211" spans="2:22" x14ac:dyDescent="0.35">
      <c r="B211" s="236">
        <v>9</v>
      </c>
      <c r="C211" s="305"/>
      <c r="D211" s="269"/>
      <c r="E211" s="539"/>
      <c r="F211" s="540"/>
      <c r="G211" s="271"/>
      <c r="H211" s="271"/>
      <c r="I211" s="271"/>
      <c r="J211" s="269"/>
      <c r="K211" s="269"/>
      <c r="L211" s="269"/>
      <c r="M211" s="269"/>
      <c r="N211" s="272" t="str" cm="1">
        <f t="array" ref="N211">IFERROR(_xlfn.IFS(L211="Per Day",(K211*M211)*$Z$63,L211="Per Week",(K211*M211)*$Z$64,L211="Per Month",(K211*M211)*$Z$65),"")</f>
        <v/>
      </c>
      <c r="O211" s="361">
        <f t="shared" si="12"/>
        <v>0</v>
      </c>
      <c r="P211" s="591"/>
      <c r="Q211" s="591"/>
      <c r="R211" s="233"/>
      <c r="T211" s="191" t="str">
        <f t="shared" si="13"/>
        <v>N</v>
      </c>
      <c r="V211" s="275" t="str">
        <f t="shared" si="11"/>
        <v/>
      </c>
    </row>
    <row r="212" spans="2:22" x14ac:dyDescent="0.35">
      <c r="B212" s="236">
        <v>10</v>
      </c>
      <c r="C212" s="305"/>
      <c r="D212" s="269"/>
      <c r="E212" s="539"/>
      <c r="F212" s="540"/>
      <c r="G212" s="271"/>
      <c r="H212" s="271"/>
      <c r="I212" s="271"/>
      <c r="J212" s="269"/>
      <c r="K212" s="269"/>
      <c r="L212" s="269"/>
      <c r="M212" s="269"/>
      <c r="N212" s="272" t="str" cm="1">
        <f t="array" ref="N212">IFERROR(_xlfn.IFS(L212="Per Day",(K212*M212)*$Z$63,L212="Per Week",(K212*M212)*$Z$64,L212="Per Month",(K212*M212)*$Z$65),"")</f>
        <v/>
      </c>
      <c r="O212" s="361">
        <f t="shared" si="12"/>
        <v>0</v>
      </c>
      <c r="P212" s="591"/>
      <c r="Q212" s="591"/>
      <c r="R212" s="233"/>
      <c r="T212" s="191" t="str">
        <f t="shared" si="13"/>
        <v>N</v>
      </c>
      <c r="V212" s="275" t="str">
        <f t="shared" si="11"/>
        <v/>
      </c>
    </row>
    <row r="213" spans="2:22" x14ac:dyDescent="0.35">
      <c r="B213" s="236">
        <v>11</v>
      </c>
      <c r="C213" s="305"/>
      <c r="D213" s="269"/>
      <c r="E213" s="539"/>
      <c r="F213" s="540"/>
      <c r="G213" s="271"/>
      <c r="H213" s="271"/>
      <c r="I213" s="271"/>
      <c r="J213" s="269"/>
      <c r="K213" s="269"/>
      <c r="L213" s="269"/>
      <c r="M213" s="269"/>
      <c r="N213" s="272" t="str" cm="1">
        <f t="array" ref="N213">IFERROR(_xlfn.IFS(L213="Per Day",(K213*M213)*$Z$63,L213="Per Week",(K213*M213)*$Z$64,L213="Per Month",(K213*M213)*$Z$65),"")</f>
        <v/>
      </c>
      <c r="O213" s="361">
        <f t="shared" si="12"/>
        <v>0</v>
      </c>
      <c r="P213" s="591"/>
      <c r="Q213" s="591"/>
      <c r="R213" s="233"/>
      <c r="T213" s="191" t="str">
        <f t="shared" si="13"/>
        <v>N</v>
      </c>
      <c r="V213" s="275" t="str">
        <f t="shared" si="11"/>
        <v/>
      </c>
    </row>
    <row r="214" spans="2:22" x14ac:dyDescent="0.35">
      <c r="B214" s="236">
        <v>12</v>
      </c>
      <c r="C214" s="305"/>
      <c r="D214" s="269"/>
      <c r="E214" s="539"/>
      <c r="F214" s="540"/>
      <c r="G214" s="271"/>
      <c r="H214" s="271"/>
      <c r="I214" s="271"/>
      <c r="J214" s="269"/>
      <c r="K214" s="269"/>
      <c r="L214" s="269"/>
      <c r="M214" s="269"/>
      <c r="N214" s="272" t="str" cm="1">
        <f t="array" ref="N214">IFERROR(_xlfn.IFS(L214="Per Day",(K214*M214)*$Z$63,L214="Per Week",(K214*M214)*$Z$64,L214="Per Month",(K214*M214)*$Z$65),"")</f>
        <v/>
      </c>
      <c r="O214" s="361">
        <f t="shared" si="12"/>
        <v>0</v>
      </c>
      <c r="P214" s="591"/>
      <c r="Q214" s="591"/>
      <c r="R214" s="233"/>
      <c r="T214" s="191" t="str">
        <f t="shared" si="13"/>
        <v>N</v>
      </c>
      <c r="V214" s="275" t="str">
        <f t="shared" si="11"/>
        <v/>
      </c>
    </row>
    <row r="215" spans="2:22" x14ac:dyDescent="0.35">
      <c r="B215" s="236">
        <v>13</v>
      </c>
      <c r="C215" s="305"/>
      <c r="D215" s="269"/>
      <c r="E215" s="539"/>
      <c r="F215" s="540"/>
      <c r="G215" s="271"/>
      <c r="H215" s="271"/>
      <c r="I215" s="271"/>
      <c r="J215" s="269"/>
      <c r="K215" s="269"/>
      <c r="L215" s="269"/>
      <c r="M215" s="269"/>
      <c r="N215" s="272" t="str" cm="1">
        <f t="array" ref="N215">IFERROR(_xlfn.IFS(L215="Per Day",(K215*M215)*$Z$63,L215="Per Week",(K215*M215)*$Z$64,L215="Per Month",(K215*M215)*$Z$65),"")</f>
        <v/>
      </c>
      <c r="O215" s="361">
        <f t="shared" si="12"/>
        <v>0</v>
      </c>
      <c r="P215" s="591"/>
      <c r="Q215" s="591"/>
      <c r="R215" s="233"/>
      <c r="T215" s="191" t="str">
        <f t="shared" si="13"/>
        <v>N</v>
      </c>
      <c r="V215" s="275" t="str">
        <f t="shared" si="11"/>
        <v/>
      </c>
    </row>
    <row r="216" spans="2:22" x14ac:dyDescent="0.35">
      <c r="B216" s="236">
        <v>14</v>
      </c>
      <c r="C216" s="305"/>
      <c r="D216" s="269"/>
      <c r="E216" s="539"/>
      <c r="F216" s="540"/>
      <c r="G216" s="271"/>
      <c r="H216" s="271"/>
      <c r="I216" s="271"/>
      <c r="J216" s="269"/>
      <c r="K216" s="269"/>
      <c r="L216" s="269"/>
      <c r="M216" s="269"/>
      <c r="N216" s="272" t="str" cm="1">
        <f t="array" ref="N216">IFERROR(_xlfn.IFS(L216="Per Day",(K216*M216)*$Z$63,L216="Per Week",(K216*M216)*$Z$64,L216="Per Month",(K216*M216)*$Z$65),"")</f>
        <v/>
      </c>
      <c r="O216" s="361">
        <f t="shared" si="12"/>
        <v>0</v>
      </c>
      <c r="P216" s="591"/>
      <c r="Q216" s="591"/>
      <c r="R216" s="233"/>
      <c r="T216" s="191" t="str">
        <f t="shared" si="13"/>
        <v>N</v>
      </c>
      <c r="V216" s="275" t="str">
        <f t="shared" si="11"/>
        <v/>
      </c>
    </row>
    <row r="217" spans="2:22" x14ac:dyDescent="0.35">
      <c r="B217" s="236">
        <v>15</v>
      </c>
      <c r="C217" s="306"/>
      <c r="D217" s="383"/>
      <c r="E217" s="541"/>
      <c r="F217" s="542"/>
      <c r="G217" s="273"/>
      <c r="H217" s="273"/>
      <c r="I217" s="273"/>
      <c r="J217" s="383"/>
      <c r="K217" s="383"/>
      <c r="L217" s="383"/>
      <c r="M217" s="383"/>
      <c r="N217" s="274" t="str" cm="1">
        <f t="array" ref="N217">IFERROR(_xlfn.IFS(L217="Per Day",(K217*M217)*$Z$63,L217="Per Week",(K217*M217)*$Z$64,L217="Per Month",(K217*M217)*$Z$65),"")</f>
        <v/>
      </c>
      <c r="O217" s="362">
        <f t="shared" si="12"/>
        <v>0</v>
      </c>
      <c r="P217" s="601"/>
      <c r="Q217" s="601"/>
      <c r="R217" s="233"/>
      <c r="T217" s="191" t="str">
        <f t="shared" si="13"/>
        <v>N</v>
      </c>
      <c r="V217" s="275" t="str">
        <f t="shared" si="11"/>
        <v/>
      </c>
    </row>
    <row r="218" spans="2:22" ht="15" thickBot="1" x14ac:dyDescent="0.4">
      <c r="B218" s="237"/>
      <c r="C218" s="238"/>
      <c r="D218" s="238"/>
      <c r="E218" s="238"/>
      <c r="F218" s="238"/>
      <c r="G218" s="238"/>
      <c r="H218" s="238"/>
      <c r="I218" s="238"/>
      <c r="J218" s="238"/>
      <c r="K218" s="238"/>
      <c r="L218" s="238"/>
      <c r="M218" s="238"/>
      <c r="N218" s="238"/>
      <c r="O218" s="238"/>
      <c r="P218" s="238"/>
      <c r="Q218" s="238"/>
      <c r="R218" s="239"/>
      <c r="V218" s="275" t="str">
        <f>IF(M218="Per Day",1,IF(M218="Per Week",IF(L218&gt;5,5,L218),IF(M218="Per Month",IF(L218&gt;19.25,19.25,L218),"")))</f>
        <v/>
      </c>
    </row>
    <row r="219" spans="2:22" x14ac:dyDescent="0.35">
      <c r="B219" s="218"/>
      <c r="C219" s="216"/>
      <c r="D219" s="216"/>
      <c r="E219" s="216"/>
      <c r="F219" s="216"/>
      <c r="G219" s="216"/>
      <c r="H219" s="216"/>
      <c r="I219" s="216"/>
      <c r="J219" s="216"/>
      <c r="K219" s="216"/>
      <c r="L219" s="216"/>
      <c r="M219" s="216"/>
      <c r="N219" s="216"/>
      <c r="O219" s="216"/>
      <c r="P219" s="216"/>
      <c r="Q219" s="216"/>
      <c r="R219" s="217"/>
    </row>
    <row r="220" spans="2:22" ht="29" customHeight="1" x14ac:dyDescent="0.35">
      <c r="B220" s="218"/>
      <c r="C220" s="598" t="s">
        <v>14724</v>
      </c>
      <c r="D220" s="599"/>
      <c r="E220" s="599"/>
      <c r="F220" s="599"/>
      <c r="G220" s="599"/>
      <c r="H220" s="599"/>
      <c r="I220" s="599"/>
      <c r="J220" s="599"/>
      <c r="K220" s="599"/>
      <c r="L220" s="599"/>
      <c r="M220" s="599"/>
      <c r="N220" s="599"/>
      <c r="O220" s="599"/>
      <c r="P220" s="599"/>
      <c r="Q220" s="600"/>
      <c r="R220" s="217"/>
    </row>
    <row r="221" spans="2:22" x14ac:dyDescent="0.35">
      <c r="B221" s="218"/>
      <c r="C221" s="216"/>
      <c r="D221" s="216"/>
      <c r="E221" s="216"/>
      <c r="F221" s="216"/>
      <c r="G221" s="216"/>
      <c r="H221" s="216"/>
      <c r="I221" s="216"/>
      <c r="J221" s="216"/>
      <c r="K221" s="216"/>
      <c r="L221" s="216"/>
      <c r="M221" s="216"/>
      <c r="N221" s="216"/>
      <c r="O221" s="216"/>
      <c r="P221" s="216"/>
      <c r="Q221" s="216"/>
      <c r="R221" s="217"/>
    </row>
    <row r="222" spans="2:22" ht="15" customHeight="1" x14ac:dyDescent="0.35">
      <c r="B222" s="218"/>
      <c r="C222" s="543" t="s">
        <v>43</v>
      </c>
      <c r="D222" s="544"/>
      <c r="E222" s="216"/>
      <c r="F222" s="543" t="s">
        <v>14630</v>
      </c>
      <c r="G222" s="544"/>
      <c r="H222" s="216"/>
      <c r="I222" s="543" t="s">
        <v>14631</v>
      </c>
      <c r="J222" s="544"/>
      <c r="K222" s="216"/>
      <c r="L222" s="602" t="s">
        <v>14643</v>
      </c>
      <c r="M222" s="602"/>
      <c r="N222" s="216"/>
      <c r="O222" s="582" t="s">
        <v>44</v>
      </c>
      <c r="P222" s="603"/>
      <c r="Q222" s="583"/>
      <c r="R222" s="217"/>
    </row>
    <row r="223" spans="2:22" x14ac:dyDescent="0.35">
      <c r="B223" s="218"/>
      <c r="C223" s="545"/>
      <c r="D223" s="546"/>
      <c r="E223" s="216"/>
      <c r="F223" s="545"/>
      <c r="G223" s="546"/>
      <c r="H223" s="216"/>
      <c r="I223" s="545"/>
      <c r="J223" s="546"/>
      <c r="K223" s="216"/>
      <c r="L223" s="602"/>
      <c r="M223" s="602"/>
      <c r="N223" s="219" t="s">
        <v>5669</v>
      </c>
      <c r="O223" s="604"/>
      <c r="P223" s="605"/>
      <c r="Q223" s="606"/>
      <c r="R223" s="217"/>
    </row>
    <row r="224" spans="2:22" ht="14.5" customHeight="1" x14ac:dyDescent="0.35">
      <c r="B224" s="218"/>
      <c r="C224" s="577" t="s">
        <v>14636</v>
      </c>
      <c r="D224" s="578"/>
      <c r="E224" s="578"/>
      <c r="F224" s="578"/>
      <c r="G224" s="578"/>
      <c r="H224" s="578"/>
      <c r="I224" s="578"/>
      <c r="J224" s="579"/>
      <c r="K224" s="216"/>
      <c r="L224" s="602"/>
      <c r="M224" s="602"/>
      <c r="N224" s="216"/>
      <c r="O224" s="584"/>
      <c r="P224" s="607"/>
      <c r="Q224" s="585"/>
      <c r="R224" s="217"/>
    </row>
    <row r="225" spans="2:18" x14ac:dyDescent="0.35">
      <c r="B225" s="218"/>
      <c r="C225" s="216"/>
      <c r="D225" s="216"/>
      <c r="E225" s="216"/>
      <c r="F225" s="216"/>
      <c r="G225" s="216"/>
      <c r="H225" s="216"/>
      <c r="I225" s="216"/>
      <c r="J225" s="216"/>
      <c r="K225" s="333">
        <v>1</v>
      </c>
      <c r="L225" s="592"/>
      <c r="M225" s="592"/>
      <c r="N225" s="219"/>
      <c r="O225" s="545"/>
      <c r="P225" s="593"/>
      <c r="Q225" s="546"/>
      <c r="R225" s="217"/>
    </row>
    <row r="226" spans="2:18" ht="15" customHeight="1" x14ac:dyDescent="0.35">
      <c r="B226" s="218"/>
      <c r="C226" s="594" t="s">
        <v>14627</v>
      </c>
      <c r="D226" s="595"/>
      <c r="E226" s="595"/>
      <c r="F226" s="595"/>
      <c r="G226" s="595"/>
      <c r="H226" s="595"/>
      <c r="I226" s="595"/>
      <c r="J226" s="596"/>
      <c r="K226" s="333">
        <v>2</v>
      </c>
      <c r="L226" s="592"/>
      <c r="M226" s="592"/>
      <c r="N226" s="219"/>
      <c r="O226" s="545"/>
      <c r="P226" s="593"/>
      <c r="Q226" s="546"/>
      <c r="R226" s="217"/>
    </row>
    <row r="227" spans="2:18" x14ac:dyDescent="0.35">
      <c r="B227" s="218"/>
      <c r="C227" s="565" t="s">
        <v>15779</v>
      </c>
      <c r="D227" s="566"/>
      <c r="E227" s="566"/>
      <c r="F227" s="566"/>
      <c r="G227" s="566"/>
      <c r="H227" s="566"/>
      <c r="I227" s="566"/>
      <c r="J227" s="567"/>
      <c r="K227" s="333">
        <v>3</v>
      </c>
      <c r="L227" s="592"/>
      <c r="M227" s="592"/>
      <c r="N227" s="219"/>
      <c r="O227" s="545"/>
      <c r="P227" s="593"/>
      <c r="Q227" s="546"/>
      <c r="R227" s="217"/>
    </row>
    <row r="228" spans="2:18" ht="14.5" customHeight="1" x14ac:dyDescent="0.35">
      <c r="B228" s="218"/>
      <c r="C228" s="568" t="s">
        <v>15892</v>
      </c>
      <c r="D228" s="569"/>
      <c r="E228" s="570"/>
      <c r="F228" s="556"/>
      <c r="G228" s="557"/>
      <c r="H228" s="557"/>
      <c r="I228" s="557"/>
      <c r="J228" s="558"/>
      <c r="K228" s="333">
        <v>4</v>
      </c>
      <c r="L228" s="592"/>
      <c r="M228" s="592"/>
      <c r="N228" s="219"/>
      <c r="O228" s="545"/>
      <c r="P228" s="593"/>
      <c r="Q228" s="546"/>
      <c r="R228" s="217"/>
    </row>
    <row r="229" spans="2:18" x14ac:dyDescent="0.35">
      <c r="B229" s="218"/>
      <c r="C229" s="571"/>
      <c r="D229" s="572"/>
      <c r="E229" s="573"/>
      <c r="F229" s="559"/>
      <c r="G229" s="560"/>
      <c r="H229" s="560"/>
      <c r="I229" s="560"/>
      <c r="J229" s="561"/>
      <c r="K229" s="333">
        <v>5</v>
      </c>
      <c r="L229" s="592"/>
      <c r="M229" s="592"/>
      <c r="N229" s="219"/>
      <c r="O229" s="545"/>
      <c r="P229" s="593"/>
      <c r="Q229" s="546"/>
      <c r="R229" s="217"/>
    </row>
    <row r="230" spans="2:18" x14ac:dyDescent="0.35">
      <c r="B230" s="218"/>
      <c r="C230" s="571"/>
      <c r="D230" s="572"/>
      <c r="E230" s="573"/>
      <c r="F230" s="559"/>
      <c r="G230" s="560"/>
      <c r="H230" s="560"/>
      <c r="I230" s="560"/>
      <c r="J230" s="561"/>
      <c r="K230" s="333">
        <v>6</v>
      </c>
      <c r="L230" s="592"/>
      <c r="M230" s="592"/>
      <c r="N230" s="219"/>
      <c r="O230" s="545"/>
      <c r="P230" s="593"/>
      <c r="Q230" s="546"/>
      <c r="R230" s="217"/>
    </row>
    <row r="231" spans="2:18" x14ac:dyDescent="0.35">
      <c r="B231" s="218"/>
      <c r="C231" s="571"/>
      <c r="D231" s="572"/>
      <c r="E231" s="573"/>
      <c r="F231" s="559"/>
      <c r="G231" s="560"/>
      <c r="H231" s="560"/>
      <c r="I231" s="560"/>
      <c r="J231" s="561"/>
      <c r="K231" s="333">
        <v>7</v>
      </c>
      <c r="L231" s="592"/>
      <c r="M231" s="592"/>
      <c r="N231" s="219"/>
      <c r="O231" s="545"/>
      <c r="P231" s="593"/>
      <c r="Q231" s="546"/>
      <c r="R231" s="217"/>
    </row>
    <row r="232" spans="2:18" x14ac:dyDescent="0.35">
      <c r="B232" s="218"/>
      <c r="C232" s="574"/>
      <c r="D232" s="575"/>
      <c r="E232" s="576"/>
      <c r="F232" s="562"/>
      <c r="G232" s="563"/>
      <c r="H232" s="563"/>
      <c r="I232" s="563"/>
      <c r="J232" s="564"/>
      <c r="K232" s="216"/>
      <c r="L232" s="216"/>
      <c r="M232" s="216"/>
      <c r="N232" s="216"/>
      <c r="O232" s="216"/>
      <c r="P232" s="216"/>
      <c r="Q232" s="216"/>
      <c r="R232" s="217"/>
    </row>
    <row r="233" spans="2:18" ht="15" customHeight="1" x14ac:dyDescent="0.35">
      <c r="B233" s="218"/>
      <c r="C233" s="547" t="s">
        <v>15891</v>
      </c>
      <c r="D233" s="548"/>
      <c r="E233" s="549"/>
      <c r="F233" s="556"/>
      <c r="G233" s="557"/>
      <c r="H233" s="557"/>
      <c r="I233" s="557"/>
      <c r="J233" s="558"/>
      <c r="K233" s="216"/>
      <c r="L233" s="216"/>
      <c r="M233" s="543" t="s">
        <v>15784</v>
      </c>
      <c r="N233" s="597"/>
      <c r="O233" s="597"/>
      <c r="P233" s="597"/>
      <c r="Q233" s="544"/>
      <c r="R233" s="217"/>
    </row>
    <row r="234" spans="2:18" x14ac:dyDescent="0.35">
      <c r="B234" s="218"/>
      <c r="C234" s="550"/>
      <c r="D234" s="551"/>
      <c r="E234" s="552"/>
      <c r="F234" s="559"/>
      <c r="G234" s="560"/>
      <c r="H234" s="560"/>
      <c r="I234" s="560"/>
      <c r="J234" s="561"/>
      <c r="K234" s="333"/>
      <c r="L234" s="333">
        <v>1</v>
      </c>
      <c r="M234" s="545"/>
      <c r="N234" s="546"/>
      <c r="O234" s="333">
        <v>3</v>
      </c>
      <c r="P234" s="545"/>
      <c r="Q234" s="546"/>
      <c r="R234" s="217"/>
    </row>
    <row r="235" spans="2:18" x14ac:dyDescent="0.35">
      <c r="B235" s="218"/>
      <c r="C235" s="553"/>
      <c r="D235" s="554"/>
      <c r="E235" s="555"/>
      <c r="F235" s="562"/>
      <c r="G235" s="563"/>
      <c r="H235" s="563"/>
      <c r="I235" s="563"/>
      <c r="J235" s="564"/>
      <c r="K235" s="333"/>
      <c r="L235" s="333">
        <v>2</v>
      </c>
      <c r="M235" s="545"/>
      <c r="N235" s="546"/>
      <c r="O235" s="333">
        <v>4</v>
      </c>
      <c r="P235" s="545"/>
      <c r="Q235" s="546"/>
      <c r="R235" s="217"/>
    </row>
    <row r="236" spans="2:18" ht="15" customHeight="1" x14ac:dyDescent="0.35">
      <c r="B236" s="218"/>
      <c r="C236" s="568" t="s">
        <v>15780</v>
      </c>
      <c r="D236" s="569"/>
      <c r="E236" s="570"/>
      <c r="F236" s="556"/>
      <c r="G236" s="557"/>
      <c r="H236" s="557"/>
      <c r="I236" s="557"/>
      <c r="J236" s="558"/>
      <c r="K236" s="216"/>
      <c r="L236" s="216"/>
      <c r="M236" s="647" t="s">
        <v>14635</v>
      </c>
      <c r="N236" s="648"/>
      <c r="O236" s="219" t="s">
        <v>5669</v>
      </c>
      <c r="P236" s="545"/>
      <c r="Q236" s="546"/>
      <c r="R236" s="217"/>
    </row>
    <row r="237" spans="2:18" ht="15" customHeight="1" x14ac:dyDescent="0.35">
      <c r="B237" s="218"/>
      <c r="C237" s="574"/>
      <c r="D237" s="575"/>
      <c r="E237" s="576"/>
      <c r="F237" s="562"/>
      <c r="G237" s="563"/>
      <c r="H237" s="563"/>
      <c r="I237" s="563"/>
      <c r="J237" s="564"/>
      <c r="K237" s="216"/>
      <c r="L237" s="216"/>
      <c r="M237" s="216"/>
      <c r="N237" s="216"/>
      <c r="O237" s="216"/>
      <c r="P237" s="216"/>
      <c r="Q237" s="216"/>
      <c r="R237" s="217"/>
    </row>
    <row r="238" spans="2:18" ht="15" customHeight="1" x14ac:dyDescent="0.35">
      <c r="B238" s="218"/>
      <c r="C238" s="547" t="s">
        <v>2242</v>
      </c>
      <c r="D238" s="548"/>
      <c r="E238" s="549"/>
      <c r="F238" s="556"/>
      <c r="G238" s="557"/>
      <c r="H238" s="557"/>
      <c r="I238" s="557"/>
      <c r="J238" s="558"/>
      <c r="K238" s="216"/>
      <c r="L238" s="649" t="s">
        <v>15893</v>
      </c>
      <c r="M238" s="650"/>
      <c r="N238" s="650"/>
      <c r="O238" s="650"/>
      <c r="P238" s="651"/>
      <c r="Q238" s="250"/>
      <c r="R238" s="217"/>
    </row>
    <row r="239" spans="2:18" ht="15" customHeight="1" x14ac:dyDescent="0.35">
      <c r="B239" s="218"/>
      <c r="C239" s="550"/>
      <c r="D239" s="551"/>
      <c r="E239" s="552"/>
      <c r="F239" s="559"/>
      <c r="G239" s="560"/>
      <c r="H239" s="560"/>
      <c r="I239" s="560"/>
      <c r="J239" s="561"/>
      <c r="K239" s="216"/>
      <c r="L239" s="649" t="s">
        <v>15894</v>
      </c>
      <c r="M239" s="650"/>
      <c r="N239" s="650"/>
      <c r="O239" s="650"/>
      <c r="P239" s="651"/>
      <c r="Q239" s="346"/>
      <c r="R239" s="217"/>
    </row>
    <row r="240" spans="2:18" ht="15" customHeight="1" x14ac:dyDescent="0.35">
      <c r="B240" s="218"/>
      <c r="C240" s="553"/>
      <c r="D240" s="554"/>
      <c r="E240" s="555"/>
      <c r="F240" s="562"/>
      <c r="G240" s="563"/>
      <c r="H240" s="563"/>
      <c r="I240" s="563"/>
      <c r="J240" s="564"/>
      <c r="K240" s="216"/>
      <c r="L240" s="649" t="s">
        <v>15895</v>
      </c>
      <c r="M240" s="650"/>
      <c r="N240" s="650"/>
      <c r="O240" s="651"/>
      <c r="P240" s="645"/>
      <c r="Q240" s="646"/>
      <c r="R240" s="217"/>
    </row>
    <row r="241" spans="2:32" ht="15" customHeight="1" x14ac:dyDescent="0.35">
      <c r="B241" s="218"/>
      <c r="C241" s="568" t="s">
        <v>15781</v>
      </c>
      <c r="D241" s="569"/>
      <c r="E241" s="570"/>
      <c r="F241" s="556"/>
      <c r="G241" s="557"/>
      <c r="H241" s="557"/>
      <c r="I241" s="557"/>
      <c r="J241" s="558"/>
      <c r="K241" s="216"/>
      <c r="L241" s="649" t="s">
        <v>14641</v>
      </c>
      <c r="M241" s="650"/>
      <c r="N241" s="650"/>
      <c r="O241" s="651"/>
      <c r="P241" s="645"/>
      <c r="Q241" s="646"/>
      <c r="R241" s="217"/>
    </row>
    <row r="242" spans="2:32" ht="15" customHeight="1" x14ac:dyDescent="0.35">
      <c r="B242" s="218"/>
      <c r="C242" s="571"/>
      <c r="D242" s="572"/>
      <c r="E242" s="573"/>
      <c r="F242" s="559"/>
      <c r="G242" s="560"/>
      <c r="H242" s="560"/>
      <c r="I242" s="560"/>
      <c r="J242" s="561"/>
      <c r="K242" s="216"/>
      <c r="L242" s="649" t="s">
        <v>14642</v>
      </c>
      <c r="M242" s="650"/>
      <c r="N242" s="650"/>
      <c r="O242" s="651"/>
      <c r="P242" s="645"/>
      <c r="Q242" s="646"/>
      <c r="R242" s="217"/>
    </row>
    <row r="243" spans="2:32" x14ac:dyDescent="0.35">
      <c r="B243" s="218"/>
      <c r="C243" s="571"/>
      <c r="D243" s="572"/>
      <c r="E243" s="573"/>
      <c r="F243" s="559"/>
      <c r="G243" s="560"/>
      <c r="H243" s="560"/>
      <c r="I243" s="560"/>
      <c r="J243" s="561"/>
      <c r="K243" s="216"/>
      <c r="L243" s="216"/>
      <c r="M243" s="216"/>
      <c r="N243" s="216"/>
      <c r="O243" s="216"/>
      <c r="P243" s="216"/>
      <c r="Q243" s="216"/>
      <c r="R243" s="217"/>
    </row>
    <row r="244" spans="2:32" ht="14.5" customHeight="1" x14ac:dyDescent="0.35">
      <c r="B244" s="218"/>
      <c r="C244" s="574"/>
      <c r="D244" s="575"/>
      <c r="E244" s="576"/>
      <c r="F244" s="562"/>
      <c r="G244" s="563"/>
      <c r="H244" s="563"/>
      <c r="I244" s="563"/>
      <c r="J244" s="564"/>
      <c r="K244" s="334" t="s">
        <v>2249</v>
      </c>
      <c r="L244" s="642" t="s">
        <v>14640</v>
      </c>
      <c r="M244" s="643"/>
      <c r="N244" s="643"/>
      <c r="O244" s="643"/>
      <c r="P244" s="644"/>
      <c r="Q244" s="250"/>
      <c r="R244" s="217"/>
    </row>
    <row r="245" spans="2:32" ht="15" customHeight="1" thickBot="1" x14ac:dyDescent="0.4">
      <c r="B245" s="218"/>
      <c r="C245" s="216"/>
      <c r="D245" s="216"/>
      <c r="E245" s="216"/>
      <c r="F245" s="216"/>
      <c r="G245" s="216"/>
      <c r="H245" s="216"/>
      <c r="I245" s="216"/>
      <c r="J245" s="216"/>
      <c r="K245" s="216"/>
      <c r="L245" s="216"/>
      <c r="M245" s="216"/>
      <c r="N245" s="216"/>
      <c r="O245" s="216"/>
      <c r="P245" s="216"/>
      <c r="Q245" s="216"/>
      <c r="R245" s="217"/>
      <c r="V245" s="335" t="s">
        <v>2019</v>
      </c>
    </row>
    <row r="246" spans="2:32" x14ac:dyDescent="0.35">
      <c r="B246" s="218"/>
      <c r="C246" s="543" t="s">
        <v>14725</v>
      </c>
      <c r="D246" s="597"/>
      <c r="E246" s="597"/>
      <c r="F246" s="597"/>
      <c r="G246" s="597"/>
      <c r="H246" s="597"/>
      <c r="I246" s="597"/>
      <c r="J246" s="597"/>
      <c r="K246" s="597"/>
      <c r="L246" s="597"/>
      <c r="M246" s="597"/>
      <c r="N246" s="597"/>
      <c r="O246" s="597"/>
      <c r="P246" s="597"/>
      <c r="Q246" s="544"/>
      <c r="R246" s="217"/>
      <c r="V246" s="336"/>
      <c r="W246" s="337"/>
      <c r="X246" s="337"/>
      <c r="Y246" s="337"/>
      <c r="Z246" s="337"/>
      <c r="AA246" s="337"/>
      <c r="AB246" s="337"/>
      <c r="AC246" s="337"/>
      <c r="AD246" s="337"/>
      <c r="AE246" s="337"/>
      <c r="AF246" s="338"/>
    </row>
    <row r="247" spans="2:32" ht="14.5" customHeight="1" x14ac:dyDescent="0.35">
      <c r="B247" s="218"/>
      <c r="C247" s="580" t="s">
        <v>14</v>
      </c>
      <c r="D247" s="580" t="s">
        <v>45</v>
      </c>
      <c r="E247" s="582" t="s">
        <v>14646</v>
      </c>
      <c r="F247" s="583"/>
      <c r="G247" s="580" t="s">
        <v>47</v>
      </c>
      <c r="H247" s="580" t="s">
        <v>14645</v>
      </c>
      <c r="I247" s="580" t="s">
        <v>14637</v>
      </c>
      <c r="J247" s="580" t="s">
        <v>14638</v>
      </c>
      <c r="K247" s="580" t="s">
        <v>48</v>
      </c>
      <c r="L247" s="580" t="s">
        <v>49</v>
      </c>
      <c r="M247" s="580" t="s">
        <v>50</v>
      </c>
      <c r="N247" s="580" t="s">
        <v>51</v>
      </c>
      <c r="O247" s="580" t="s">
        <v>52</v>
      </c>
      <c r="P247" s="582" t="s">
        <v>15785</v>
      </c>
      <c r="Q247" s="583"/>
      <c r="R247" s="217"/>
      <c r="V247" s="339"/>
      <c r="AF247" s="220"/>
    </row>
    <row r="248" spans="2:32" x14ac:dyDescent="0.35">
      <c r="B248" s="218"/>
      <c r="C248" s="581"/>
      <c r="D248" s="581"/>
      <c r="E248" s="584"/>
      <c r="F248" s="585"/>
      <c r="G248" s="581"/>
      <c r="H248" s="581"/>
      <c r="I248" s="581"/>
      <c r="J248" s="581"/>
      <c r="K248" s="581"/>
      <c r="L248" s="581"/>
      <c r="M248" s="581"/>
      <c r="N248" s="581"/>
      <c r="O248" s="581"/>
      <c r="P248" s="584"/>
      <c r="Q248" s="585"/>
      <c r="R248" s="217"/>
      <c r="V248" s="339"/>
      <c r="W248" s="340" t="s">
        <v>2018</v>
      </c>
      <c r="X248" s="204"/>
      <c r="AC248" s="341"/>
      <c r="AD248" s="191" t="s">
        <v>431</v>
      </c>
      <c r="AE248" s="191" t="s">
        <v>432</v>
      </c>
      <c r="AF248" s="220"/>
    </row>
    <row r="249" spans="2:32" x14ac:dyDescent="0.35">
      <c r="B249" s="221">
        <v>1</v>
      </c>
      <c r="C249" s="305"/>
      <c r="D249" s="269"/>
      <c r="E249" s="614"/>
      <c r="F249" s="615"/>
      <c r="G249" s="271"/>
      <c r="H249" s="271"/>
      <c r="I249" s="271"/>
      <c r="J249" s="269"/>
      <c r="K249" s="269"/>
      <c r="L249" s="269"/>
      <c r="M249" s="269"/>
      <c r="N249" s="270" t="str" cm="1">
        <f t="array" ref="N249">IFERROR(_xlfn.IFS(L249="Per Day",(K249*M249)*$Z$63,L249="Per Week",(K249*M249)*$Z$64,L249="Per Month",(K249*M249)*$Z$65),"")</f>
        <v/>
      </c>
      <c r="O249" s="360">
        <f t="shared" ref="O249:O263" si="14">MIN(1,((IF(L249="Per Day",$V249*231,IF(L249="Per Week",$V249*46,IF(L249="Per Month",$V249*12)))/231)))</f>
        <v>0</v>
      </c>
      <c r="P249" s="590"/>
      <c r="Q249" s="590"/>
      <c r="R249" s="217"/>
      <c r="T249" s="191" t="str">
        <f t="shared" ref="T249:T263" si="15">IF(AND($Q$244&lt;B249,C249=""),"N","Y")</f>
        <v>N</v>
      </c>
      <c r="V249" s="275" t="str">
        <f t="shared" ref="V249:V263" si="16">IF(L249="Per Day",1,IF(L249="Per Week",IF(K249&gt;5,5,K249),IF(L249="Per Month",IF(K249&gt;19.25,19.25,K249),"")))</f>
        <v/>
      </c>
      <c r="W249" s="222" t="b">
        <f>IF(L249="Per Day",AE249,IF(L249="Per Month",AE250,IF(L249="Per Year",AE251)))</f>
        <v>0</v>
      </c>
      <c r="X249" s="342" t="b">
        <f>IF(L249="per day",Z249,IF(L249="per week",Z250,IF(L249="per month",Z251)))</f>
        <v>0</v>
      </c>
      <c r="Y249" s="223"/>
      <c r="Z249" s="191">
        <v>231</v>
      </c>
      <c r="AA249" s="224" t="s">
        <v>382</v>
      </c>
      <c r="AE249" s="225">
        <f>MIN(1,IFERROR(IF(K249&gt;=1,"100%"),""))</f>
        <v>0</v>
      </c>
      <c r="AF249" s="220"/>
    </row>
    <row r="250" spans="2:32" x14ac:dyDescent="0.35">
      <c r="B250" s="221">
        <v>2</v>
      </c>
      <c r="C250" s="305"/>
      <c r="D250" s="269"/>
      <c r="E250" s="539"/>
      <c r="F250" s="540"/>
      <c r="G250" s="271"/>
      <c r="H250" s="271"/>
      <c r="I250" s="271"/>
      <c r="J250" s="269"/>
      <c r="K250" s="269"/>
      <c r="L250" s="269"/>
      <c r="M250" s="269"/>
      <c r="N250" s="272" t="str" cm="1">
        <f t="array" ref="N250">IFERROR(_xlfn.IFS(L250="Per Day",(K250*M250)*$Z$63,L250="Per Week",(K250*M250)*$Z$64,L250="Per Month",(K250*M250)*$Z$65),"")</f>
        <v/>
      </c>
      <c r="O250" s="361">
        <f t="shared" si="14"/>
        <v>0</v>
      </c>
      <c r="P250" s="591"/>
      <c r="Q250" s="591"/>
      <c r="R250" s="217"/>
      <c r="T250" s="191" t="str">
        <f t="shared" si="15"/>
        <v>N</v>
      </c>
      <c r="V250" s="275" t="str">
        <f t="shared" si="16"/>
        <v/>
      </c>
      <c r="W250" s="223"/>
      <c r="Y250" s="223"/>
      <c r="Z250" s="191">
        <f>Z249/5</f>
        <v>46.2</v>
      </c>
      <c r="AA250" s="224" t="s">
        <v>383</v>
      </c>
      <c r="AD250" s="191">
        <f>K249*Z250</f>
        <v>0</v>
      </c>
      <c r="AE250" s="226">
        <f>AD250/$Z$63</f>
        <v>0</v>
      </c>
      <c r="AF250" s="220" t="str">
        <f>IFERROR(IF(AND(L249="per week"),K249&gt;=5,"100%"),)</f>
        <v>100%</v>
      </c>
    </row>
    <row r="251" spans="2:32" x14ac:dyDescent="0.35">
      <c r="B251" s="221">
        <v>3</v>
      </c>
      <c r="C251" s="305"/>
      <c r="D251" s="269"/>
      <c r="E251" s="539"/>
      <c r="F251" s="540"/>
      <c r="G251" s="271"/>
      <c r="H251" s="271"/>
      <c r="I251" s="271"/>
      <c r="J251" s="269"/>
      <c r="K251" s="269"/>
      <c r="L251" s="269"/>
      <c r="M251" s="269"/>
      <c r="N251" s="272" t="str" cm="1">
        <f t="array" ref="N251">IFERROR(_xlfn.IFS(L251="Per Day",(K251*M251)*$Z$63,L251="Per Week",(K251*M251)*$Z$64,L251="Per Month",(K251*M251)*$Z$65),"")</f>
        <v/>
      </c>
      <c r="O251" s="361">
        <f t="shared" si="14"/>
        <v>0</v>
      </c>
      <c r="P251" s="591"/>
      <c r="Q251" s="591"/>
      <c r="R251" s="217"/>
      <c r="T251" s="191" t="str">
        <f t="shared" si="15"/>
        <v>N</v>
      </c>
      <c r="V251" s="275" t="str">
        <f t="shared" si="16"/>
        <v/>
      </c>
      <c r="Z251" s="191">
        <v>12</v>
      </c>
      <c r="AA251" s="191" t="s">
        <v>384</v>
      </c>
      <c r="AD251" s="191">
        <f>K249*Z251</f>
        <v>0</v>
      </c>
      <c r="AE251" s="226">
        <f>AD251/$Z$63</f>
        <v>0</v>
      </c>
      <c r="AF251" s="220"/>
    </row>
    <row r="252" spans="2:32" x14ac:dyDescent="0.35">
      <c r="B252" s="221">
        <v>4</v>
      </c>
      <c r="C252" s="305"/>
      <c r="D252" s="269"/>
      <c r="E252" s="539"/>
      <c r="F252" s="540"/>
      <c r="G252" s="271"/>
      <c r="H252" s="271"/>
      <c r="I252" s="271"/>
      <c r="J252" s="269"/>
      <c r="K252" s="269"/>
      <c r="L252" s="269"/>
      <c r="M252" s="269"/>
      <c r="N252" s="272" t="str" cm="1">
        <f t="array" ref="N252">IFERROR(_xlfn.IFS(L252="Per Day",(K252*M252)*$Z$63,L252="Per Week",(K252*M252)*$Z$64,L252="Per Month",(K252*M252)*$Z$65),"")</f>
        <v/>
      </c>
      <c r="O252" s="361">
        <f t="shared" si="14"/>
        <v>0</v>
      </c>
      <c r="P252" s="591"/>
      <c r="Q252" s="591"/>
      <c r="R252" s="217"/>
      <c r="T252" s="191" t="str">
        <f t="shared" si="15"/>
        <v>N</v>
      </c>
      <c r="V252" s="275" t="str">
        <f t="shared" si="16"/>
        <v/>
      </c>
      <c r="AF252" s="220"/>
    </row>
    <row r="253" spans="2:32" x14ac:dyDescent="0.35">
      <c r="B253" s="221">
        <v>5</v>
      </c>
      <c r="C253" s="305"/>
      <c r="D253" s="269"/>
      <c r="E253" s="539"/>
      <c r="F253" s="540"/>
      <c r="G253" s="271"/>
      <c r="H253" s="271"/>
      <c r="I253" s="271"/>
      <c r="J253" s="269"/>
      <c r="K253" s="269"/>
      <c r="L253" s="269"/>
      <c r="M253" s="269"/>
      <c r="N253" s="272" t="str" cm="1">
        <f t="array" ref="N253">IFERROR(_xlfn.IFS(L253="Per Day",(K253*M253)*$Z$63,L253="Per Week",(K253*M253)*$Z$64,L253="Per Month",(K253*M253)*$Z$65),"")</f>
        <v/>
      </c>
      <c r="O253" s="361">
        <f t="shared" si="14"/>
        <v>0</v>
      </c>
      <c r="P253" s="591"/>
      <c r="Q253" s="591"/>
      <c r="R253" s="217"/>
      <c r="T253" s="191" t="str">
        <f t="shared" si="15"/>
        <v>N</v>
      </c>
      <c r="V253" s="275" t="str">
        <f t="shared" si="16"/>
        <v/>
      </c>
      <c r="X253" s="224"/>
      <c r="Z253" s="191">
        <f>Z249*0.8</f>
        <v>184.8</v>
      </c>
      <c r="AA253" s="191" t="s">
        <v>433</v>
      </c>
      <c r="AE253" s="226">
        <f ca="1">MIN(1,(IF(S196&gt;0,(1-(S196/R196)),((YEAR(NOW())-J196)*5%))))</f>
        <v>1</v>
      </c>
      <c r="AF253" s="220"/>
    </row>
    <row r="254" spans="2:32" x14ac:dyDescent="0.35">
      <c r="B254" s="221">
        <v>6</v>
      </c>
      <c r="C254" s="305"/>
      <c r="D254" s="269"/>
      <c r="E254" s="539"/>
      <c r="F254" s="540"/>
      <c r="G254" s="271"/>
      <c r="H254" s="271"/>
      <c r="I254" s="271"/>
      <c r="J254" s="269"/>
      <c r="K254" s="269"/>
      <c r="L254" s="269"/>
      <c r="M254" s="269"/>
      <c r="N254" s="272" t="str" cm="1">
        <f t="array" ref="N254">IFERROR(_xlfn.IFS(L254="Per Day",(K254*M254)*$Z$63,L254="Per Week",(K254*M254)*$Z$64,L254="Per Month",(K254*M254)*$Z$65),"")</f>
        <v/>
      </c>
      <c r="O254" s="361">
        <f t="shared" si="14"/>
        <v>0</v>
      </c>
      <c r="P254" s="591"/>
      <c r="Q254" s="591"/>
      <c r="R254" s="217"/>
      <c r="T254" s="191" t="str">
        <f t="shared" si="15"/>
        <v>N</v>
      </c>
      <c r="V254" s="275" t="str">
        <f t="shared" si="16"/>
        <v/>
      </c>
      <c r="AA254" s="191" t="s">
        <v>434</v>
      </c>
      <c r="AF254" s="220"/>
    </row>
    <row r="255" spans="2:32" x14ac:dyDescent="0.35">
      <c r="B255" s="221">
        <v>7</v>
      </c>
      <c r="C255" s="305"/>
      <c r="D255" s="269"/>
      <c r="E255" s="539"/>
      <c r="F255" s="540"/>
      <c r="G255" s="271"/>
      <c r="H255" s="271"/>
      <c r="I255" s="271"/>
      <c r="J255" s="269"/>
      <c r="K255" s="269"/>
      <c r="L255" s="269"/>
      <c r="M255" s="269"/>
      <c r="N255" s="272" t="str" cm="1">
        <f t="array" ref="N255">IFERROR(_xlfn.IFS(L255="Per Day",(K255*M255)*$Z$63,L255="Per Week",(K255*M255)*$Z$64,L255="Per Month",(K255*M255)*$Z$65),"")</f>
        <v/>
      </c>
      <c r="O255" s="361">
        <f t="shared" si="14"/>
        <v>0</v>
      </c>
      <c r="P255" s="591"/>
      <c r="Q255" s="591"/>
      <c r="R255" s="217"/>
      <c r="T255" s="191" t="str">
        <f t="shared" si="15"/>
        <v>N</v>
      </c>
      <c r="V255" s="275" t="str">
        <f t="shared" si="16"/>
        <v/>
      </c>
      <c r="AA255" s="191" t="s">
        <v>435</v>
      </c>
      <c r="AF255" s="220"/>
    </row>
    <row r="256" spans="2:32" x14ac:dyDescent="0.35">
      <c r="B256" s="221">
        <v>8</v>
      </c>
      <c r="C256" s="305"/>
      <c r="D256" s="269"/>
      <c r="E256" s="539"/>
      <c r="F256" s="540"/>
      <c r="G256" s="271"/>
      <c r="H256" s="271"/>
      <c r="I256" s="271"/>
      <c r="J256" s="269"/>
      <c r="K256" s="269"/>
      <c r="L256" s="269"/>
      <c r="M256" s="269"/>
      <c r="N256" s="272" t="str" cm="1">
        <f t="array" ref="N256">IFERROR(_xlfn.IFS(L256="Per Day",(K256*M256)*$Z$63,L256="Per Week",(K256*M256)*$Z$64,L256="Per Month",(K256*M256)*$Z$65),"")</f>
        <v/>
      </c>
      <c r="O256" s="361">
        <f t="shared" si="14"/>
        <v>0</v>
      </c>
      <c r="P256" s="591"/>
      <c r="Q256" s="591"/>
      <c r="R256" s="217"/>
      <c r="T256" s="191" t="str">
        <f t="shared" si="15"/>
        <v>N</v>
      </c>
      <c r="V256" s="275" t="str">
        <f t="shared" si="16"/>
        <v/>
      </c>
      <c r="AA256" s="191" t="s">
        <v>436</v>
      </c>
      <c r="AF256" s="220"/>
    </row>
    <row r="257" spans="2:32" ht="15" thickBot="1" x14ac:dyDescent="0.4">
      <c r="B257" s="221">
        <v>9</v>
      </c>
      <c r="C257" s="305"/>
      <c r="D257" s="269"/>
      <c r="E257" s="539"/>
      <c r="F257" s="540"/>
      <c r="G257" s="271"/>
      <c r="H257" s="271"/>
      <c r="I257" s="271"/>
      <c r="J257" s="269"/>
      <c r="K257" s="269"/>
      <c r="L257" s="269"/>
      <c r="M257" s="269"/>
      <c r="N257" s="272" t="str" cm="1">
        <f t="array" ref="N257">IFERROR(_xlfn.IFS(L257="Per Day",(K257*M257)*$Z$63,L257="Per Week",(K257*M257)*$Z$64,L257="Per Month",(K257*M257)*$Z$65),"")</f>
        <v/>
      </c>
      <c r="O257" s="361">
        <f t="shared" si="14"/>
        <v>0</v>
      </c>
      <c r="P257" s="591"/>
      <c r="Q257" s="591"/>
      <c r="R257" s="217"/>
      <c r="T257" s="191" t="str">
        <f t="shared" si="15"/>
        <v>N</v>
      </c>
      <c r="V257" s="275" t="str">
        <f t="shared" si="16"/>
        <v/>
      </c>
      <c r="W257" s="227"/>
      <c r="X257" s="227"/>
      <c r="Y257" s="227"/>
      <c r="Z257" s="227"/>
      <c r="AA257" s="227"/>
      <c r="AB257" s="227"/>
      <c r="AC257" s="227"/>
      <c r="AD257" s="227"/>
      <c r="AE257" s="227"/>
      <c r="AF257" s="228"/>
    </row>
    <row r="258" spans="2:32" x14ac:dyDescent="0.35">
      <c r="B258" s="221">
        <v>10</v>
      </c>
      <c r="C258" s="305"/>
      <c r="D258" s="269"/>
      <c r="E258" s="539"/>
      <c r="F258" s="540"/>
      <c r="G258" s="271"/>
      <c r="H258" s="271"/>
      <c r="I258" s="271"/>
      <c r="J258" s="269"/>
      <c r="K258" s="269"/>
      <c r="L258" s="269"/>
      <c r="M258" s="269"/>
      <c r="N258" s="272" t="str" cm="1">
        <f t="array" ref="N258">IFERROR(_xlfn.IFS(L258="Per Day",(K258*M258)*$Z$63,L258="Per Week",(K258*M258)*$Z$64,L258="Per Month",(K258*M258)*$Z$65),"")</f>
        <v/>
      </c>
      <c r="O258" s="361">
        <f t="shared" si="14"/>
        <v>0</v>
      </c>
      <c r="P258" s="591"/>
      <c r="Q258" s="591"/>
      <c r="R258" s="217"/>
      <c r="T258" s="191" t="str">
        <f t="shared" si="15"/>
        <v>N</v>
      </c>
      <c r="V258" s="275" t="str">
        <f t="shared" si="16"/>
        <v/>
      </c>
    </row>
    <row r="259" spans="2:32" x14ac:dyDescent="0.35">
      <c r="B259" s="221">
        <v>11</v>
      </c>
      <c r="C259" s="305"/>
      <c r="D259" s="269"/>
      <c r="E259" s="539"/>
      <c r="F259" s="540"/>
      <c r="G259" s="271"/>
      <c r="H259" s="271"/>
      <c r="I259" s="271"/>
      <c r="J259" s="269"/>
      <c r="K259" s="269"/>
      <c r="L259" s="269"/>
      <c r="M259" s="269"/>
      <c r="N259" s="272" t="str" cm="1">
        <f t="array" ref="N259">IFERROR(_xlfn.IFS(L259="Per Day",(K259*M259)*$Z$63,L259="Per Week",(K259*M259)*$Z$64,L259="Per Month",(K259*M259)*$Z$65),"")</f>
        <v/>
      </c>
      <c r="O259" s="361">
        <f t="shared" si="14"/>
        <v>0</v>
      </c>
      <c r="P259" s="591"/>
      <c r="Q259" s="591"/>
      <c r="R259" s="217"/>
      <c r="T259" s="191" t="str">
        <f t="shared" si="15"/>
        <v>N</v>
      </c>
      <c r="V259" s="275" t="str">
        <f t="shared" si="16"/>
        <v/>
      </c>
    </row>
    <row r="260" spans="2:32" x14ac:dyDescent="0.35">
      <c r="B260" s="221">
        <v>12</v>
      </c>
      <c r="C260" s="305"/>
      <c r="D260" s="269"/>
      <c r="E260" s="539"/>
      <c r="F260" s="540"/>
      <c r="G260" s="271"/>
      <c r="H260" s="271"/>
      <c r="I260" s="271"/>
      <c r="J260" s="269"/>
      <c r="K260" s="269"/>
      <c r="L260" s="269"/>
      <c r="M260" s="269"/>
      <c r="N260" s="272" t="str" cm="1">
        <f t="array" ref="N260">IFERROR(_xlfn.IFS(L260="Per Day",(K260*M260)*$Z$63,L260="Per Week",(K260*M260)*$Z$64,L260="Per Month",(K260*M260)*$Z$65),"")</f>
        <v/>
      </c>
      <c r="O260" s="361">
        <f t="shared" si="14"/>
        <v>0</v>
      </c>
      <c r="P260" s="591"/>
      <c r="Q260" s="591"/>
      <c r="R260" s="217"/>
      <c r="T260" s="191" t="str">
        <f t="shared" si="15"/>
        <v>N</v>
      </c>
      <c r="V260" s="275" t="str">
        <f t="shared" si="16"/>
        <v/>
      </c>
    </row>
    <row r="261" spans="2:32" x14ac:dyDescent="0.35">
      <c r="B261" s="221">
        <v>13</v>
      </c>
      <c r="C261" s="305"/>
      <c r="D261" s="269"/>
      <c r="E261" s="539"/>
      <c r="F261" s="540"/>
      <c r="G261" s="271"/>
      <c r="H261" s="271"/>
      <c r="I261" s="271"/>
      <c r="J261" s="269"/>
      <c r="K261" s="269"/>
      <c r="L261" s="269"/>
      <c r="M261" s="269"/>
      <c r="N261" s="272" t="str" cm="1">
        <f t="array" ref="N261">IFERROR(_xlfn.IFS(L261="Per Day",(K261*M261)*$Z$63,L261="Per Week",(K261*M261)*$Z$64,L261="Per Month",(K261*M261)*$Z$65),"")</f>
        <v/>
      </c>
      <c r="O261" s="361">
        <f t="shared" si="14"/>
        <v>0</v>
      </c>
      <c r="P261" s="591"/>
      <c r="Q261" s="591"/>
      <c r="R261" s="217"/>
      <c r="T261" s="191" t="str">
        <f t="shared" si="15"/>
        <v>N</v>
      </c>
      <c r="V261" s="275" t="str">
        <f t="shared" si="16"/>
        <v/>
      </c>
    </row>
    <row r="262" spans="2:32" x14ac:dyDescent="0.35">
      <c r="B262" s="221">
        <v>14</v>
      </c>
      <c r="C262" s="305"/>
      <c r="D262" s="269"/>
      <c r="E262" s="539"/>
      <c r="F262" s="540"/>
      <c r="G262" s="271"/>
      <c r="H262" s="271"/>
      <c r="I262" s="271"/>
      <c r="J262" s="269"/>
      <c r="K262" s="269"/>
      <c r="L262" s="269"/>
      <c r="M262" s="269"/>
      <c r="N262" s="272" t="str" cm="1">
        <f t="array" ref="N262">IFERROR(_xlfn.IFS(L262="Per Day",(K262*M262)*$Z$63,L262="Per Week",(K262*M262)*$Z$64,L262="Per Month",(K262*M262)*$Z$65),"")</f>
        <v/>
      </c>
      <c r="O262" s="361">
        <f t="shared" si="14"/>
        <v>0</v>
      </c>
      <c r="P262" s="591"/>
      <c r="Q262" s="591"/>
      <c r="R262" s="217"/>
      <c r="T262" s="191" t="str">
        <f t="shared" si="15"/>
        <v>N</v>
      </c>
      <c r="V262" s="275" t="str">
        <f t="shared" si="16"/>
        <v/>
      </c>
    </row>
    <row r="263" spans="2:32" x14ac:dyDescent="0.35">
      <c r="B263" s="221">
        <v>15</v>
      </c>
      <c r="C263" s="306"/>
      <c r="D263" s="383"/>
      <c r="E263" s="541"/>
      <c r="F263" s="542"/>
      <c r="G263" s="273"/>
      <c r="H263" s="273"/>
      <c r="I263" s="273"/>
      <c r="J263" s="383"/>
      <c r="K263" s="383"/>
      <c r="L263" s="383"/>
      <c r="M263" s="383"/>
      <c r="N263" s="274" t="str" cm="1">
        <f t="array" ref="N263">IFERROR(_xlfn.IFS(L263="Per Day",(K263*M263)*$Z$63,L263="Per Week",(K263*M263)*$Z$64,L263="Per Month",(K263*M263)*$Z$65),"")</f>
        <v/>
      </c>
      <c r="O263" s="362">
        <f t="shared" si="14"/>
        <v>0</v>
      </c>
      <c r="P263" s="601"/>
      <c r="Q263" s="601"/>
      <c r="R263" s="217"/>
      <c r="T263" s="191" t="str">
        <f t="shared" si="15"/>
        <v>N</v>
      </c>
      <c r="V263" s="275" t="str">
        <f t="shared" si="16"/>
        <v/>
      </c>
    </row>
    <row r="264" spans="2:32" ht="15" thickBot="1" x14ac:dyDescent="0.4">
      <c r="B264" s="229"/>
      <c r="C264" s="230"/>
      <c r="D264" s="230"/>
      <c r="E264" s="230"/>
      <c r="F264" s="230"/>
      <c r="G264" s="230"/>
      <c r="H264" s="230"/>
      <c r="I264" s="230"/>
      <c r="J264" s="230"/>
      <c r="K264" s="230"/>
      <c r="L264" s="230"/>
      <c r="M264" s="230"/>
      <c r="N264" s="230"/>
      <c r="O264" s="230"/>
      <c r="P264" s="230"/>
      <c r="Q264" s="230"/>
      <c r="R264" s="231"/>
      <c r="V264" s="275" t="str">
        <f t="shared" ref="V264:V287" si="17">IF(M264="Per Day",1,IF(M264="Per Week",IF(L264&gt;5,5,L264),IF(M264="Per Month",IF(L264&gt;19.25,19.25,L264),"")))</f>
        <v/>
      </c>
    </row>
    <row r="265" spans="2:32" x14ac:dyDescent="0.35">
      <c r="B265" s="234"/>
      <c r="C265" s="232"/>
      <c r="D265" s="232"/>
      <c r="E265" s="232"/>
      <c r="F265" s="232"/>
      <c r="G265" s="232"/>
      <c r="H265" s="232"/>
      <c r="I265" s="232"/>
      <c r="J265" s="232"/>
      <c r="K265" s="232"/>
      <c r="L265" s="232"/>
      <c r="M265" s="232"/>
      <c r="N265" s="232"/>
      <c r="O265" s="232"/>
      <c r="P265" s="232"/>
      <c r="Q265" s="232"/>
      <c r="R265" s="233"/>
      <c r="V265" s="275" t="str">
        <f t="shared" si="17"/>
        <v/>
      </c>
    </row>
    <row r="266" spans="2:32" ht="15" customHeight="1" x14ac:dyDescent="0.35">
      <c r="B266" s="234"/>
      <c r="C266" s="608" t="s">
        <v>14727</v>
      </c>
      <c r="D266" s="609"/>
      <c r="E266" s="609"/>
      <c r="F266" s="609"/>
      <c r="G266" s="609"/>
      <c r="H266" s="609"/>
      <c r="I266" s="609"/>
      <c r="J266" s="609"/>
      <c r="K266" s="609"/>
      <c r="L266" s="609"/>
      <c r="M266" s="609"/>
      <c r="N266" s="609"/>
      <c r="O266" s="609"/>
      <c r="P266" s="609"/>
      <c r="Q266" s="610"/>
      <c r="R266" s="233"/>
      <c r="V266" s="275" t="str">
        <f t="shared" si="17"/>
        <v/>
      </c>
    </row>
    <row r="267" spans="2:32" ht="15" customHeight="1" x14ac:dyDescent="0.35">
      <c r="B267" s="234"/>
      <c r="C267" s="611"/>
      <c r="D267" s="612"/>
      <c r="E267" s="612"/>
      <c r="F267" s="612"/>
      <c r="G267" s="612"/>
      <c r="H267" s="612"/>
      <c r="I267" s="612"/>
      <c r="J267" s="612"/>
      <c r="K267" s="612"/>
      <c r="L267" s="612"/>
      <c r="M267" s="612"/>
      <c r="N267" s="612"/>
      <c r="O267" s="612"/>
      <c r="P267" s="612"/>
      <c r="Q267" s="613"/>
      <c r="R267" s="233"/>
      <c r="V267" s="275" t="str">
        <f t="shared" si="17"/>
        <v/>
      </c>
    </row>
    <row r="268" spans="2:32" x14ac:dyDescent="0.35">
      <c r="B268" s="234"/>
      <c r="C268" s="232"/>
      <c r="D268" s="232"/>
      <c r="E268" s="232"/>
      <c r="F268" s="232"/>
      <c r="G268" s="232"/>
      <c r="H268" s="232"/>
      <c r="I268" s="232"/>
      <c r="J268" s="232"/>
      <c r="K268" s="232"/>
      <c r="L268" s="232"/>
      <c r="M268" s="232"/>
      <c r="N268" s="232"/>
      <c r="O268" s="232"/>
      <c r="P268" s="232"/>
      <c r="Q268" s="232"/>
      <c r="R268" s="233"/>
      <c r="V268" s="275" t="str">
        <f t="shared" si="17"/>
        <v/>
      </c>
    </row>
    <row r="269" spans="2:32" ht="14.5" customHeight="1" x14ac:dyDescent="0.35">
      <c r="B269" s="234"/>
      <c r="C269" s="543" t="s">
        <v>43</v>
      </c>
      <c r="D269" s="544"/>
      <c r="E269" s="232"/>
      <c r="F269" s="543" t="s">
        <v>14630</v>
      </c>
      <c r="G269" s="544"/>
      <c r="H269" s="232"/>
      <c r="I269" s="543" t="s">
        <v>14631</v>
      </c>
      <c r="J269" s="544"/>
      <c r="K269" s="232"/>
      <c r="L269" s="602" t="s">
        <v>14643</v>
      </c>
      <c r="M269" s="602"/>
      <c r="N269" s="232"/>
      <c r="O269" s="582" t="s">
        <v>44</v>
      </c>
      <c r="P269" s="603"/>
      <c r="Q269" s="583"/>
      <c r="R269" s="233"/>
      <c r="V269" s="275" t="str">
        <f t="shared" si="17"/>
        <v/>
      </c>
    </row>
    <row r="270" spans="2:32" x14ac:dyDescent="0.35">
      <c r="B270" s="234"/>
      <c r="C270" s="545"/>
      <c r="D270" s="546"/>
      <c r="E270" s="232"/>
      <c r="F270" s="545"/>
      <c r="G270" s="546"/>
      <c r="H270" s="232"/>
      <c r="I270" s="545"/>
      <c r="J270" s="546"/>
      <c r="K270" s="232"/>
      <c r="L270" s="602"/>
      <c r="M270" s="602"/>
      <c r="N270" s="235" t="s">
        <v>5669</v>
      </c>
      <c r="O270" s="604"/>
      <c r="P270" s="605"/>
      <c r="Q270" s="606"/>
      <c r="R270" s="233"/>
      <c r="V270" s="275" t="str">
        <f t="shared" si="17"/>
        <v/>
      </c>
    </row>
    <row r="271" spans="2:32" ht="14.5" customHeight="1" x14ac:dyDescent="0.35">
      <c r="B271" s="234"/>
      <c r="C271" s="577" t="s">
        <v>14636</v>
      </c>
      <c r="D271" s="578"/>
      <c r="E271" s="578"/>
      <c r="F271" s="578"/>
      <c r="G271" s="578"/>
      <c r="H271" s="578"/>
      <c r="I271" s="578"/>
      <c r="J271" s="579"/>
      <c r="K271" s="232"/>
      <c r="L271" s="602"/>
      <c r="M271" s="602"/>
      <c r="N271" s="232"/>
      <c r="O271" s="584"/>
      <c r="P271" s="607"/>
      <c r="Q271" s="585"/>
      <c r="R271" s="233"/>
      <c r="V271" s="275" t="str">
        <f t="shared" si="17"/>
        <v/>
      </c>
    </row>
    <row r="272" spans="2:32" x14ac:dyDescent="0.35">
      <c r="B272" s="234"/>
      <c r="C272" s="232"/>
      <c r="D272" s="232"/>
      <c r="E272" s="232"/>
      <c r="F272" s="232"/>
      <c r="G272" s="232"/>
      <c r="H272" s="232"/>
      <c r="I272" s="232"/>
      <c r="J272" s="232"/>
      <c r="K272" s="343">
        <v>1</v>
      </c>
      <c r="L272" s="592"/>
      <c r="M272" s="592"/>
      <c r="N272" s="235"/>
      <c r="O272" s="545"/>
      <c r="P272" s="593"/>
      <c r="Q272" s="546"/>
      <c r="R272" s="233"/>
      <c r="V272" s="275" t="str">
        <f t="shared" si="17"/>
        <v/>
      </c>
    </row>
    <row r="273" spans="2:22" ht="15" customHeight="1" x14ac:dyDescent="0.35">
      <c r="B273" s="234"/>
      <c r="C273" s="594" t="s">
        <v>14627</v>
      </c>
      <c r="D273" s="595"/>
      <c r="E273" s="595"/>
      <c r="F273" s="595"/>
      <c r="G273" s="595"/>
      <c r="H273" s="595"/>
      <c r="I273" s="595"/>
      <c r="J273" s="596"/>
      <c r="K273" s="343">
        <v>2</v>
      </c>
      <c r="L273" s="592"/>
      <c r="M273" s="592"/>
      <c r="N273" s="235"/>
      <c r="O273" s="545"/>
      <c r="P273" s="593"/>
      <c r="Q273" s="546"/>
      <c r="R273" s="233"/>
      <c r="V273" s="275" t="str">
        <f t="shared" si="17"/>
        <v/>
      </c>
    </row>
    <row r="274" spans="2:22" x14ac:dyDescent="0.35">
      <c r="B274" s="234"/>
      <c r="C274" s="565" t="s">
        <v>15779</v>
      </c>
      <c r="D274" s="566"/>
      <c r="E274" s="566"/>
      <c r="F274" s="566"/>
      <c r="G274" s="566"/>
      <c r="H274" s="566"/>
      <c r="I274" s="566"/>
      <c r="J274" s="567"/>
      <c r="K274" s="343">
        <v>3</v>
      </c>
      <c r="L274" s="592"/>
      <c r="M274" s="592"/>
      <c r="N274" s="235"/>
      <c r="O274" s="545"/>
      <c r="P274" s="593"/>
      <c r="Q274" s="546"/>
      <c r="R274" s="233"/>
      <c r="V274" s="275" t="str">
        <f t="shared" si="17"/>
        <v/>
      </c>
    </row>
    <row r="275" spans="2:22" ht="14.5" customHeight="1" x14ac:dyDescent="0.35">
      <c r="B275" s="234"/>
      <c r="C275" s="568" t="s">
        <v>15892</v>
      </c>
      <c r="D275" s="569"/>
      <c r="E275" s="570"/>
      <c r="F275" s="556"/>
      <c r="G275" s="557"/>
      <c r="H275" s="557"/>
      <c r="I275" s="557"/>
      <c r="J275" s="558"/>
      <c r="K275" s="343">
        <v>4</v>
      </c>
      <c r="L275" s="592"/>
      <c r="M275" s="592"/>
      <c r="N275" s="235"/>
      <c r="O275" s="545"/>
      <c r="P275" s="593"/>
      <c r="Q275" s="546"/>
      <c r="R275" s="233"/>
      <c r="V275" s="275" t="str">
        <f t="shared" si="17"/>
        <v/>
      </c>
    </row>
    <row r="276" spans="2:22" x14ac:dyDescent="0.35">
      <c r="B276" s="234"/>
      <c r="C276" s="571"/>
      <c r="D276" s="572"/>
      <c r="E276" s="573"/>
      <c r="F276" s="559"/>
      <c r="G276" s="560"/>
      <c r="H276" s="560"/>
      <c r="I276" s="560"/>
      <c r="J276" s="561"/>
      <c r="K276" s="343">
        <v>5</v>
      </c>
      <c r="L276" s="592"/>
      <c r="M276" s="592"/>
      <c r="N276" s="235"/>
      <c r="O276" s="545"/>
      <c r="P276" s="593"/>
      <c r="Q276" s="546"/>
      <c r="R276" s="233"/>
      <c r="V276" s="275" t="str">
        <f t="shared" si="17"/>
        <v/>
      </c>
    </row>
    <row r="277" spans="2:22" x14ac:dyDescent="0.35">
      <c r="B277" s="234"/>
      <c r="C277" s="571"/>
      <c r="D277" s="572"/>
      <c r="E277" s="573"/>
      <c r="F277" s="559"/>
      <c r="G277" s="560"/>
      <c r="H277" s="560"/>
      <c r="I277" s="560"/>
      <c r="J277" s="561"/>
      <c r="K277" s="343">
        <v>6</v>
      </c>
      <c r="L277" s="592"/>
      <c r="M277" s="592"/>
      <c r="N277" s="235"/>
      <c r="O277" s="545"/>
      <c r="P277" s="593"/>
      <c r="Q277" s="546"/>
      <c r="R277" s="233"/>
      <c r="V277" s="275" t="str">
        <f t="shared" si="17"/>
        <v/>
      </c>
    </row>
    <row r="278" spans="2:22" x14ac:dyDescent="0.35">
      <c r="B278" s="234"/>
      <c r="C278" s="571"/>
      <c r="D278" s="572"/>
      <c r="E278" s="573"/>
      <c r="F278" s="559"/>
      <c r="G278" s="560"/>
      <c r="H278" s="560"/>
      <c r="I278" s="560"/>
      <c r="J278" s="561"/>
      <c r="K278" s="343">
        <v>7</v>
      </c>
      <c r="L278" s="592"/>
      <c r="M278" s="592"/>
      <c r="N278" s="235"/>
      <c r="O278" s="545"/>
      <c r="P278" s="593"/>
      <c r="Q278" s="546"/>
      <c r="R278" s="233"/>
      <c r="V278" s="275" t="str">
        <f t="shared" si="17"/>
        <v/>
      </c>
    </row>
    <row r="279" spans="2:22" x14ac:dyDescent="0.35">
      <c r="B279" s="234"/>
      <c r="C279" s="574"/>
      <c r="D279" s="575"/>
      <c r="E279" s="576"/>
      <c r="F279" s="562"/>
      <c r="G279" s="563"/>
      <c r="H279" s="563"/>
      <c r="I279" s="563"/>
      <c r="J279" s="564"/>
      <c r="K279" s="232"/>
      <c r="L279" s="232"/>
      <c r="M279" s="232"/>
      <c r="N279" s="232"/>
      <c r="O279" s="232"/>
      <c r="P279" s="232"/>
      <c r="Q279" s="232"/>
      <c r="R279" s="233"/>
      <c r="V279" s="275" t="str">
        <f t="shared" si="17"/>
        <v/>
      </c>
    </row>
    <row r="280" spans="2:22" ht="15" customHeight="1" x14ac:dyDescent="0.35">
      <c r="B280" s="234"/>
      <c r="C280" s="547" t="s">
        <v>15891</v>
      </c>
      <c r="D280" s="548"/>
      <c r="E280" s="549"/>
      <c r="F280" s="556"/>
      <c r="G280" s="557"/>
      <c r="H280" s="557"/>
      <c r="I280" s="557"/>
      <c r="J280" s="558"/>
      <c r="K280" s="232"/>
      <c r="L280" s="232"/>
      <c r="M280" s="543" t="s">
        <v>15784</v>
      </c>
      <c r="N280" s="597"/>
      <c r="O280" s="597"/>
      <c r="P280" s="597"/>
      <c r="Q280" s="544"/>
      <c r="R280" s="233"/>
      <c r="V280" s="275" t="str">
        <f t="shared" si="17"/>
        <v/>
      </c>
    </row>
    <row r="281" spans="2:22" x14ac:dyDescent="0.35">
      <c r="B281" s="234"/>
      <c r="C281" s="550"/>
      <c r="D281" s="551"/>
      <c r="E281" s="552"/>
      <c r="F281" s="559"/>
      <c r="G281" s="560"/>
      <c r="H281" s="560"/>
      <c r="I281" s="560"/>
      <c r="J281" s="561"/>
      <c r="K281" s="343"/>
      <c r="L281" s="343">
        <v>1</v>
      </c>
      <c r="M281" s="545"/>
      <c r="N281" s="546"/>
      <c r="O281" s="343">
        <v>3</v>
      </c>
      <c r="P281" s="545"/>
      <c r="Q281" s="546"/>
      <c r="R281" s="233"/>
      <c r="V281" s="275" t="str">
        <f t="shared" si="17"/>
        <v/>
      </c>
    </row>
    <row r="282" spans="2:22" x14ac:dyDescent="0.35">
      <c r="B282" s="234"/>
      <c r="C282" s="553"/>
      <c r="D282" s="554"/>
      <c r="E282" s="555"/>
      <c r="F282" s="562"/>
      <c r="G282" s="563"/>
      <c r="H282" s="563"/>
      <c r="I282" s="563"/>
      <c r="J282" s="564"/>
      <c r="K282" s="343"/>
      <c r="L282" s="343">
        <v>2</v>
      </c>
      <c r="M282" s="545"/>
      <c r="N282" s="546"/>
      <c r="O282" s="343">
        <v>4</v>
      </c>
      <c r="P282" s="545"/>
      <c r="Q282" s="546"/>
      <c r="R282" s="233"/>
      <c r="V282" s="275" t="str">
        <f t="shared" si="17"/>
        <v/>
      </c>
    </row>
    <row r="283" spans="2:22" ht="14.5" customHeight="1" x14ac:dyDescent="0.35">
      <c r="B283" s="234"/>
      <c r="C283" s="568" t="s">
        <v>15780</v>
      </c>
      <c r="D283" s="569"/>
      <c r="E283" s="570"/>
      <c r="F283" s="556"/>
      <c r="G283" s="557"/>
      <c r="H283" s="557"/>
      <c r="I283" s="557"/>
      <c r="J283" s="558"/>
      <c r="K283" s="232"/>
      <c r="L283" s="232"/>
      <c r="M283" s="647" t="s">
        <v>14635</v>
      </c>
      <c r="N283" s="648"/>
      <c r="O283" s="235" t="s">
        <v>5669</v>
      </c>
      <c r="P283" s="545"/>
      <c r="Q283" s="546"/>
      <c r="R283" s="233"/>
      <c r="V283" s="275" t="str">
        <f t="shared" si="17"/>
        <v/>
      </c>
    </row>
    <row r="284" spans="2:22" ht="15" customHeight="1" x14ac:dyDescent="0.35">
      <c r="B284" s="234"/>
      <c r="C284" s="574"/>
      <c r="D284" s="575"/>
      <c r="E284" s="576"/>
      <c r="F284" s="562"/>
      <c r="G284" s="563"/>
      <c r="H284" s="563"/>
      <c r="I284" s="563"/>
      <c r="J284" s="564"/>
      <c r="K284" s="232"/>
      <c r="L284" s="232"/>
      <c r="M284" s="232"/>
      <c r="N284" s="232"/>
      <c r="O284" s="232"/>
      <c r="P284" s="232"/>
      <c r="Q284" s="232"/>
      <c r="R284" s="233"/>
      <c r="V284" s="275" t="str">
        <f t="shared" si="17"/>
        <v/>
      </c>
    </row>
    <row r="285" spans="2:22" ht="15" customHeight="1" x14ac:dyDescent="0.35">
      <c r="B285" s="234"/>
      <c r="C285" s="547" t="s">
        <v>2242</v>
      </c>
      <c r="D285" s="548"/>
      <c r="E285" s="549"/>
      <c r="F285" s="556"/>
      <c r="G285" s="557"/>
      <c r="H285" s="557"/>
      <c r="I285" s="557"/>
      <c r="J285" s="558"/>
      <c r="K285" s="232"/>
      <c r="L285" s="649" t="s">
        <v>15893</v>
      </c>
      <c r="M285" s="650"/>
      <c r="N285" s="650"/>
      <c r="O285" s="650"/>
      <c r="P285" s="651"/>
      <c r="Q285" s="250"/>
      <c r="R285" s="233"/>
      <c r="V285" s="275" t="str">
        <f t="shared" si="17"/>
        <v/>
      </c>
    </row>
    <row r="286" spans="2:22" ht="15" customHeight="1" x14ac:dyDescent="0.35">
      <c r="B286" s="234"/>
      <c r="C286" s="550"/>
      <c r="D286" s="551"/>
      <c r="E286" s="552"/>
      <c r="F286" s="559"/>
      <c r="G286" s="560"/>
      <c r="H286" s="560"/>
      <c r="I286" s="560"/>
      <c r="J286" s="561"/>
      <c r="K286" s="232"/>
      <c r="L286" s="649" t="s">
        <v>15894</v>
      </c>
      <c r="M286" s="650"/>
      <c r="N286" s="650"/>
      <c r="O286" s="650"/>
      <c r="P286" s="651"/>
      <c r="Q286" s="346"/>
      <c r="R286" s="233"/>
      <c r="V286" s="275" t="str">
        <f t="shared" si="17"/>
        <v/>
      </c>
    </row>
    <row r="287" spans="2:22" ht="15" customHeight="1" x14ac:dyDescent="0.35">
      <c r="B287" s="234"/>
      <c r="C287" s="553"/>
      <c r="D287" s="554"/>
      <c r="E287" s="555"/>
      <c r="F287" s="562"/>
      <c r="G287" s="563"/>
      <c r="H287" s="563"/>
      <c r="I287" s="563"/>
      <c r="J287" s="564"/>
      <c r="K287" s="232"/>
      <c r="L287" s="649" t="s">
        <v>15895</v>
      </c>
      <c r="M287" s="650"/>
      <c r="N287" s="650"/>
      <c r="O287" s="651"/>
      <c r="P287" s="645"/>
      <c r="Q287" s="646"/>
      <c r="R287" s="233"/>
      <c r="V287" s="275" t="str">
        <f t="shared" si="17"/>
        <v/>
      </c>
    </row>
    <row r="288" spans="2:22" ht="15" customHeight="1" x14ac:dyDescent="0.35">
      <c r="B288" s="234"/>
      <c r="C288" s="568" t="s">
        <v>15781</v>
      </c>
      <c r="D288" s="569"/>
      <c r="E288" s="570"/>
      <c r="F288" s="556"/>
      <c r="G288" s="557"/>
      <c r="H288" s="557"/>
      <c r="I288" s="557"/>
      <c r="J288" s="558"/>
      <c r="K288" s="232"/>
      <c r="L288" s="649" t="s">
        <v>14641</v>
      </c>
      <c r="M288" s="650"/>
      <c r="N288" s="650"/>
      <c r="O288" s="651"/>
      <c r="P288" s="645"/>
      <c r="Q288" s="646"/>
      <c r="R288" s="233"/>
    </row>
    <row r="289" spans="2:22" ht="15" customHeight="1" x14ac:dyDescent="0.35">
      <c r="B289" s="234"/>
      <c r="C289" s="571"/>
      <c r="D289" s="572"/>
      <c r="E289" s="573"/>
      <c r="F289" s="559"/>
      <c r="G289" s="560"/>
      <c r="H289" s="560"/>
      <c r="I289" s="560"/>
      <c r="J289" s="561"/>
      <c r="K289" s="232"/>
      <c r="L289" s="649" t="s">
        <v>14642</v>
      </c>
      <c r="M289" s="650"/>
      <c r="N289" s="650"/>
      <c r="O289" s="651"/>
      <c r="P289" s="645"/>
      <c r="Q289" s="646"/>
      <c r="R289" s="233"/>
    </row>
    <row r="290" spans="2:22" x14ac:dyDescent="0.35">
      <c r="B290" s="234"/>
      <c r="C290" s="571"/>
      <c r="D290" s="572"/>
      <c r="E290" s="573"/>
      <c r="F290" s="559"/>
      <c r="G290" s="560"/>
      <c r="H290" s="560"/>
      <c r="I290" s="560"/>
      <c r="J290" s="561"/>
      <c r="K290" s="232"/>
      <c r="L290" s="232"/>
      <c r="M290" s="232"/>
      <c r="N290" s="232"/>
      <c r="O290" s="232"/>
      <c r="P290" s="232"/>
      <c r="Q290" s="232"/>
      <c r="R290" s="233"/>
      <c r="V290" s="275" t="str">
        <f>IF(M290="Per Day",1,IF(M290="Per Week",IF(L290&gt;5,5,L290),IF(M290="Per Month",IF(L290&gt;19.25,19.25,L290),"")))</f>
        <v/>
      </c>
    </row>
    <row r="291" spans="2:22" ht="14.5" customHeight="1" x14ac:dyDescent="0.35">
      <c r="B291" s="234"/>
      <c r="C291" s="574"/>
      <c r="D291" s="575"/>
      <c r="E291" s="576"/>
      <c r="F291" s="562"/>
      <c r="G291" s="563"/>
      <c r="H291" s="563"/>
      <c r="I291" s="563"/>
      <c r="J291" s="564"/>
      <c r="K291" s="344" t="s">
        <v>2249</v>
      </c>
      <c r="L291" s="642" t="s">
        <v>14640</v>
      </c>
      <c r="M291" s="643"/>
      <c r="N291" s="643"/>
      <c r="O291" s="643"/>
      <c r="P291" s="644"/>
      <c r="Q291" s="250"/>
      <c r="R291" s="233"/>
      <c r="V291" s="275" t="str">
        <f>IF(M291="Per Day",1,IF(M291="Per Week",IF(L291&gt;5,5,L291),IF(M291="Per Month",IF(L291&gt;19.25,19.25,L291),"")))</f>
        <v/>
      </c>
    </row>
    <row r="292" spans="2:22" ht="15" customHeight="1" x14ac:dyDescent="0.35">
      <c r="B292" s="234"/>
      <c r="C292" s="232"/>
      <c r="D292" s="232"/>
      <c r="E292" s="232"/>
      <c r="F292" s="232"/>
      <c r="G292" s="232"/>
      <c r="H292" s="232"/>
      <c r="I292" s="232"/>
      <c r="J292" s="232"/>
      <c r="K292" s="232"/>
      <c r="L292" s="232"/>
      <c r="M292" s="232"/>
      <c r="N292" s="232"/>
      <c r="O292" s="232"/>
      <c r="P292" s="232"/>
      <c r="Q292" s="232"/>
      <c r="R292" s="233"/>
      <c r="V292" s="275" t="str">
        <f>IF(M292="Per Day",1,IF(M292="Per Week",IF(L292&gt;5,5,L292),IF(M292="Per Month",IF(L292&gt;19.25,19.25,L292),"")))</f>
        <v/>
      </c>
    </row>
    <row r="293" spans="2:22" x14ac:dyDescent="0.35">
      <c r="B293" s="234"/>
      <c r="C293" s="543" t="s">
        <v>14726</v>
      </c>
      <c r="D293" s="597"/>
      <c r="E293" s="597"/>
      <c r="F293" s="597"/>
      <c r="G293" s="597"/>
      <c r="H293" s="597"/>
      <c r="I293" s="597"/>
      <c r="J293" s="597"/>
      <c r="K293" s="597"/>
      <c r="L293" s="597"/>
      <c r="M293" s="597"/>
      <c r="N293" s="597"/>
      <c r="O293" s="597"/>
      <c r="P293" s="597"/>
      <c r="Q293" s="544"/>
      <c r="R293" s="233"/>
      <c r="V293" s="275" t="str">
        <f>IF(M293="Per Day",1,IF(M293="Per Week",IF(L293&gt;5,5,L293),IF(M293="Per Month",IF(L293&gt;19.25,19.25,L293),"")))</f>
        <v/>
      </c>
    </row>
    <row r="294" spans="2:22" ht="14.5" customHeight="1" x14ac:dyDescent="0.35">
      <c r="B294" s="234"/>
      <c r="C294" s="580" t="s">
        <v>14</v>
      </c>
      <c r="D294" s="580" t="s">
        <v>45</v>
      </c>
      <c r="E294" s="582" t="s">
        <v>14646</v>
      </c>
      <c r="F294" s="583"/>
      <c r="G294" s="580" t="s">
        <v>47</v>
      </c>
      <c r="H294" s="580" t="s">
        <v>14645</v>
      </c>
      <c r="I294" s="580" t="s">
        <v>14637</v>
      </c>
      <c r="J294" s="580" t="s">
        <v>14638</v>
      </c>
      <c r="K294" s="580" t="s">
        <v>48</v>
      </c>
      <c r="L294" s="580" t="s">
        <v>49</v>
      </c>
      <c r="M294" s="580" t="s">
        <v>50</v>
      </c>
      <c r="N294" s="580" t="s">
        <v>51</v>
      </c>
      <c r="O294" s="580" t="s">
        <v>52</v>
      </c>
      <c r="P294" s="582" t="s">
        <v>15785</v>
      </c>
      <c r="Q294" s="583"/>
      <c r="R294" s="233"/>
      <c r="V294" s="275" t="str">
        <f t="shared" ref="V294:V310" si="18">IF(L294="Per Day",1,IF(L294="Per Week",IF(K294&gt;5,5,K294),IF(L294="Per Month",IF(K294&gt;19.25,19.25,K294),"")))</f>
        <v/>
      </c>
    </row>
    <row r="295" spans="2:22" x14ac:dyDescent="0.35">
      <c r="B295" s="234"/>
      <c r="C295" s="581"/>
      <c r="D295" s="581"/>
      <c r="E295" s="584"/>
      <c r="F295" s="585"/>
      <c r="G295" s="581"/>
      <c r="H295" s="581"/>
      <c r="I295" s="581"/>
      <c r="J295" s="581"/>
      <c r="K295" s="581"/>
      <c r="L295" s="581"/>
      <c r="M295" s="581"/>
      <c r="N295" s="581"/>
      <c r="O295" s="581"/>
      <c r="P295" s="584"/>
      <c r="Q295" s="585"/>
      <c r="R295" s="233"/>
      <c r="V295" s="275" t="str">
        <f t="shared" si="18"/>
        <v/>
      </c>
    </row>
    <row r="296" spans="2:22" x14ac:dyDescent="0.35">
      <c r="B296" s="236">
        <v>1</v>
      </c>
      <c r="C296" s="305"/>
      <c r="D296" s="269"/>
      <c r="E296" s="614"/>
      <c r="F296" s="615"/>
      <c r="G296" s="271"/>
      <c r="H296" s="271"/>
      <c r="I296" s="271"/>
      <c r="J296" s="269"/>
      <c r="K296" s="269"/>
      <c r="L296" s="269"/>
      <c r="M296" s="269"/>
      <c r="N296" s="270" t="str" cm="1">
        <f t="array" ref="N296">IFERROR(_xlfn.IFS(L296="Per Day",(K296*M296)*$Z$63,L296="Per Week",(K296*M296)*$Z$64,L296="Per Month",(K296*M296)*$Z$65),"")</f>
        <v/>
      </c>
      <c r="O296" s="360">
        <f t="shared" ref="O296:O310" si="19">MIN(1,((IF(L296="Per Day",$V296*231,IF(L296="Per Week",$V296*46,IF(L296="Per Month",$V296*12)))/231)))</f>
        <v>0</v>
      </c>
      <c r="P296" s="590"/>
      <c r="Q296" s="590"/>
      <c r="R296" s="233"/>
      <c r="T296" s="191" t="str">
        <f t="shared" ref="T296:T310" si="20">IF(AND($Q$291&lt;B296,C296=""),"N","Y")</f>
        <v>N</v>
      </c>
      <c r="V296" s="275" t="str">
        <f t="shared" si="18"/>
        <v/>
      </c>
    </row>
    <row r="297" spans="2:22" x14ac:dyDescent="0.35">
      <c r="B297" s="236">
        <v>2</v>
      </c>
      <c r="C297" s="305"/>
      <c r="D297" s="269"/>
      <c r="E297" s="539"/>
      <c r="F297" s="540"/>
      <c r="G297" s="271"/>
      <c r="H297" s="271"/>
      <c r="I297" s="271"/>
      <c r="J297" s="269"/>
      <c r="K297" s="269"/>
      <c r="L297" s="269"/>
      <c r="M297" s="269"/>
      <c r="N297" s="272" t="str" cm="1">
        <f t="array" ref="N297">IFERROR(_xlfn.IFS(L297="Per Day",(K297*M297)*$Z$63,L297="Per Week",(K297*M297)*$Z$64,L297="Per Month",(K297*M297)*$Z$65),"")</f>
        <v/>
      </c>
      <c r="O297" s="361">
        <f t="shared" si="19"/>
        <v>0</v>
      </c>
      <c r="P297" s="591"/>
      <c r="Q297" s="591"/>
      <c r="R297" s="233"/>
      <c r="T297" s="191" t="str">
        <f t="shared" si="20"/>
        <v>N</v>
      </c>
      <c r="V297" s="275" t="str">
        <f t="shared" si="18"/>
        <v/>
      </c>
    </row>
    <row r="298" spans="2:22" x14ac:dyDescent="0.35">
      <c r="B298" s="236">
        <v>3</v>
      </c>
      <c r="C298" s="305"/>
      <c r="D298" s="269"/>
      <c r="E298" s="539"/>
      <c r="F298" s="540"/>
      <c r="G298" s="271"/>
      <c r="H298" s="271"/>
      <c r="I298" s="271"/>
      <c r="J298" s="269"/>
      <c r="K298" s="269"/>
      <c r="L298" s="269"/>
      <c r="M298" s="269"/>
      <c r="N298" s="272" t="str" cm="1">
        <f t="array" ref="N298">IFERROR(_xlfn.IFS(L298="Per Day",(K298*M298)*$Z$63,L298="Per Week",(K298*M298)*$Z$64,L298="Per Month",(K298*M298)*$Z$65),"")</f>
        <v/>
      </c>
      <c r="O298" s="361">
        <f t="shared" si="19"/>
        <v>0</v>
      </c>
      <c r="P298" s="591"/>
      <c r="Q298" s="591"/>
      <c r="R298" s="233"/>
      <c r="T298" s="191" t="str">
        <f t="shared" si="20"/>
        <v>N</v>
      </c>
      <c r="V298" s="275" t="str">
        <f t="shared" si="18"/>
        <v/>
      </c>
    </row>
    <row r="299" spans="2:22" x14ac:dyDescent="0.35">
      <c r="B299" s="236">
        <v>4</v>
      </c>
      <c r="C299" s="305"/>
      <c r="D299" s="269"/>
      <c r="E299" s="539"/>
      <c r="F299" s="540"/>
      <c r="G299" s="271"/>
      <c r="H299" s="271"/>
      <c r="I299" s="271"/>
      <c r="J299" s="269"/>
      <c r="K299" s="269"/>
      <c r="L299" s="269"/>
      <c r="M299" s="269"/>
      <c r="N299" s="272" t="str" cm="1">
        <f t="array" ref="N299">IFERROR(_xlfn.IFS(L299="Per Day",(K299*M299)*$Z$63,L299="Per Week",(K299*M299)*$Z$64,L299="Per Month",(K299*M299)*$Z$65),"")</f>
        <v/>
      </c>
      <c r="O299" s="361">
        <f t="shared" si="19"/>
        <v>0</v>
      </c>
      <c r="P299" s="591"/>
      <c r="Q299" s="591"/>
      <c r="R299" s="233"/>
      <c r="T299" s="191" t="str">
        <f t="shared" si="20"/>
        <v>N</v>
      </c>
      <c r="V299" s="275" t="str">
        <f t="shared" si="18"/>
        <v/>
      </c>
    </row>
    <row r="300" spans="2:22" x14ac:dyDescent="0.35">
      <c r="B300" s="236">
        <v>5</v>
      </c>
      <c r="C300" s="305"/>
      <c r="D300" s="269"/>
      <c r="E300" s="539"/>
      <c r="F300" s="540"/>
      <c r="G300" s="271"/>
      <c r="H300" s="271"/>
      <c r="I300" s="271"/>
      <c r="J300" s="269"/>
      <c r="K300" s="269"/>
      <c r="L300" s="269"/>
      <c r="M300" s="269"/>
      <c r="N300" s="272" t="str" cm="1">
        <f t="array" ref="N300">IFERROR(_xlfn.IFS(L300="Per Day",(K300*M300)*$Z$63,L300="Per Week",(K300*M300)*$Z$64,L300="Per Month",(K300*M300)*$Z$65),"")</f>
        <v/>
      </c>
      <c r="O300" s="361">
        <f t="shared" si="19"/>
        <v>0</v>
      </c>
      <c r="P300" s="591"/>
      <c r="Q300" s="591"/>
      <c r="R300" s="233"/>
      <c r="T300" s="191" t="str">
        <f t="shared" si="20"/>
        <v>N</v>
      </c>
      <c r="V300" s="275" t="str">
        <f t="shared" si="18"/>
        <v/>
      </c>
    </row>
    <row r="301" spans="2:22" x14ac:dyDescent="0.35">
      <c r="B301" s="236">
        <v>6</v>
      </c>
      <c r="C301" s="305"/>
      <c r="D301" s="269"/>
      <c r="E301" s="539"/>
      <c r="F301" s="540"/>
      <c r="G301" s="271"/>
      <c r="H301" s="271"/>
      <c r="I301" s="271"/>
      <c r="J301" s="269"/>
      <c r="K301" s="269"/>
      <c r="L301" s="269"/>
      <c r="M301" s="269"/>
      <c r="N301" s="272" t="str" cm="1">
        <f t="array" ref="N301">IFERROR(_xlfn.IFS(L301="Per Day",(K301*M301)*$Z$63,L301="Per Week",(K301*M301)*$Z$64,L301="Per Month",(K301*M301)*$Z$65),"")</f>
        <v/>
      </c>
      <c r="O301" s="361">
        <f t="shared" si="19"/>
        <v>0</v>
      </c>
      <c r="P301" s="591"/>
      <c r="Q301" s="591"/>
      <c r="R301" s="233"/>
      <c r="T301" s="191" t="str">
        <f t="shared" si="20"/>
        <v>N</v>
      </c>
      <c r="V301" s="275" t="str">
        <f t="shared" si="18"/>
        <v/>
      </c>
    </row>
    <row r="302" spans="2:22" x14ac:dyDescent="0.35">
      <c r="B302" s="236">
        <v>7</v>
      </c>
      <c r="C302" s="305"/>
      <c r="D302" s="269"/>
      <c r="E302" s="539"/>
      <c r="F302" s="540"/>
      <c r="G302" s="271"/>
      <c r="H302" s="271"/>
      <c r="I302" s="271"/>
      <c r="J302" s="269"/>
      <c r="K302" s="269"/>
      <c r="L302" s="269"/>
      <c r="M302" s="269"/>
      <c r="N302" s="272" t="str" cm="1">
        <f t="array" ref="N302">IFERROR(_xlfn.IFS(L302="Per Day",(K302*M302)*$Z$63,L302="Per Week",(K302*M302)*$Z$64,L302="Per Month",(K302*M302)*$Z$65),"")</f>
        <v/>
      </c>
      <c r="O302" s="361">
        <f t="shared" si="19"/>
        <v>0</v>
      </c>
      <c r="P302" s="591"/>
      <c r="Q302" s="591"/>
      <c r="R302" s="233"/>
      <c r="T302" s="191" t="str">
        <f t="shared" si="20"/>
        <v>N</v>
      </c>
      <c r="V302" s="275" t="str">
        <f t="shared" si="18"/>
        <v/>
      </c>
    </row>
    <row r="303" spans="2:22" x14ac:dyDescent="0.35">
      <c r="B303" s="236">
        <v>8</v>
      </c>
      <c r="C303" s="305"/>
      <c r="D303" s="269"/>
      <c r="E303" s="539"/>
      <c r="F303" s="540"/>
      <c r="G303" s="271"/>
      <c r="H303" s="271"/>
      <c r="I303" s="271"/>
      <c r="J303" s="269"/>
      <c r="K303" s="269"/>
      <c r="L303" s="269"/>
      <c r="M303" s="269"/>
      <c r="N303" s="272" t="str" cm="1">
        <f t="array" ref="N303">IFERROR(_xlfn.IFS(L303="Per Day",(K303*M303)*$Z$63,L303="Per Week",(K303*M303)*$Z$64,L303="Per Month",(K303*M303)*$Z$65),"")</f>
        <v/>
      </c>
      <c r="O303" s="361">
        <f t="shared" si="19"/>
        <v>0</v>
      </c>
      <c r="P303" s="591"/>
      <c r="Q303" s="591"/>
      <c r="R303" s="233"/>
      <c r="T303" s="191" t="str">
        <f t="shared" si="20"/>
        <v>N</v>
      </c>
      <c r="V303" s="275" t="str">
        <f t="shared" si="18"/>
        <v/>
      </c>
    </row>
    <row r="304" spans="2:22" x14ac:dyDescent="0.35">
      <c r="B304" s="236">
        <v>9</v>
      </c>
      <c r="C304" s="305"/>
      <c r="D304" s="269"/>
      <c r="E304" s="539"/>
      <c r="F304" s="540"/>
      <c r="G304" s="271"/>
      <c r="H304" s="271"/>
      <c r="I304" s="271"/>
      <c r="J304" s="269"/>
      <c r="K304" s="269"/>
      <c r="L304" s="269"/>
      <c r="M304" s="269"/>
      <c r="N304" s="272" t="str" cm="1">
        <f t="array" ref="N304">IFERROR(_xlfn.IFS(L304="Per Day",(K304*M304)*$Z$63,L304="Per Week",(K304*M304)*$Z$64,L304="Per Month",(K304*M304)*$Z$65),"")</f>
        <v/>
      </c>
      <c r="O304" s="361">
        <f t="shared" si="19"/>
        <v>0</v>
      </c>
      <c r="P304" s="591"/>
      <c r="Q304" s="591"/>
      <c r="R304" s="233"/>
      <c r="T304" s="191" t="str">
        <f t="shared" si="20"/>
        <v>N</v>
      </c>
      <c r="V304" s="275" t="str">
        <f t="shared" si="18"/>
        <v/>
      </c>
    </row>
    <row r="305" spans="2:22" x14ac:dyDescent="0.35">
      <c r="B305" s="236">
        <v>10</v>
      </c>
      <c r="C305" s="305"/>
      <c r="D305" s="269"/>
      <c r="E305" s="539"/>
      <c r="F305" s="540"/>
      <c r="G305" s="271"/>
      <c r="H305" s="271"/>
      <c r="I305" s="271"/>
      <c r="J305" s="269"/>
      <c r="K305" s="269"/>
      <c r="L305" s="269"/>
      <c r="M305" s="269"/>
      <c r="N305" s="272" t="str" cm="1">
        <f t="array" ref="N305">IFERROR(_xlfn.IFS(L305="Per Day",(K305*M305)*$Z$63,L305="Per Week",(K305*M305)*$Z$64,L305="Per Month",(K305*M305)*$Z$65),"")</f>
        <v/>
      </c>
      <c r="O305" s="361">
        <f t="shared" si="19"/>
        <v>0</v>
      </c>
      <c r="P305" s="591"/>
      <c r="Q305" s="591"/>
      <c r="R305" s="233"/>
      <c r="T305" s="191" t="str">
        <f t="shared" si="20"/>
        <v>N</v>
      </c>
      <c r="V305" s="275" t="str">
        <f t="shared" si="18"/>
        <v/>
      </c>
    </row>
    <row r="306" spans="2:22" x14ac:dyDescent="0.35">
      <c r="B306" s="236">
        <v>11</v>
      </c>
      <c r="C306" s="305"/>
      <c r="D306" s="269"/>
      <c r="E306" s="539"/>
      <c r="F306" s="540"/>
      <c r="G306" s="271"/>
      <c r="H306" s="271"/>
      <c r="I306" s="271"/>
      <c r="J306" s="269"/>
      <c r="K306" s="269"/>
      <c r="L306" s="269"/>
      <c r="M306" s="269"/>
      <c r="N306" s="272" t="str" cm="1">
        <f t="array" ref="N306">IFERROR(_xlfn.IFS(L306="Per Day",(K306*M306)*$Z$63,L306="Per Week",(K306*M306)*$Z$64,L306="Per Month",(K306*M306)*$Z$65),"")</f>
        <v/>
      </c>
      <c r="O306" s="361">
        <f t="shared" si="19"/>
        <v>0</v>
      </c>
      <c r="P306" s="591"/>
      <c r="Q306" s="591"/>
      <c r="R306" s="233"/>
      <c r="T306" s="191" t="str">
        <f t="shared" si="20"/>
        <v>N</v>
      </c>
      <c r="V306" s="275" t="str">
        <f t="shared" si="18"/>
        <v/>
      </c>
    </row>
    <row r="307" spans="2:22" x14ac:dyDescent="0.35">
      <c r="B307" s="236">
        <v>12</v>
      </c>
      <c r="C307" s="305"/>
      <c r="D307" s="269"/>
      <c r="E307" s="539"/>
      <c r="F307" s="540"/>
      <c r="G307" s="271"/>
      <c r="H307" s="271"/>
      <c r="I307" s="271"/>
      <c r="J307" s="269"/>
      <c r="K307" s="269"/>
      <c r="L307" s="269"/>
      <c r="M307" s="269"/>
      <c r="N307" s="272" t="str" cm="1">
        <f t="array" ref="N307">IFERROR(_xlfn.IFS(L307="Per Day",(K307*M307)*$Z$63,L307="Per Week",(K307*M307)*$Z$64,L307="Per Month",(K307*M307)*$Z$65),"")</f>
        <v/>
      </c>
      <c r="O307" s="361">
        <f t="shared" si="19"/>
        <v>0</v>
      </c>
      <c r="P307" s="591"/>
      <c r="Q307" s="591"/>
      <c r="R307" s="233"/>
      <c r="T307" s="191" t="str">
        <f t="shared" si="20"/>
        <v>N</v>
      </c>
      <c r="V307" s="275" t="str">
        <f t="shared" si="18"/>
        <v/>
      </c>
    </row>
    <row r="308" spans="2:22" x14ac:dyDescent="0.35">
      <c r="B308" s="236">
        <v>13</v>
      </c>
      <c r="C308" s="305"/>
      <c r="D308" s="269"/>
      <c r="E308" s="539"/>
      <c r="F308" s="540"/>
      <c r="G308" s="271"/>
      <c r="H308" s="271"/>
      <c r="I308" s="271"/>
      <c r="J308" s="269"/>
      <c r="K308" s="269"/>
      <c r="L308" s="269"/>
      <c r="M308" s="269"/>
      <c r="N308" s="272" t="str" cm="1">
        <f t="array" ref="N308">IFERROR(_xlfn.IFS(L308="Per Day",(K308*M308)*$Z$63,L308="Per Week",(K308*M308)*$Z$64,L308="Per Month",(K308*M308)*$Z$65),"")</f>
        <v/>
      </c>
      <c r="O308" s="361">
        <f t="shared" si="19"/>
        <v>0</v>
      </c>
      <c r="P308" s="591"/>
      <c r="Q308" s="591"/>
      <c r="R308" s="233"/>
      <c r="T308" s="191" t="str">
        <f t="shared" si="20"/>
        <v>N</v>
      </c>
      <c r="V308" s="275" t="str">
        <f t="shared" si="18"/>
        <v/>
      </c>
    </row>
    <row r="309" spans="2:22" x14ac:dyDescent="0.35">
      <c r="B309" s="236">
        <v>14</v>
      </c>
      <c r="C309" s="305"/>
      <c r="D309" s="269"/>
      <c r="E309" s="539"/>
      <c r="F309" s="540"/>
      <c r="G309" s="271"/>
      <c r="H309" s="271"/>
      <c r="I309" s="271"/>
      <c r="J309" s="269"/>
      <c r="K309" s="269"/>
      <c r="L309" s="269"/>
      <c r="M309" s="269"/>
      <c r="N309" s="272" t="str" cm="1">
        <f t="array" ref="N309">IFERROR(_xlfn.IFS(L309="Per Day",(K309*M309)*$Z$63,L309="Per Week",(K309*M309)*$Z$64,L309="Per Month",(K309*M309)*$Z$65),"")</f>
        <v/>
      </c>
      <c r="O309" s="361">
        <f t="shared" si="19"/>
        <v>0</v>
      </c>
      <c r="P309" s="591"/>
      <c r="Q309" s="591"/>
      <c r="R309" s="233"/>
      <c r="T309" s="191" t="str">
        <f t="shared" si="20"/>
        <v>N</v>
      </c>
      <c r="V309" s="275" t="str">
        <f t="shared" si="18"/>
        <v/>
      </c>
    </row>
    <row r="310" spans="2:22" x14ac:dyDescent="0.35">
      <c r="B310" s="236">
        <v>15</v>
      </c>
      <c r="C310" s="306"/>
      <c r="D310" s="383"/>
      <c r="E310" s="541"/>
      <c r="F310" s="542"/>
      <c r="G310" s="273"/>
      <c r="H310" s="273"/>
      <c r="I310" s="273"/>
      <c r="J310" s="383"/>
      <c r="K310" s="383"/>
      <c r="L310" s="383"/>
      <c r="M310" s="383"/>
      <c r="N310" s="274" t="str" cm="1">
        <f t="array" ref="N310">IFERROR(_xlfn.IFS(L310="Per Day",(K310*M310)*$Z$63,L310="Per Week",(K310*M310)*$Z$64,L310="Per Month",(K310*M310)*$Z$65),"")</f>
        <v/>
      </c>
      <c r="O310" s="362">
        <f t="shared" si="19"/>
        <v>0</v>
      </c>
      <c r="P310" s="601"/>
      <c r="Q310" s="601"/>
      <c r="R310" s="233"/>
      <c r="T310" s="191" t="str">
        <f t="shared" si="20"/>
        <v>N</v>
      </c>
      <c r="V310" s="275" t="str">
        <f t="shared" si="18"/>
        <v/>
      </c>
    </row>
    <row r="311" spans="2:22" ht="15" thickBot="1" x14ac:dyDescent="0.4">
      <c r="B311" s="237"/>
      <c r="C311" s="238"/>
      <c r="D311" s="238"/>
      <c r="E311" s="238"/>
      <c r="F311" s="238"/>
      <c r="G311" s="238"/>
      <c r="H311" s="238"/>
      <c r="I311" s="238"/>
      <c r="J311" s="238"/>
      <c r="K311" s="238"/>
      <c r="L311" s="238"/>
      <c r="M311" s="238"/>
      <c r="N311" s="238"/>
      <c r="O311" s="238"/>
      <c r="P311" s="238"/>
      <c r="Q311" s="238"/>
      <c r="R311" s="239"/>
      <c r="V311" s="275" t="str">
        <f>IF(M311="Per Day",1,IF(M311="Per Week",IF(L311&gt;5,5,L311),IF(M311="Per Month",IF(L311&gt;19.25,19.25,L311),"")))</f>
        <v/>
      </c>
    </row>
    <row r="312" spans="2:22" s="187" customFormat="1" ht="24" thickBot="1" x14ac:dyDescent="0.4">
      <c r="B312" s="586" t="s">
        <v>387</v>
      </c>
      <c r="C312" s="587"/>
      <c r="D312" s="587"/>
      <c r="E312" s="587"/>
      <c r="F312" s="587"/>
      <c r="G312" s="587"/>
      <c r="H312" s="587"/>
      <c r="I312" s="587"/>
      <c r="J312" s="587"/>
      <c r="K312" s="587"/>
      <c r="L312" s="587"/>
      <c r="M312" s="587"/>
      <c r="N312" s="588"/>
      <c r="O312" s="588"/>
      <c r="P312" s="588"/>
      <c r="Q312" s="588"/>
      <c r="R312" s="589"/>
      <c r="V312" s="275" t="str">
        <f>IF(M312="Per Day",1,IF(M312="Per Week",IF(L312&gt;5,5,L312),IF(M312="Per Month",IF(L312&gt;19.25,19.25,L312),"")))</f>
        <v/>
      </c>
    </row>
    <row r="313" spans="2:22" x14ac:dyDescent="0.35">
      <c r="V313" s="275" t="str">
        <f>IF(M313="Per Day",1,IF(M313="Per Week",IF(L313&gt;5,5,L313),IF(M313="Per Month",IF(L313&gt;19.25,19.25,L313),"")))</f>
        <v/>
      </c>
    </row>
  </sheetData>
  <mergeCells count="615">
    <mergeCell ref="C236:E237"/>
    <mergeCell ref="F236:J237"/>
    <mergeCell ref="C238:E240"/>
    <mergeCell ref="F238:J240"/>
    <mergeCell ref="H247:H248"/>
    <mergeCell ref="E258:F258"/>
    <mergeCell ref="C266:Q267"/>
    <mergeCell ref="C269:D269"/>
    <mergeCell ref="F269:G269"/>
    <mergeCell ref="I269:J269"/>
    <mergeCell ref="L269:M271"/>
    <mergeCell ref="P262:Q262"/>
    <mergeCell ref="I247:I248"/>
    <mergeCell ref="J247:J248"/>
    <mergeCell ref="E250:F250"/>
    <mergeCell ref="E251:F251"/>
    <mergeCell ref="E252:F252"/>
    <mergeCell ref="E253:F253"/>
    <mergeCell ref="E254:F254"/>
    <mergeCell ref="E255:F255"/>
    <mergeCell ref="E256:F256"/>
    <mergeCell ref="E260:F260"/>
    <mergeCell ref="E261:F261"/>
    <mergeCell ref="E262:F262"/>
    <mergeCell ref="E204:F204"/>
    <mergeCell ref="C274:J274"/>
    <mergeCell ref="C275:E279"/>
    <mergeCell ref="F275:J279"/>
    <mergeCell ref="C143:E144"/>
    <mergeCell ref="F143:J144"/>
    <mergeCell ref="C145:E147"/>
    <mergeCell ref="F145:J147"/>
    <mergeCell ref="C148:E151"/>
    <mergeCell ref="F148:J151"/>
    <mergeCell ref="C241:E244"/>
    <mergeCell ref="F241:J244"/>
    <mergeCell ref="C181:J181"/>
    <mergeCell ref="C182:E186"/>
    <mergeCell ref="F182:J186"/>
    <mergeCell ref="C187:E189"/>
    <mergeCell ref="F187:J189"/>
    <mergeCell ref="C190:E191"/>
    <mergeCell ref="F190:J191"/>
    <mergeCell ref="C192:E194"/>
    <mergeCell ref="F192:J194"/>
    <mergeCell ref="C195:E198"/>
    <mergeCell ref="F195:J198"/>
    <mergeCell ref="C228:E232"/>
    <mergeCell ref="F228:J232"/>
    <mergeCell ref="C233:E235"/>
    <mergeCell ref="F233:J235"/>
    <mergeCell ref="C94:E96"/>
    <mergeCell ref="F94:J96"/>
    <mergeCell ref="C97:E98"/>
    <mergeCell ref="F97:J98"/>
    <mergeCell ref="C99:E101"/>
    <mergeCell ref="F99:J101"/>
    <mergeCell ref="C102:E105"/>
    <mergeCell ref="F102:J105"/>
    <mergeCell ref="C134:J134"/>
    <mergeCell ref="E205:F205"/>
    <mergeCell ref="E206:F206"/>
    <mergeCell ref="E207:F207"/>
    <mergeCell ref="E208:F208"/>
    <mergeCell ref="E209:F209"/>
    <mergeCell ref="E210:F210"/>
    <mergeCell ref="E211:F211"/>
    <mergeCell ref="C200:Q200"/>
    <mergeCell ref="C201:C202"/>
    <mergeCell ref="D201:D202"/>
    <mergeCell ref="E203:F203"/>
    <mergeCell ref="O231:Q231"/>
    <mergeCell ref="E305:F305"/>
    <mergeCell ref="E306:F306"/>
    <mergeCell ref="E307:F307"/>
    <mergeCell ref="E308:F308"/>
    <mergeCell ref="E309:F309"/>
    <mergeCell ref="E310:F310"/>
    <mergeCell ref="P310:Q310"/>
    <mergeCell ref="E296:F296"/>
    <mergeCell ref="E297:F297"/>
    <mergeCell ref="E298:F298"/>
    <mergeCell ref="E299:F299"/>
    <mergeCell ref="E300:F300"/>
    <mergeCell ref="E301:F301"/>
    <mergeCell ref="E302:F302"/>
    <mergeCell ref="E303:F303"/>
    <mergeCell ref="E304:F304"/>
    <mergeCell ref="P307:Q307"/>
    <mergeCell ref="P308:Q308"/>
    <mergeCell ref="P309:Q309"/>
    <mergeCell ref="P299:Q299"/>
    <mergeCell ref="P300:Q300"/>
    <mergeCell ref="P301:Q301"/>
    <mergeCell ref="P302:Q302"/>
    <mergeCell ref="P298:Q298"/>
    <mergeCell ref="L288:O288"/>
    <mergeCell ref="P288:Q288"/>
    <mergeCell ref="L289:O289"/>
    <mergeCell ref="P289:Q289"/>
    <mergeCell ref="L291:P291"/>
    <mergeCell ref="C293:Q293"/>
    <mergeCell ref="C294:C295"/>
    <mergeCell ref="D294:D295"/>
    <mergeCell ref="E294:F295"/>
    <mergeCell ref="G294:G295"/>
    <mergeCell ref="H294:H295"/>
    <mergeCell ref="I294:I295"/>
    <mergeCell ref="J294:J295"/>
    <mergeCell ref="K294:K295"/>
    <mergeCell ref="L294:L295"/>
    <mergeCell ref="M294:M295"/>
    <mergeCell ref="N294:N295"/>
    <mergeCell ref="O294:O295"/>
    <mergeCell ref="P294:Q295"/>
    <mergeCell ref="C288:E291"/>
    <mergeCell ref="F288:J291"/>
    <mergeCell ref="P287:Q287"/>
    <mergeCell ref="M281:N281"/>
    <mergeCell ref="P281:Q281"/>
    <mergeCell ref="M282:N282"/>
    <mergeCell ref="P282:Q282"/>
    <mergeCell ref="O269:Q271"/>
    <mergeCell ref="C270:D270"/>
    <mergeCell ref="F270:G270"/>
    <mergeCell ref="I270:J270"/>
    <mergeCell ref="C271:J271"/>
    <mergeCell ref="M283:N283"/>
    <mergeCell ref="C280:E282"/>
    <mergeCell ref="F280:J282"/>
    <mergeCell ref="C283:E284"/>
    <mergeCell ref="F283:J284"/>
    <mergeCell ref="C285:E287"/>
    <mergeCell ref="F285:J287"/>
    <mergeCell ref="P283:Q283"/>
    <mergeCell ref="L285:P285"/>
    <mergeCell ref="L286:P286"/>
    <mergeCell ref="L287:O287"/>
    <mergeCell ref="E263:F263"/>
    <mergeCell ref="P255:Q255"/>
    <mergeCell ref="P256:Q256"/>
    <mergeCell ref="P257:Q257"/>
    <mergeCell ref="P263:Q263"/>
    <mergeCell ref="P258:Q258"/>
    <mergeCell ref="P259:Q259"/>
    <mergeCell ref="P260:Q260"/>
    <mergeCell ref="P261:Q261"/>
    <mergeCell ref="M236:N236"/>
    <mergeCell ref="P236:Q236"/>
    <mergeCell ref="P254:Q254"/>
    <mergeCell ref="C222:D222"/>
    <mergeCell ref="F222:G222"/>
    <mergeCell ref="I222:J222"/>
    <mergeCell ref="L222:M224"/>
    <mergeCell ref="O222:Q224"/>
    <mergeCell ref="C223:D223"/>
    <mergeCell ref="F223:G223"/>
    <mergeCell ref="I223:J223"/>
    <mergeCell ref="L225:M225"/>
    <mergeCell ref="O225:Q225"/>
    <mergeCell ref="L238:P238"/>
    <mergeCell ref="L240:O240"/>
    <mergeCell ref="P240:Q240"/>
    <mergeCell ref="L244:P244"/>
    <mergeCell ref="E247:F248"/>
    <mergeCell ref="K247:K248"/>
    <mergeCell ref="E249:F249"/>
    <mergeCell ref="P242:Q242"/>
    <mergeCell ref="L226:M226"/>
    <mergeCell ref="L231:M231"/>
    <mergeCell ref="C227:J227"/>
    <mergeCell ref="L239:P239"/>
    <mergeCell ref="L241:O241"/>
    <mergeCell ref="P241:Q241"/>
    <mergeCell ref="L242:O242"/>
    <mergeCell ref="E212:F212"/>
    <mergeCell ref="E213:F213"/>
    <mergeCell ref="E214:F214"/>
    <mergeCell ref="E215:F215"/>
    <mergeCell ref="E216:F216"/>
    <mergeCell ref="E217:F217"/>
    <mergeCell ref="P217:Q217"/>
    <mergeCell ref="O226:Q226"/>
    <mergeCell ref="L227:M227"/>
    <mergeCell ref="O227:Q227"/>
    <mergeCell ref="L228:M228"/>
    <mergeCell ref="O228:Q228"/>
    <mergeCell ref="L229:M229"/>
    <mergeCell ref="O229:Q229"/>
    <mergeCell ref="L230:M230"/>
    <mergeCell ref="O230:Q230"/>
    <mergeCell ref="P213:Q213"/>
    <mergeCell ref="P214:Q214"/>
    <mergeCell ref="P235:Q235"/>
    <mergeCell ref="P215:Q215"/>
    <mergeCell ref="E201:F202"/>
    <mergeCell ref="G201:G202"/>
    <mergeCell ref="H201:H202"/>
    <mergeCell ref="I201:I202"/>
    <mergeCell ref="J201:J202"/>
    <mergeCell ref="K201:K202"/>
    <mergeCell ref="L201:L202"/>
    <mergeCell ref="M201:M202"/>
    <mergeCell ref="N201:N202"/>
    <mergeCell ref="O201:O202"/>
    <mergeCell ref="P201:Q202"/>
    <mergeCell ref="P204:Q204"/>
    <mergeCell ref="P205:Q205"/>
    <mergeCell ref="P206:Q206"/>
    <mergeCell ref="L193:P193"/>
    <mergeCell ref="L194:O194"/>
    <mergeCell ref="P194:Q194"/>
    <mergeCell ref="L195:O195"/>
    <mergeCell ref="P195:Q195"/>
    <mergeCell ref="L196:O196"/>
    <mergeCell ref="P196:Q196"/>
    <mergeCell ref="L198:P198"/>
    <mergeCell ref="P203:Q203"/>
    <mergeCell ref="L179:M179"/>
    <mergeCell ref="O179:Q179"/>
    <mergeCell ref="L184:M184"/>
    <mergeCell ref="O184:Q184"/>
    <mergeCell ref="L185:M185"/>
    <mergeCell ref="O185:Q185"/>
    <mergeCell ref="M187:Q187"/>
    <mergeCell ref="M188:N188"/>
    <mergeCell ref="P188:Q188"/>
    <mergeCell ref="M189:N189"/>
    <mergeCell ref="P189:Q189"/>
    <mergeCell ref="M190:N190"/>
    <mergeCell ref="P190:Q190"/>
    <mergeCell ref="L192:P192"/>
    <mergeCell ref="C180:J180"/>
    <mergeCell ref="L180:M180"/>
    <mergeCell ref="O180:Q180"/>
    <mergeCell ref="L181:M181"/>
    <mergeCell ref="O181:Q181"/>
    <mergeCell ref="L182:M182"/>
    <mergeCell ref="O182:Q182"/>
    <mergeCell ref="L183:M183"/>
    <mergeCell ref="O183:Q183"/>
    <mergeCell ref="C176:D176"/>
    <mergeCell ref="F176:G176"/>
    <mergeCell ref="I176:J176"/>
    <mergeCell ref="L176:M178"/>
    <mergeCell ref="O176:Q178"/>
    <mergeCell ref="C177:D177"/>
    <mergeCell ref="F177:G177"/>
    <mergeCell ref="I177:J177"/>
    <mergeCell ref="C178:J178"/>
    <mergeCell ref="E166:F166"/>
    <mergeCell ref="P166:Q166"/>
    <mergeCell ref="E167:F167"/>
    <mergeCell ref="P167:Q167"/>
    <mergeCell ref="E168:F168"/>
    <mergeCell ref="P168:Q168"/>
    <mergeCell ref="E169:F169"/>
    <mergeCell ref="P169:Q169"/>
    <mergeCell ref="E170:F170"/>
    <mergeCell ref="P170:Q170"/>
    <mergeCell ref="E161:F161"/>
    <mergeCell ref="P161:Q161"/>
    <mergeCell ref="E162:F162"/>
    <mergeCell ref="P162:Q162"/>
    <mergeCell ref="E163:F163"/>
    <mergeCell ref="P163:Q163"/>
    <mergeCell ref="E164:F164"/>
    <mergeCell ref="P164:Q164"/>
    <mergeCell ref="E165:F165"/>
    <mergeCell ref="P165:Q165"/>
    <mergeCell ref="E156:F156"/>
    <mergeCell ref="P156:Q156"/>
    <mergeCell ref="E157:F157"/>
    <mergeCell ref="P157:Q157"/>
    <mergeCell ref="E158:F158"/>
    <mergeCell ref="P158:Q158"/>
    <mergeCell ref="E159:F159"/>
    <mergeCell ref="P159:Q159"/>
    <mergeCell ref="E160:F160"/>
    <mergeCell ref="P160:Q160"/>
    <mergeCell ref="L151:P151"/>
    <mergeCell ref="C153:Q153"/>
    <mergeCell ref="C154:C155"/>
    <mergeCell ref="D154:D155"/>
    <mergeCell ref="E154:F155"/>
    <mergeCell ref="G154:G155"/>
    <mergeCell ref="H154:H155"/>
    <mergeCell ref="I154:I155"/>
    <mergeCell ref="J154:J155"/>
    <mergeCell ref="K154:K155"/>
    <mergeCell ref="L154:L155"/>
    <mergeCell ref="M154:M155"/>
    <mergeCell ref="N154:N155"/>
    <mergeCell ref="O154:O155"/>
    <mergeCell ref="P154:Q155"/>
    <mergeCell ref="L145:P145"/>
    <mergeCell ref="E113:F113"/>
    <mergeCell ref="E114:F114"/>
    <mergeCell ref="E115:F115"/>
    <mergeCell ref="E116:F116"/>
    <mergeCell ref="E117:F117"/>
    <mergeCell ref="E118:F118"/>
    <mergeCell ref="E119:F119"/>
    <mergeCell ref="E120:F120"/>
    <mergeCell ref="E121:F121"/>
    <mergeCell ref="P114:Q114"/>
    <mergeCell ref="P115:Q115"/>
    <mergeCell ref="P116:Q116"/>
    <mergeCell ref="P117:Q117"/>
    <mergeCell ref="E122:F122"/>
    <mergeCell ref="L136:M136"/>
    <mergeCell ref="O137:Q137"/>
    <mergeCell ref="L138:M138"/>
    <mergeCell ref="O138:Q138"/>
    <mergeCell ref="M140:Q140"/>
    <mergeCell ref="M141:N141"/>
    <mergeCell ref="P141:Q141"/>
    <mergeCell ref="L132:M132"/>
    <mergeCell ref="O132:Q132"/>
    <mergeCell ref="E63:F63"/>
    <mergeCell ref="J108:J109"/>
    <mergeCell ref="C88:J88"/>
    <mergeCell ref="C89:E93"/>
    <mergeCell ref="F89:J93"/>
    <mergeCell ref="M142:N142"/>
    <mergeCell ref="P142:Q142"/>
    <mergeCell ref="M143:N143"/>
    <mergeCell ref="P143:Q143"/>
    <mergeCell ref="C133:J133"/>
    <mergeCell ref="L133:M133"/>
    <mergeCell ref="O133:Q133"/>
    <mergeCell ref="L134:M134"/>
    <mergeCell ref="O134:Q134"/>
    <mergeCell ref="L135:M135"/>
    <mergeCell ref="O135:Q135"/>
    <mergeCell ref="C135:E139"/>
    <mergeCell ref="F135:J139"/>
    <mergeCell ref="C140:E142"/>
    <mergeCell ref="F140:J142"/>
    <mergeCell ref="E73:F73"/>
    <mergeCell ref="E72:F72"/>
    <mergeCell ref="E71:F71"/>
    <mergeCell ref="E70:F70"/>
    <mergeCell ref="E69:F69"/>
    <mergeCell ref="E68:F68"/>
    <mergeCell ref="E67:F67"/>
    <mergeCell ref="E66:F66"/>
    <mergeCell ref="E65:F65"/>
    <mergeCell ref="L102:O102"/>
    <mergeCell ref="P102:Q102"/>
    <mergeCell ref="L86:M86"/>
    <mergeCell ref="O86:Q86"/>
    <mergeCell ref="L87:M87"/>
    <mergeCell ref="O87:Q87"/>
    <mergeCell ref="O91:Q91"/>
    <mergeCell ref="L92:M92"/>
    <mergeCell ref="O92:Q92"/>
    <mergeCell ref="L99:P99"/>
    <mergeCell ref="L100:P100"/>
    <mergeCell ref="L101:O101"/>
    <mergeCell ref="P101:Q101"/>
    <mergeCell ref="O90:Q90"/>
    <mergeCell ref="P75:Q75"/>
    <mergeCell ref="P76:Q76"/>
    <mergeCell ref="C80:Q81"/>
    <mergeCell ref="E31:I31"/>
    <mergeCell ref="M20:Q21"/>
    <mergeCell ref="N24:Q24"/>
    <mergeCell ref="N25:Q25"/>
    <mergeCell ref="N27:Q27"/>
    <mergeCell ref="N29:Q29"/>
    <mergeCell ref="N31:Q31"/>
    <mergeCell ref="C61:C62"/>
    <mergeCell ref="D61:D62"/>
    <mergeCell ref="G61:G62"/>
    <mergeCell ref="N61:N62"/>
    <mergeCell ref="O61:O62"/>
    <mergeCell ref="P61:Q62"/>
    <mergeCell ref="B31:D31"/>
    <mergeCell ref="L31:M31"/>
    <mergeCell ref="I61:I62"/>
    <mergeCell ref="K61:K62"/>
    <mergeCell ref="L61:L62"/>
    <mergeCell ref="M61:M62"/>
    <mergeCell ref="L41:M41"/>
    <mergeCell ref="L39:M39"/>
    <mergeCell ref="L56:O56"/>
    <mergeCell ref="L53:P53"/>
    <mergeCell ref="L52:P52"/>
    <mergeCell ref="L103:O103"/>
    <mergeCell ref="P103:Q103"/>
    <mergeCell ref="L105:P105"/>
    <mergeCell ref="F83:G83"/>
    <mergeCell ref="I83:J83"/>
    <mergeCell ref="F84:G84"/>
    <mergeCell ref="I84:J84"/>
    <mergeCell ref="L91:M91"/>
    <mergeCell ref="P208:Q208"/>
    <mergeCell ref="P97:Q97"/>
    <mergeCell ref="L83:M85"/>
    <mergeCell ref="O83:Q85"/>
    <mergeCell ref="C87:J87"/>
    <mergeCell ref="C85:J85"/>
    <mergeCell ref="P112:Q112"/>
    <mergeCell ref="M94:Q94"/>
    <mergeCell ref="M95:N95"/>
    <mergeCell ref="P95:Q95"/>
    <mergeCell ref="C107:Q107"/>
    <mergeCell ref="M96:N96"/>
    <mergeCell ref="P96:Q96"/>
    <mergeCell ref="M97:N97"/>
    <mergeCell ref="N108:N109"/>
    <mergeCell ref="O108:O109"/>
    <mergeCell ref="P209:Q209"/>
    <mergeCell ref="P210:Q210"/>
    <mergeCell ref="P211:Q211"/>
    <mergeCell ref="P65:Q65"/>
    <mergeCell ref="P66:Q66"/>
    <mergeCell ref="P67:Q67"/>
    <mergeCell ref="P118:Q118"/>
    <mergeCell ref="P119:Q119"/>
    <mergeCell ref="P120:Q120"/>
    <mergeCell ref="P121:Q121"/>
    <mergeCell ref="P122:Q122"/>
    <mergeCell ref="L146:P146"/>
    <mergeCell ref="L147:O147"/>
    <mergeCell ref="P147:Q147"/>
    <mergeCell ref="L148:O148"/>
    <mergeCell ref="P148:Q148"/>
    <mergeCell ref="L149:O149"/>
    <mergeCell ref="P149:Q149"/>
    <mergeCell ref="P69:Q69"/>
    <mergeCell ref="P70:Q70"/>
    <mergeCell ref="P71:Q71"/>
    <mergeCell ref="O136:Q136"/>
    <mergeCell ref="L137:M137"/>
    <mergeCell ref="P77:Q77"/>
    <mergeCell ref="P64:Q64"/>
    <mergeCell ref="L88:M88"/>
    <mergeCell ref="O88:Q88"/>
    <mergeCell ref="L89:M89"/>
    <mergeCell ref="O89:Q89"/>
    <mergeCell ref="L90:M90"/>
    <mergeCell ref="P72:Q72"/>
    <mergeCell ref="P73:Q73"/>
    <mergeCell ref="P74:Q74"/>
    <mergeCell ref="P63:Q63"/>
    <mergeCell ref="E64:F64"/>
    <mergeCell ref="P68:Q68"/>
    <mergeCell ref="E17:I17"/>
    <mergeCell ref="E19:I19"/>
    <mergeCell ref="E24:I24"/>
    <mergeCell ref="E25:I25"/>
    <mergeCell ref="E27:I27"/>
    <mergeCell ref="E29:I29"/>
    <mergeCell ref="L42:M42"/>
    <mergeCell ref="C60:Q60"/>
    <mergeCell ref="L36:M38"/>
    <mergeCell ref="O36:Q38"/>
    <mergeCell ref="O45:Q45"/>
    <mergeCell ref="O44:Q44"/>
    <mergeCell ref="O43:Q43"/>
    <mergeCell ref="O42:Q42"/>
    <mergeCell ref="O41:Q41"/>
    <mergeCell ref="O40:Q40"/>
    <mergeCell ref="O39:Q39"/>
    <mergeCell ref="L43:M43"/>
    <mergeCell ref="L44:M44"/>
    <mergeCell ref="L45:M45"/>
    <mergeCell ref="J61:J62"/>
    <mergeCell ref="L58:P58"/>
    <mergeCell ref="P56:Q56"/>
    <mergeCell ref="P55:Q55"/>
    <mergeCell ref="P54:Q54"/>
    <mergeCell ref="L40:M40"/>
    <mergeCell ref="M50:N50"/>
    <mergeCell ref="P50:Q50"/>
    <mergeCell ref="M47:Q47"/>
    <mergeCell ref="M48:N48"/>
    <mergeCell ref="P48:Q48"/>
    <mergeCell ref="M49:N49"/>
    <mergeCell ref="P49:Q49"/>
    <mergeCell ref="L54:O54"/>
    <mergeCell ref="L55:O55"/>
    <mergeCell ref="B1:R1"/>
    <mergeCell ref="B2:R2"/>
    <mergeCell ref="B19:D19"/>
    <mergeCell ref="B12:D12"/>
    <mergeCell ref="B14:D14"/>
    <mergeCell ref="B17:D17"/>
    <mergeCell ref="D4:P6"/>
    <mergeCell ref="B25:D25"/>
    <mergeCell ref="B29:D29"/>
    <mergeCell ref="B27:D27"/>
    <mergeCell ref="L25:M25"/>
    <mergeCell ref="L27:M27"/>
    <mergeCell ref="L29:M29"/>
    <mergeCell ref="C8:Q9"/>
    <mergeCell ref="E12:I12"/>
    <mergeCell ref="E14:I14"/>
    <mergeCell ref="M12:Q18"/>
    <mergeCell ref="B21:D21"/>
    <mergeCell ref="E21:I21"/>
    <mergeCell ref="B15:D15"/>
    <mergeCell ref="E15:I15"/>
    <mergeCell ref="J12:K12"/>
    <mergeCell ref="J14:K14"/>
    <mergeCell ref="P108:Q109"/>
    <mergeCell ref="P110:Q110"/>
    <mergeCell ref="P111:Q111"/>
    <mergeCell ref="I108:I109"/>
    <mergeCell ref="K108:K109"/>
    <mergeCell ref="L108:L109"/>
    <mergeCell ref="M108:M109"/>
    <mergeCell ref="C108:C109"/>
    <mergeCell ref="D108:D109"/>
    <mergeCell ref="G108:G109"/>
    <mergeCell ref="E110:F110"/>
    <mergeCell ref="E111:F111"/>
    <mergeCell ref="E112:F112"/>
    <mergeCell ref="E108:F109"/>
    <mergeCell ref="L247:L248"/>
    <mergeCell ref="M247:M248"/>
    <mergeCell ref="N247:N248"/>
    <mergeCell ref="O247:O248"/>
    <mergeCell ref="P249:Q249"/>
    <mergeCell ref="M234:N234"/>
    <mergeCell ref="P234:Q234"/>
    <mergeCell ref="P207:Q207"/>
    <mergeCell ref="P123:Q123"/>
    <mergeCell ref="P124:Q124"/>
    <mergeCell ref="M235:N235"/>
    <mergeCell ref="C127:Q127"/>
    <mergeCell ref="C129:D129"/>
    <mergeCell ref="F129:G129"/>
    <mergeCell ref="I129:J129"/>
    <mergeCell ref="L129:M131"/>
    <mergeCell ref="O129:Q131"/>
    <mergeCell ref="C130:D130"/>
    <mergeCell ref="F130:G130"/>
    <mergeCell ref="I130:J130"/>
    <mergeCell ref="C131:J131"/>
    <mergeCell ref="C173:Q174"/>
    <mergeCell ref="P216:Q216"/>
    <mergeCell ref="C34:Q34"/>
    <mergeCell ref="C220:Q220"/>
    <mergeCell ref="E259:F259"/>
    <mergeCell ref="P113:Q113"/>
    <mergeCell ref="C226:J226"/>
    <mergeCell ref="C224:J224"/>
    <mergeCell ref="P212:Q212"/>
    <mergeCell ref="P247:Q248"/>
    <mergeCell ref="P250:Q250"/>
    <mergeCell ref="P251:Q251"/>
    <mergeCell ref="P252:Q252"/>
    <mergeCell ref="P253:Q253"/>
    <mergeCell ref="M233:Q233"/>
    <mergeCell ref="C246:Q246"/>
    <mergeCell ref="C247:C248"/>
    <mergeCell ref="D247:D248"/>
    <mergeCell ref="G247:G248"/>
    <mergeCell ref="E257:F257"/>
    <mergeCell ref="C55:E58"/>
    <mergeCell ref="F55:J58"/>
    <mergeCell ref="C47:E49"/>
    <mergeCell ref="C50:E51"/>
    <mergeCell ref="C40:J40"/>
    <mergeCell ref="F36:G36"/>
    <mergeCell ref="B312:R312"/>
    <mergeCell ref="P296:Q296"/>
    <mergeCell ref="P297:Q297"/>
    <mergeCell ref="P303:Q303"/>
    <mergeCell ref="P304:Q304"/>
    <mergeCell ref="P305:Q305"/>
    <mergeCell ref="P306:Q306"/>
    <mergeCell ref="L272:M272"/>
    <mergeCell ref="O272:Q272"/>
    <mergeCell ref="C273:J273"/>
    <mergeCell ref="L273:M273"/>
    <mergeCell ref="O273:Q273"/>
    <mergeCell ref="L274:M274"/>
    <mergeCell ref="O274:Q274"/>
    <mergeCell ref="L275:M275"/>
    <mergeCell ref="O275:Q275"/>
    <mergeCell ref="L276:M276"/>
    <mergeCell ref="O276:Q276"/>
    <mergeCell ref="L277:M277"/>
    <mergeCell ref="O277:Q277"/>
    <mergeCell ref="L278:M278"/>
    <mergeCell ref="O278:Q278"/>
    <mergeCell ref="M280:Q280"/>
    <mergeCell ref="E123:F123"/>
    <mergeCell ref="E124:F124"/>
    <mergeCell ref="I36:J36"/>
    <mergeCell ref="I37:J37"/>
    <mergeCell ref="C52:E54"/>
    <mergeCell ref="F47:J49"/>
    <mergeCell ref="F50:J51"/>
    <mergeCell ref="F52:J54"/>
    <mergeCell ref="C41:J41"/>
    <mergeCell ref="C42:E46"/>
    <mergeCell ref="F42:J46"/>
    <mergeCell ref="C36:D36"/>
    <mergeCell ref="C37:D37"/>
    <mergeCell ref="C38:J38"/>
    <mergeCell ref="F37:G37"/>
    <mergeCell ref="C83:D83"/>
    <mergeCell ref="C84:D84"/>
    <mergeCell ref="H108:H109"/>
    <mergeCell ref="H61:H62"/>
    <mergeCell ref="E61:F62"/>
    <mergeCell ref="E77:F77"/>
    <mergeCell ref="E76:F76"/>
    <mergeCell ref="E75:F75"/>
    <mergeCell ref="E74:F74"/>
  </mergeCells>
  <conditionalFormatting sqref="C37">
    <cfRule type="containsBlanks" dxfId="346" priority="467">
      <formula>LEN(TRIM(C37))=0</formula>
    </cfRule>
  </conditionalFormatting>
  <conditionalFormatting sqref="C41">
    <cfRule type="containsBlanks" dxfId="345" priority="459">
      <formula>LEN(TRIM(C41))=0</formula>
    </cfRule>
  </conditionalFormatting>
  <conditionalFormatting sqref="C84">
    <cfRule type="containsBlanks" dxfId="344" priority="83">
      <formula>LEN(TRIM(C84))=0</formula>
    </cfRule>
  </conditionalFormatting>
  <conditionalFormatting sqref="C88">
    <cfRule type="containsBlanks" dxfId="343" priority="82">
      <formula>LEN(TRIM(C88))=0</formula>
    </cfRule>
  </conditionalFormatting>
  <conditionalFormatting sqref="C130">
    <cfRule type="containsBlanks" dxfId="342" priority="78">
      <formula>LEN(TRIM(C130))=0</formula>
    </cfRule>
  </conditionalFormatting>
  <conditionalFormatting sqref="C134">
    <cfRule type="containsBlanks" dxfId="341" priority="77">
      <formula>LEN(TRIM(C134))=0</formula>
    </cfRule>
  </conditionalFormatting>
  <conditionalFormatting sqref="C177">
    <cfRule type="containsBlanks" dxfId="340" priority="68">
      <formula>LEN(TRIM(C177))=0</formula>
    </cfRule>
  </conditionalFormatting>
  <conditionalFormatting sqref="C181">
    <cfRule type="containsBlanks" dxfId="339" priority="67">
      <formula>LEN(TRIM(C181))=0</formula>
    </cfRule>
  </conditionalFormatting>
  <conditionalFormatting sqref="C223">
    <cfRule type="containsBlanks" dxfId="338" priority="73">
      <formula>LEN(TRIM(C223))=0</formula>
    </cfRule>
  </conditionalFormatting>
  <conditionalFormatting sqref="C227">
    <cfRule type="containsBlanks" dxfId="337" priority="72">
      <formula>LEN(TRIM(C227))=0</formula>
    </cfRule>
  </conditionalFormatting>
  <conditionalFormatting sqref="C270">
    <cfRule type="containsBlanks" dxfId="336" priority="63">
      <formula>LEN(TRIM(C270))=0</formula>
    </cfRule>
  </conditionalFormatting>
  <conditionalFormatting sqref="C274">
    <cfRule type="containsBlanks" dxfId="335" priority="62">
      <formula>LEN(TRIM(C274))=0</formula>
    </cfRule>
  </conditionalFormatting>
  <conditionalFormatting sqref="C63:E77 G63:M77">
    <cfRule type="notContainsBlanks" dxfId="334" priority="383">
      <formula>LEN(TRIM(C63))&gt;0</formula>
    </cfRule>
    <cfRule type="expression" dxfId="333" priority="388">
      <formula>$T63="Y"</formula>
    </cfRule>
  </conditionalFormatting>
  <conditionalFormatting sqref="C110:E124 G110:M124">
    <cfRule type="notContainsBlanks" dxfId="332" priority="294">
      <formula>LEN(TRIM(C110))&gt;0</formula>
    </cfRule>
    <cfRule type="expression" dxfId="331" priority="295">
      <formula>$T110="Y"</formula>
    </cfRule>
  </conditionalFormatting>
  <conditionalFormatting sqref="C156:E170 G156:M170">
    <cfRule type="notContainsBlanks" dxfId="330" priority="273">
      <formula>LEN(TRIM(C156))&gt;0</formula>
    </cfRule>
    <cfRule type="expression" dxfId="329" priority="274">
      <formula>$T156="Y"</formula>
    </cfRule>
  </conditionalFormatting>
  <conditionalFormatting sqref="C203:E217 G203:M217">
    <cfRule type="notContainsBlanks" dxfId="328" priority="224">
      <formula>LEN(TRIM(C203))&gt;0</formula>
    </cfRule>
    <cfRule type="expression" dxfId="327" priority="225">
      <formula>$T203="Y"</formula>
    </cfRule>
  </conditionalFormatting>
  <conditionalFormatting sqref="C249:E263 G249:M263">
    <cfRule type="notContainsBlanks" dxfId="326" priority="203">
      <formula>LEN(TRIM(C249))&gt;0</formula>
    </cfRule>
    <cfRule type="expression" dxfId="325" priority="204">
      <formula>$T249="Y"</formula>
    </cfRule>
  </conditionalFormatting>
  <conditionalFormatting sqref="C296:E310 G296:M310">
    <cfRule type="notContainsBlanks" dxfId="324" priority="154">
      <formula>LEN(TRIM(C296))&gt;0</formula>
    </cfRule>
    <cfRule type="expression" dxfId="323" priority="155">
      <formula>$T296="Y"</formula>
    </cfRule>
  </conditionalFormatting>
  <conditionalFormatting sqref="E12">
    <cfRule type="containsBlanks" dxfId="322" priority="1113">
      <formula>LEN(TRIM(E12))=0</formula>
    </cfRule>
  </conditionalFormatting>
  <conditionalFormatting sqref="E15 E14:I14 Q52:Q53">
    <cfRule type="containsBlanks" dxfId="321" priority="1099">
      <formula>LEN(TRIM(E14))=0</formula>
    </cfRule>
  </conditionalFormatting>
  <conditionalFormatting sqref="E17 N25 N27 N29 N31">
    <cfRule type="containsBlanks" dxfId="320" priority="1047">
      <formula>LEN(TRIM(E17))=0</formula>
    </cfRule>
  </conditionalFormatting>
  <conditionalFormatting sqref="E25">
    <cfRule type="containsBlanks" dxfId="319" priority="484">
      <formula>LEN(TRIM(E25))=0</formula>
    </cfRule>
  </conditionalFormatting>
  <conditionalFormatting sqref="E27">
    <cfRule type="containsBlanks" dxfId="318" priority="482">
      <formula>LEN(TRIM(E27))=0</formula>
    </cfRule>
  </conditionalFormatting>
  <conditionalFormatting sqref="E29">
    <cfRule type="containsBlanks" dxfId="317" priority="480">
      <formula>LEN(TRIM(E29))=0</formula>
    </cfRule>
  </conditionalFormatting>
  <conditionalFormatting sqref="E31">
    <cfRule type="containsBlanks" dxfId="316" priority="478">
      <formula>LEN(TRIM(E31))=0</formula>
    </cfRule>
  </conditionalFormatting>
  <conditionalFormatting sqref="E15:I15">
    <cfRule type="containsBlanks" dxfId="315" priority="297">
      <formula>LEN(TRIM(E15))=0</formula>
    </cfRule>
  </conditionalFormatting>
  <conditionalFormatting sqref="E19:I19">
    <cfRule type="containsBlanks" dxfId="314" priority="296">
      <formula>LEN(TRIM(E19))=0</formula>
    </cfRule>
  </conditionalFormatting>
  <conditionalFormatting sqref="E21:I21">
    <cfRule type="containsBlanks" dxfId="313" priority="105">
      <formula>LEN(TRIM(E21))=0</formula>
    </cfRule>
  </conditionalFormatting>
  <conditionalFormatting sqref="F37">
    <cfRule type="containsBlanks" dxfId="312" priority="1249">
      <formula>LEN(TRIM(F37))=0</formula>
    </cfRule>
  </conditionalFormatting>
  <conditionalFormatting sqref="F84">
    <cfRule type="containsBlanks" dxfId="311" priority="84">
      <formula>LEN(TRIM(F84))=0</formula>
    </cfRule>
  </conditionalFormatting>
  <conditionalFormatting sqref="F130">
    <cfRule type="containsBlanks" dxfId="310" priority="79">
      <formula>LEN(TRIM(F130))=0</formula>
    </cfRule>
  </conditionalFormatting>
  <conditionalFormatting sqref="F177">
    <cfRule type="containsBlanks" dxfId="309" priority="69">
      <formula>LEN(TRIM(F177))=0</formula>
    </cfRule>
  </conditionalFormatting>
  <conditionalFormatting sqref="F223">
    <cfRule type="containsBlanks" dxfId="308" priority="74">
      <formula>LEN(TRIM(F223))=0</formula>
    </cfRule>
  </conditionalFormatting>
  <conditionalFormatting sqref="F270">
    <cfRule type="containsBlanks" dxfId="307" priority="64">
      <formula>LEN(TRIM(F270))=0</formula>
    </cfRule>
  </conditionalFormatting>
  <conditionalFormatting sqref="F42:J58">
    <cfRule type="containsBlanks" dxfId="306" priority="1252">
      <formula>LEN(TRIM(F42))=0</formula>
    </cfRule>
  </conditionalFormatting>
  <conditionalFormatting sqref="F89:J105">
    <cfRule type="containsBlanks" dxfId="305" priority="85">
      <formula>LEN(TRIM(F89))=0</formula>
    </cfRule>
  </conditionalFormatting>
  <conditionalFormatting sqref="F135:J151">
    <cfRule type="containsBlanks" dxfId="304" priority="80">
      <formula>LEN(TRIM(F135))=0</formula>
    </cfRule>
  </conditionalFormatting>
  <conditionalFormatting sqref="F182:J198">
    <cfRule type="containsBlanks" dxfId="303" priority="70">
      <formula>LEN(TRIM(F182))=0</formula>
    </cfRule>
  </conditionalFormatting>
  <conditionalFormatting sqref="F228:J244">
    <cfRule type="containsBlanks" dxfId="302" priority="75">
      <formula>LEN(TRIM(F228))=0</formula>
    </cfRule>
  </conditionalFormatting>
  <conditionalFormatting sqref="F275:J291">
    <cfRule type="containsBlanks" dxfId="301" priority="65">
      <formula>LEN(TRIM(F275))=0</formula>
    </cfRule>
  </conditionalFormatting>
  <conditionalFormatting sqref="I37">
    <cfRule type="containsBlanks" dxfId="300" priority="104">
      <formula>LEN(TRIM(I37))=0</formula>
    </cfRule>
  </conditionalFormatting>
  <conditionalFormatting sqref="I84">
    <cfRule type="containsBlanks" dxfId="299" priority="81">
      <formula>LEN(TRIM(I84))=0</formula>
    </cfRule>
  </conditionalFormatting>
  <conditionalFormatting sqref="I130">
    <cfRule type="containsBlanks" dxfId="298" priority="76">
      <formula>LEN(TRIM(I130))=0</formula>
    </cfRule>
  </conditionalFormatting>
  <conditionalFormatting sqref="I177">
    <cfRule type="containsBlanks" dxfId="297" priority="66">
      <formula>LEN(TRIM(I177))=0</formula>
    </cfRule>
  </conditionalFormatting>
  <conditionalFormatting sqref="I223">
    <cfRule type="containsBlanks" dxfId="296" priority="71">
      <formula>LEN(TRIM(I223))=0</formula>
    </cfRule>
  </conditionalFormatting>
  <conditionalFormatting sqref="I270">
    <cfRule type="containsBlanks" dxfId="295" priority="61">
      <formula>LEN(TRIM(I270))=0</formula>
    </cfRule>
  </conditionalFormatting>
  <conditionalFormatting sqref="J12:K12">
    <cfRule type="expression" dxfId="294" priority="88">
      <formula>$E$12&gt;1</formula>
    </cfRule>
  </conditionalFormatting>
  <conditionalFormatting sqref="J14:K14">
    <cfRule type="expression" dxfId="293" priority="87">
      <formula>$E$12&gt;1</formula>
    </cfRule>
  </conditionalFormatting>
  <conditionalFormatting sqref="L39:M45">
    <cfRule type="containsBlanks" dxfId="292" priority="340">
      <formula>LEN(TRIM(L39))=0</formula>
    </cfRule>
  </conditionalFormatting>
  <conditionalFormatting sqref="L40:M45">
    <cfRule type="expression" dxfId="291" priority="333">
      <formula>(OR(L39="",L39="None / End of List"))</formula>
    </cfRule>
  </conditionalFormatting>
  <conditionalFormatting sqref="L86:M92">
    <cfRule type="containsBlanks" dxfId="290" priority="311">
      <formula>LEN(TRIM(L86))=0</formula>
    </cfRule>
  </conditionalFormatting>
  <conditionalFormatting sqref="L87:M92">
    <cfRule type="expression" dxfId="289" priority="305">
      <formula>(OR(L86="",L86="None / End of List"))</formula>
    </cfRule>
  </conditionalFormatting>
  <conditionalFormatting sqref="L132:M138">
    <cfRule type="containsBlanks" dxfId="288" priority="272">
      <formula>LEN(TRIM(L132))=0</formula>
    </cfRule>
  </conditionalFormatting>
  <conditionalFormatting sqref="L133:M138">
    <cfRule type="expression" dxfId="287" priority="266">
      <formula>(OR(L132="",L132="None / End of List"))</formula>
    </cfRule>
  </conditionalFormatting>
  <conditionalFormatting sqref="L179:M185">
    <cfRule type="containsBlanks" dxfId="286" priority="239">
      <formula>LEN(TRIM(L179))=0</formula>
    </cfRule>
  </conditionalFormatting>
  <conditionalFormatting sqref="L180:M185">
    <cfRule type="expression" dxfId="285" priority="233">
      <formula>(OR(L179="",L179="None / End of List"))</formula>
    </cfRule>
  </conditionalFormatting>
  <conditionalFormatting sqref="L225:M231">
    <cfRule type="containsBlanks" dxfId="284" priority="202">
      <formula>LEN(TRIM(L225))=0</formula>
    </cfRule>
  </conditionalFormatting>
  <conditionalFormatting sqref="L226:M231">
    <cfRule type="expression" dxfId="283" priority="196">
      <formula>(OR(L225="",L225="None / End of List"))</formula>
    </cfRule>
  </conditionalFormatting>
  <conditionalFormatting sqref="L272:M278">
    <cfRule type="containsBlanks" dxfId="282" priority="169">
      <formula>LEN(TRIM(L272))=0</formula>
    </cfRule>
  </conditionalFormatting>
  <conditionalFormatting sqref="L273:M278">
    <cfRule type="expression" dxfId="281" priority="163">
      <formula>(OR(L272="",L272="None / End of List"))</formula>
    </cfRule>
  </conditionalFormatting>
  <conditionalFormatting sqref="M48:M50">
    <cfRule type="containsBlanks" dxfId="280" priority="455">
      <formula>LEN(TRIM(M48))=0</formula>
    </cfRule>
  </conditionalFormatting>
  <conditionalFormatting sqref="M95:M97">
    <cfRule type="containsBlanks" dxfId="279" priority="148">
      <formula>LEN(TRIM(M95))=0</formula>
    </cfRule>
  </conditionalFormatting>
  <conditionalFormatting sqref="M141:M143">
    <cfRule type="containsBlanks" dxfId="278" priority="141">
      <formula>LEN(TRIM(M141))=0</formula>
    </cfRule>
  </conditionalFormatting>
  <conditionalFormatting sqref="M188:M190">
    <cfRule type="containsBlanks" dxfId="277" priority="134">
      <formula>LEN(TRIM(M188))=0</formula>
    </cfRule>
  </conditionalFormatting>
  <conditionalFormatting sqref="M234:M236">
    <cfRule type="containsBlanks" dxfId="276" priority="127">
      <formula>LEN(TRIM(M234))=0</formula>
    </cfRule>
  </conditionalFormatting>
  <conditionalFormatting sqref="M281:M283">
    <cfRule type="containsBlanks" dxfId="275" priority="120">
      <formula>LEN(TRIM(M281))=0</formula>
    </cfRule>
  </conditionalFormatting>
  <conditionalFormatting sqref="M49:N49">
    <cfRule type="expression" dxfId="274" priority="151">
      <formula>(OR(M48="",M48="N/A"))</formula>
    </cfRule>
  </conditionalFormatting>
  <conditionalFormatting sqref="M96:N96">
    <cfRule type="expression" dxfId="273" priority="144">
      <formula>(OR(M95="",M95="N/A"))</formula>
    </cfRule>
  </conditionalFormatting>
  <conditionalFormatting sqref="M142:N142">
    <cfRule type="expression" dxfId="272" priority="137">
      <formula>(OR(M141="",M141="N/A"))</formula>
    </cfRule>
  </conditionalFormatting>
  <conditionalFormatting sqref="M189:N189">
    <cfRule type="expression" dxfId="271" priority="130">
      <formula>(OR(M188="",M188="N/A"))</formula>
    </cfRule>
  </conditionalFormatting>
  <conditionalFormatting sqref="M235:N235">
    <cfRule type="expression" dxfId="270" priority="123">
      <formula>(OR(M234="",M234="N/A"))</formula>
    </cfRule>
  </conditionalFormatting>
  <conditionalFormatting sqref="M282:N282">
    <cfRule type="expression" dxfId="269" priority="116">
      <formula>(OR(M281="",M281="N/A"))</formula>
    </cfRule>
  </conditionalFormatting>
  <conditionalFormatting sqref="O40:O45">
    <cfRule type="expression" dxfId="268" priority="327">
      <formula>(OR(O39="",O39="N/A"))</formula>
    </cfRule>
  </conditionalFormatting>
  <conditionalFormatting sqref="O87:O92">
    <cfRule type="expression" dxfId="267" priority="298">
      <formula>(OR(O86="",O86="N/A"))</formula>
    </cfRule>
  </conditionalFormatting>
  <conditionalFormatting sqref="O133:O138">
    <cfRule type="expression" dxfId="266" priority="260">
      <formula>(OR(O132="",O132="N/A"))</formula>
    </cfRule>
  </conditionalFormatting>
  <conditionalFormatting sqref="O180:O185">
    <cfRule type="expression" dxfId="265" priority="226">
      <formula>(OR(O179="",O179="N/A"))</formula>
    </cfRule>
  </conditionalFormatting>
  <conditionalFormatting sqref="O226:O231">
    <cfRule type="expression" dxfId="264" priority="190">
      <formula>(OR(O225="",O225="N/A"))</formula>
    </cfRule>
  </conditionalFormatting>
  <conditionalFormatting sqref="O273:O278">
    <cfRule type="expression" dxfId="263" priority="156">
      <formula>(OR(O272="",O272="N/A"))</formula>
    </cfRule>
  </conditionalFormatting>
  <conditionalFormatting sqref="O39:Q45">
    <cfRule type="containsBlanks" dxfId="262" priority="463">
      <formula>LEN(TRIM(O39))=0</formula>
    </cfRule>
  </conditionalFormatting>
  <conditionalFormatting sqref="O86:Q92">
    <cfRule type="containsBlanks" dxfId="261" priority="304">
      <formula>LEN(TRIM(O86))=0</formula>
    </cfRule>
  </conditionalFormatting>
  <conditionalFormatting sqref="O132:Q138">
    <cfRule type="containsBlanks" dxfId="260" priority="289">
      <formula>LEN(TRIM(O132))=0</formula>
    </cfRule>
  </conditionalFormatting>
  <conditionalFormatting sqref="O179:Q185">
    <cfRule type="containsBlanks" dxfId="259" priority="232">
      <formula>LEN(TRIM(O179))=0</formula>
    </cfRule>
  </conditionalFormatting>
  <conditionalFormatting sqref="O225:Q231">
    <cfRule type="containsBlanks" dxfId="258" priority="219">
      <formula>LEN(TRIM(O225))=0</formula>
    </cfRule>
  </conditionalFormatting>
  <conditionalFormatting sqref="O272:Q278">
    <cfRule type="containsBlanks" dxfId="257" priority="162">
      <formula>LEN(TRIM(O272))=0</formula>
    </cfRule>
  </conditionalFormatting>
  <conditionalFormatting sqref="P48:P49">
    <cfRule type="containsBlanks" dxfId="256" priority="454">
      <formula>LEN(TRIM(P48))=0</formula>
    </cfRule>
  </conditionalFormatting>
  <conditionalFormatting sqref="P50">
    <cfRule type="containsBlanks" dxfId="255" priority="1251">
      <formula>LEN(TRIM(P50))=0</formula>
    </cfRule>
  </conditionalFormatting>
  <conditionalFormatting sqref="P54:P56">
    <cfRule type="containsBlanks" dxfId="254" priority="456">
      <formula>LEN(TRIM(P54))=0</formula>
    </cfRule>
  </conditionalFormatting>
  <conditionalFormatting sqref="P95:P96">
    <cfRule type="containsBlanks" dxfId="253" priority="147">
      <formula>LEN(TRIM(P95))=0</formula>
    </cfRule>
  </conditionalFormatting>
  <conditionalFormatting sqref="P97">
    <cfRule type="containsBlanks" dxfId="252" priority="150">
      <formula>LEN(TRIM(P97))=0</formula>
    </cfRule>
  </conditionalFormatting>
  <conditionalFormatting sqref="P101:P103">
    <cfRule type="containsBlanks" dxfId="251" priority="13">
      <formula>LEN(TRIM(P101))=0</formula>
    </cfRule>
  </conditionalFormatting>
  <conditionalFormatting sqref="P141:P142">
    <cfRule type="containsBlanks" dxfId="250" priority="140">
      <formula>LEN(TRIM(P141))=0</formula>
    </cfRule>
  </conditionalFormatting>
  <conditionalFormatting sqref="P143">
    <cfRule type="containsBlanks" dxfId="249" priority="143">
      <formula>LEN(TRIM(P143))=0</formula>
    </cfRule>
  </conditionalFormatting>
  <conditionalFormatting sqref="P147:P149">
    <cfRule type="containsBlanks" dxfId="248" priority="10">
      <formula>LEN(TRIM(P147))=0</formula>
    </cfRule>
  </conditionalFormatting>
  <conditionalFormatting sqref="P188:P189">
    <cfRule type="containsBlanks" dxfId="247" priority="133">
      <formula>LEN(TRIM(P188))=0</formula>
    </cfRule>
  </conditionalFormatting>
  <conditionalFormatting sqref="P190">
    <cfRule type="containsBlanks" dxfId="246" priority="136">
      <formula>LEN(TRIM(P190))=0</formula>
    </cfRule>
  </conditionalFormatting>
  <conditionalFormatting sqref="P194:P196">
    <cfRule type="containsBlanks" dxfId="245" priority="7">
      <formula>LEN(TRIM(P194))=0</formula>
    </cfRule>
  </conditionalFormatting>
  <conditionalFormatting sqref="P234:P235">
    <cfRule type="containsBlanks" dxfId="244" priority="126">
      <formula>LEN(TRIM(P234))=0</formula>
    </cfRule>
  </conditionalFormatting>
  <conditionalFormatting sqref="P236">
    <cfRule type="containsBlanks" dxfId="243" priority="129">
      <formula>LEN(TRIM(P236))=0</formula>
    </cfRule>
  </conditionalFormatting>
  <conditionalFormatting sqref="P240:P242">
    <cfRule type="containsBlanks" dxfId="242" priority="4">
      <formula>LEN(TRIM(P240))=0</formula>
    </cfRule>
  </conditionalFormatting>
  <conditionalFormatting sqref="P281:P282">
    <cfRule type="containsBlanks" dxfId="241" priority="119">
      <formula>LEN(TRIM(P281))=0</formula>
    </cfRule>
  </conditionalFormatting>
  <conditionalFormatting sqref="P283">
    <cfRule type="containsBlanks" dxfId="240" priority="122">
      <formula>LEN(TRIM(P283))=0</formula>
    </cfRule>
  </conditionalFormatting>
  <conditionalFormatting sqref="P287:P289">
    <cfRule type="containsBlanks" dxfId="239" priority="1">
      <formula>LEN(TRIM(P287))=0</formula>
    </cfRule>
  </conditionalFormatting>
  <conditionalFormatting sqref="P48:Q48">
    <cfRule type="expression" dxfId="238" priority="152">
      <formula>(OR(M49="",M49="N/A"))</formula>
    </cfRule>
  </conditionalFormatting>
  <conditionalFormatting sqref="P49:Q49">
    <cfRule type="expression" dxfId="237" priority="153">
      <formula>(OR(P48="",P48="N/A"))</formula>
    </cfRule>
  </conditionalFormatting>
  <conditionalFormatting sqref="P63:Q77">
    <cfRule type="notContainsBlanks" dxfId="236" priority="58">
      <formula>LEN(TRIM(P63))&gt;0</formula>
    </cfRule>
    <cfRule type="expression" dxfId="235" priority="59">
      <formula>AND(N63&gt;1,N63&lt;13000,O63&lt;0.8)</formula>
    </cfRule>
  </conditionalFormatting>
  <conditionalFormatting sqref="P95:Q95">
    <cfRule type="expression" dxfId="234" priority="145">
      <formula>(OR(M95="",M95="N/A"))</formula>
    </cfRule>
  </conditionalFormatting>
  <conditionalFormatting sqref="P96:Q96">
    <cfRule type="expression" dxfId="233" priority="146">
      <formula>(OR(P95="",P95="N/A"))</formula>
    </cfRule>
  </conditionalFormatting>
  <conditionalFormatting sqref="P110:Q124">
    <cfRule type="notContainsBlanks" dxfId="232" priority="32">
      <formula>LEN(TRIM(P110))&gt;0</formula>
    </cfRule>
    <cfRule type="expression" dxfId="231" priority="33">
      <formula>AND(N110&gt;1,N110&lt;13000,O110&lt;0.8)</formula>
    </cfRule>
  </conditionalFormatting>
  <conditionalFormatting sqref="P141:Q141">
    <cfRule type="expression" dxfId="230" priority="138">
      <formula>(OR(M141="",M141="N/A"))</formula>
    </cfRule>
  </conditionalFormatting>
  <conditionalFormatting sqref="P142:Q142">
    <cfRule type="expression" dxfId="229" priority="139">
      <formula>(OR(P141="",P141="N/A"))</formula>
    </cfRule>
  </conditionalFormatting>
  <conditionalFormatting sqref="P156:Q170">
    <cfRule type="notContainsBlanks" dxfId="228" priority="28">
      <formula>LEN(TRIM(P156))&gt;0</formula>
    </cfRule>
    <cfRule type="expression" dxfId="227" priority="29">
      <formula>AND(N156&gt;1,N156&lt;13000,O156&lt;0.8)</formula>
    </cfRule>
  </conditionalFormatting>
  <conditionalFormatting sqref="P188:Q188">
    <cfRule type="expression" dxfId="226" priority="131">
      <formula>(OR(M188="",M188="N/A"))</formula>
    </cfRule>
  </conditionalFormatting>
  <conditionalFormatting sqref="P189:Q189">
    <cfRule type="expression" dxfId="225" priority="132">
      <formula>(OR(P188="",P188="N/A"))</formula>
    </cfRule>
  </conditionalFormatting>
  <conditionalFormatting sqref="P203:Q217">
    <cfRule type="notContainsBlanks" dxfId="224" priority="24">
      <formula>LEN(TRIM(P203))&gt;0</formula>
    </cfRule>
    <cfRule type="expression" dxfId="223" priority="25">
      <formula>AND(N203&gt;1,N203&lt;13000,O203&lt;0.8)</formula>
    </cfRule>
  </conditionalFormatting>
  <conditionalFormatting sqref="P234:Q234">
    <cfRule type="expression" dxfId="222" priority="124">
      <formula>(OR(M234="",M234="N/A"))</formula>
    </cfRule>
  </conditionalFormatting>
  <conditionalFormatting sqref="P235:Q235">
    <cfRule type="expression" dxfId="221" priority="125">
      <formula>(OR(P234="",P234="N/A"))</formula>
    </cfRule>
  </conditionalFormatting>
  <conditionalFormatting sqref="P249:Q263">
    <cfRule type="notContainsBlanks" dxfId="220" priority="20">
      <formula>LEN(TRIM(P249))&gt;0</formula>
    </cfRule>
    <cfRule type="expression" dxfId="219" priority="21">
      <formula>AND(N249&gt;1,N249&lt;13000,O249&lt;0.8)</formula>
    </cfRule>
  </conditionalFormatting>
  <conditionalFormatting sqref="P281:Q281">
    <cfRule type="expression" dxfId="218" priority="117">
      <formula>(OR(M281="",M281="N/A"))</formula>
    </cfRule>
  </conditionalFormatting>
  <conditionalFormatting sqref="P282:Q282">
    <cfRule type="expression" dxfId="217" priority="118">
      <formula>(OR(P281="",P281="N/A"))</formula>
    </cfRule>
  </conditionalFormatting>
  <conditionalFormatting sqref="P296:Q310">
    <cfRule type="notContainsBlanks" dxfId="216" priority="16">
      <formula>LEN(TRIM(P296))&gt;0</formula>
    </cfRule>
    <cfRule type="expression" dxfId="215" priority="17">
      <formula>AND(N296&gt;1,N296&lt;13000,O296&lt;0.8)</formula>
    </cfRule>
  </conditionalFormatting>
  <conditionalFormatting sqref="Q58">
    <cfRule type="containsBlanks" dxfId="214" priority="460">
      <formula>LEN(TRIM(Q58))=0</formula>
    </cfRule>
  </conditionalFormatting>
  <conditionalFormatting sqref="Q99:Q100">
    <cfRule type="containsBlanks" dxfId="213" priority="15">
      <formula>LEN(TRIM(Q99))=0</formula>
    </cfRule>
  </conditionalFormatting>
  <conditionalFormatting sqref="Q105">
    <cfRule type="containsBlanks" dxfId="212" priority="350">
      <formula>LEN(TRIM(Q105))=0</formula>
    </cfRule>
  </conditionalFormatting>
  <conditionalFormatting sqref="Q145:Q146">
    <cfRule type="containsBlanks" dxfId="211" priority="12">
      <formula>LEN(TRIM(Q145))=0</formula>
    </cfRule>
  </conditionalFormatting>
  <conditionalFormatting sqref="Q151">
    <cfRule type="containsBlanks" dxfId="210" priority="286">
      <formula>LEN(TRIM(Q151))=0</formula>
    </cfRule>
  </conditionalFormatting>
  <conditionalFormatting sqref="Q192:Q193">
    <cfRule type="containsBlanks" dxfId="209" priority="9">
      <formula>LEN(TRIM(Q192))=0</formula>
    </cfRule>
  </conditionalFormatting>
  <conditionalFormatting sqref="Q198">
    <cfRule type="containsBlanks" dxfId="208" priority="247">
      <formula>LEN(TRIM(Q198))=0</formula>
    </cfRule>
  </conditionalFormatting>
  <conditionalFormatting sqref="Q238:Q239">
    <cfRule type="containsBlanks" dxfId="207" priority="6">
      <formula>LEN(TRIM(Q238))=0</formula>
    </cfRule>
  </conditionalFormatting>
  <conditionalFormatting sqref="Q244">
    <cfRule type="containsBlanks" dxfId="206" priority="216">
      <formula>LEN(TRIM(Q244))=0</formula>
    </cfRule>
  </conditionalFormatting>
  <conditionalFormatting sqref="Q285:Q286">
    <cfRule type="containsBlanks" dxfId="205" priority="3">
      <formula>LEN(TRIM(Q285))=0</formula>
    </cfRule>
  </conditionalFormatting>
  <conditionalFormatting sqref="Q291">
    <cfRule type="containsBlanks" dxfId="204" priority="177">
      <formula>LEN(TRIM(Q291))=0</formula>
    </cfRule>
  </conditionalFormatting>
  <hyperlinks>
    <hyperlink ref="N20:Q21" location="'Instructions &amp; Definitions'!A1" display="Clicking this message will redirect you to the overall instructions tab of the workbook, including contacts for OVM and DOER." xr:uid="{00000000-0004-0000-0300-000000000000}"/>
    <hyperlink ref="C38:J38" location="'Instructs, Defines, Contacts'!D28" display="Click here to review Usage Type definitions" xr:uid="{3C56B451-0D54-4A60-B1C1-70605177C3D4}"/>
    <hyperlink ref="C85:J85" location="'Instructs, Defines, Contacts'!D28" display="Click here to review Usage Type definitions" xr:uid="{B1665688-BC3C-4184-AF36-EE1B09F6BC7D}"/>
    <hyperlink ref="C131:J131" location="'Instructs, Defines, Contacts'!D28" display="Click here to review Usage Type definitions" xr:uid="{D1B05D0D-DC8E-4532-9F26-B5130BAFBB06}"/>
    <hyperlink ref="C224:J224" location="'Instructs, Defines, Contacts'!D28" display="Click here to review Usage Type definitions" xr:uid="{574D97E9-213B-4B6E-B73A-934E5DF99C25}"/>
    <hyperlink ref="C178:J178" location="'Instructs, Defines, Contacts'!D28" display="Click here to review Usage Type definitions" xr:uid="{BEFDE25B-635F-471A-A493-19A2D68913F4}"/>
    <hyperlink ref="C271:J271" location="'Instructs, Defines, Contacts'!D28" display="Click here to review Usage Type definitions" xr:uid="{3D422A0C-EA03-4388-82E0-6D9501340793}"/>
  </hyperlinks>
  <pageMargins left="0.5" right="0.5" top="0.5" bottom="0.5" header="0.25" footer="0.25"/>
  <pageSetup paperSize="5" scale="84" fitToHeight="0" orientation="landscape" horizontalDpi="4294967293" verticalDpi="1200" r:id="rId1"/>
  <headerFooter>
    <oddHeader>&amp;F</oddHeader>
    <oddFooter>&amp;L&amp;A&amp;CPage &amp;P of &amp;N</oddFooter>
  </headerFooter>
  <rowBreaks count="4" manualBreakCount="4">
    <brk id="32" min="1" max="17" man="1"/>
    <brk id="59" min="1" max="17" man="1"/>
    <brk id="78" min="1" max="17" man="1"/>
    <brk id="106" min="1" max="17" man="1"/>
  </rowBreaks>
  <ignoredErrors>
    <ignoredError sqref="N66:N77 N111:N124" unlockedFormula="1"/>
  </ignoredErrors>
  <extLst>
    <ext xmlns:x14="http://schemas.microsoft.com/office/spreadsheetml/2009/9/main" uri="{CCE6A557-97BC-4b89-ADB6-D9C93CAAB3DF}">
      <x14:dataValidations xmlns:xm="http://schemas.microsoft.com/office/excel/2006/main" count="14">
        <x14:dataValidation type="list" allowBlank="1" showInputMessage="1" showErrorMessage="1" xr:uid="{6885A810-34D2-4148-A236-C487C1089088}">
          <x14:formula1>
            <xm:f>'RI Drop-Downs'!$J$36:$J$37</xm:f>
          </x14:formula1>
          <xm:sqref>Q52 Q238 Q99 Q145 Q192 Q285</xm:sqref>
        </x14:dataValidation>
        <x14:dataValidation type="list" allowBlank="1" showInputMessage="1" showErrorMessage="1" xr:uid="{39CB8B9B-5415-4571-9FE0-B156F6F705BB}">
          <x14:formula1>
            <xm:f>'RI Drop-Downs'!$J$41:$J$45</xm:f>
          </x14:formula1>
          <xm:sqref>P54 P240 P101 P147 P194 P287</xm:sqref>
        </x14:dataValidation>
        <x14:dataValidation type="list" allowBlank="1" showInputMessage="1" showErrorMessage="1" xr:uid="{4F8C8F75-2252-4229-A7FA-1087E7DB01D8}">
          <x14:formula1>
            <xm:f>'Sec-Agency PL'!$E$1:$X$1</xm:f>
          </x14:formula1>
          <xm:sqref>E12</xm:sqref>
        </x14:dataValidation>
        <x14:dataValidation type="list" allowBlank="1" showInputMessage="1" showErrorMessage="1" xr:uid="{9A504187-EA32-4E38-9F15-DDE12A745C49}">
          <x14:formula1>
            <xm:f>'RI Drop-Downs'!$J$13:$J$17</xm:f>
          </x14:formula1>
          <xm:sqref>P48:Q49 M48:N49 P234:Q235 M234:N235 P95:Q96 M95:N96 P141:Q142 M141:N142 P188:Q189 M188:N189 P281:Q282 M281:N282</xm:sqref>
        </x14:dataValidation>
        <x14:dataValidation type="list" allowBlank="1" showInputMessage="1" showErrorMessage="1" xr:uid="{FC937F58-87AF-4E38-A953-CAE6C06AAB6B}">
          <x14:formula1>
            <xm:f>'RI Drop-Downs'!$J$21:$J$27</xm:f>
          </x14:formula1>
          <xm:sqref>O39:P45 O86:P92 O132:P138 O179:P185 O225:P231 O272:P278</xm:sqref>
        </x14:dataValidation>
        <x14:dataValidation type="list" allowBlank="1" showInputMessage="1" showErrorMessage="1" xr:uid="{DADBF158-B468-4E5C-B7EC-9F936CA30AA1}">
          <x14:formula1>
            <xm:f>'RI Drop-Downs'!$J$2:$J$9</xm:f>
          </x14:formula1>
          <xm:sqref>L39:M45 L86:M92 L132:M138 L179:M185 L225:M231 L272:M278</xm:sqref>
        </x14:dataValidation>
        <x14:dataValidation type="list" allowBlank="1" showInputMessage="1" showErrorMessage="1" xr:uid="{963F6895-1EA9-4DB0-8A77-8BD3BC3F63B6}">
          <x14:formula1>
            <xm:f>'RI Drop-Downs'!$F$2:$F$6</xm:f>
          </x14:formula1>
          <xm:sqref>C37:D37 C177:D177 C84:D84 C223:D223 C130:D130 C270:D270</xm:sqref>
        </x14:dataValidation>
        <x14:dataValidation type="list" allowBlank="1" showInputMessage="1" showErrorMessage="1" xr:uid="{36DFB7D2-F2ED-4BF6-B9F6-6FB5F4AC1CF0}">
          <x14:formula1>
            <xm:f>'RI Drop-Downs'!$H$2:$H$6</xm:f>
          </x14:formula1>
          <xm:sqref>F177:G177 I270:J270 F270:G270 I130:J130 F130:G130 I223:J223 F223:G223 I84:J84 F84:G84 I177:J177</xm:sqref>
        </x14:dataValidation>
        <x14:dataValidation type="list" allowBlank="1" showInputMessage="1" showErrorMessage="1" xr:uid="{219CF464-9DDA-4846-B2B1-F3185C74B581}">
          <x14:formula1>
            <xm:f>'RI Drop-Downs'!$F$26:$F$29</xm:f>
          </x14:formula1>
          <xm:sqref>D110:D124 D63:D77 D156:D170 D203:D217 D249:D263 D296:D310</xm:sqref>
        </x14:dataValidation>
        <x14:dataValidation type="list" allowBlank="1" showInputMessage="1" showErrorMessage="1" xr:uid="{D686E769-4BD0-4D21-8ECA-E7747276FCED}">
          <x14:formula1>
            <xm:f>'RI Drop-Downs'!$H$26:$H$28</xm:f>
          </x14:formula1>
          <xm:sqref>L63:L77 L110:L124 L156:L170 L203:L217 L249:L263 L296:L310</xm:sqref>
        </x14:dataValidation>
        <x14:dataValidation type="list" allowBlank="1" showInputMessage="1" showErrorMessage="1" xr:uid="{83EBE554-5103-4405-A74E-EA3676B8C279}">
          <x14:formula1>
            <xm:f>'RI Drop-Downs'!$H$2:$H$4</xm:f>
          </x14:formula1>
          <xm:sqref>F37:G37</xm:sqref>
        </x14:dataValidation>
        <x14:dataValidation type="list" allowBlank="1" showInputMessage="1" showErrorMessage="1" xr:uid="{D29313F8-B030-4053-B2B6-4EDFE913FEA1}">
          <x14:formula1>
            <xm:f>'RI Drop-Downs'!$H$8:$H$16</xm:f>
          </x14:formula1>
          <xm:sqref>I37:J37</xm:sqref>
        </x14:dataValidation>
        <x14:dataValidation type="list" allowBlank="1" showInputMessage="1" showErrorMessage="1" xr:uid="{33DB8BDC-1BD9-4136-8A1D-921EF6A4569D}">
          <x14:formula1>
            <xm:f>OFFSET('Sec-Agency PL'!$E$1,1,MATCH($E$12,'Sec-Agency PL'!$E$1:$X$1,0)-1,COUNTA(OFFSET('Sec-Agency PL'!$E$1,1,MATCH($E$12,'Sec-Agency PL'!L3:AC3,0)-1,25,1)),1)</xm:f>
          </x14:formula1>
          <xm:sqref>K15</xm:sqref>
        </x14:dataValidation>
        <x14:dataValidation type="list" allowBlank="1" showInputMessage="1" showErrorMessage="1" xr:uid="{9215DA7A-6042-44DC-A36C-6EA5AB2BD1BD}">
          <x14:formula1>
            <xm:f>OFFSET('Sec-Agency PL'!$E$1,1,MATCH($E$12,'Sec-Agency PL'!$E$1:$X$1,0)-1,COUNTA(OFFSET('Sec-Agency PL'!$E$1,1,MATCH($E$12,'Sec-Agency PL'!E1:X1,0)-1,25,1)),1)</xm:f>
          </x14:formula1>
          <xm:sqref>E14:I14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FFCC"/>
  </sheetPr>
  <dimension ref="B1:CJ130"/>
  <sheetViews>
    <sheetView zoomScale="90" zoomScaleNormal="90" workbookViewId="0">
      <pane xSplit="5" ySplit="5" topLeftCell="F6" activePane="bottomRight" state="frozen"/>
      <selection pane="topRight" activeCell="E1" sqref="E1"/>
      <selection pane="bottomLeft" activeCell="A6" sqref="A6"/>
      <selection pane="bottomRight" activeCell="E10" sqref="E10"/>
    </sheetView>
  </sheetViews>
  <sheetFormatPr defaultColWidth="9.1796875" defaultRowHeight="14.5" x14ac:dyDescent="0.35"/>
  <cols>
    <col min="1" max="1" width="2.54296875" style="4" customWidth="1"/>
    <col min="2" max="2" width="3.54296875" style="4" customWidth="1"/>
    <col min="3" max="3" width="27.1796875" style="4" customWidth="1"/>
    <col min="4" max="4" width="5.1796875" style="4" hidden="1" customWidth="1"/>
    <col min="5" max="5" width="26.1796875" style="4" customWidth="1"/>
    <col min="6" max="7" width="12.54296875" style="4" customWidth="1"/>
    <col min="8" max="9" width="19.453125" style="4" customWidth="1"/>
    <col min="10" max="10" width="12.54296875" style="4" customWidth="1"/>
    <col min="11" max="12" width="12.54296875" style="413" customWidth="1"/>
    <col min="13" max="13" width="31.1796875" style="4" customWidth="1"/>
    <col min="14" max="14" width="12.54296875" style="4" customWidth="1"/>
    <col min="15" max="15" width="12.54296875" style="413" customWidth="1"/>
    <col min="16" max="16" width="12.54296875" style="4" customWidth="1"/>
    <col min="17" max="17" width="12.54296875" style="413" customWidth="1"/>
    <col min="18" max="19" width="12.54296875" style="4" customWidth="1"/>
    <col min="20" max="21" width="3.54296875" style="4" customWidth="1"/>
    <col min="22" max="27" width="12.54296875" style="4" customWidth="1"/>
    <col min="28" max="29" width="3.54296875" style="4" customWidth="1"/>
    <col min="30" max="31" width="13.6328125" style="4" customWidth="1"/>
    <col min="32" max="33" width="12.54296875" style="4" customWidth="1"/>
    <col min="34" max="34" width="13.54296875" style="4" bestFit="1" customWidth="1"/>
    <col min="35" max="35" width="16.81640625" style="4" bestFit="1" customWidth="1"/>
    <col min="36" max="36" width="20.1796875" style="4" customWidth="1"/>
    <col min="37" max="43" width="12.54296875" style="4" customWidth="1"/>
    <col min="44" max="44" width="15.08984375" style="4" customWidth="1"/>
    <col min="45" max="47" width="12.54296875" style="4" customWidth="1"/>
    <col min="48" max="48" width="3.453125" style="4" customWidth="1"/>
    <col min="49" max="49" width="3.54296875" style="4" customWidth="1"/>
    <col min="50" max="60" width="12.54296875" style="4" customWidth="1"/>
    <col min="61" max="61" width="3.54296875" style="4" customWidth="1"/>
    <col min="62" max="16384" width="9.1796875" style="4"/>
  </cols>
  <sheetData>
    <row r="1" spans="2:88" s="11" customFormat="1" ht="25" customHeight="1" thickBot="1" x14ac:dyDescent="0.4">
      <c r="B1" s="658" t="s">
        <v>53</v>
      </c>
      <c r="C1" s="503"/>
      <c r="D1" s="503"/>
      <c r="E1" s="503"/>
      <c r="F1" s="503"/>
      <c r="G1" s="503"/>
      <c r="H1" s="503"/>
      <c r="I1" s="503"/>
      <c r="J1" s="503"/>
      <c r="K1" s="503"/>
      <c r="L1" s="503"/>
      <c r="M1" s="503"/>
      <c r="N1" s="503"/>
      <c r="O1" s="503"/>
      <c r="P1" s="655" t="s">
        <v>15782</v>
      </c>
      <c r="Q1" s="655"/>
      <c r="R1" s="655"/>
      <c r="S1" s="438">
        <f>S107+S87+S67+S47+S27+S7</f>
        <v>5</v>
      </c>
      <c r="T1" s="437"/>
      <c r="U1" s="57"/>
      <c r="V1" s="660" t="s">
        <v>0</v>
      </c>
      <c r="W1" s="660"/>
      <c r="X1" s="661"/>
      <c r="Y1" s="661"/>
      <c r="Z1" s="661"/>
      <c r="AA1" s="661"/>
      <c r="AB1" s="58"/>
      <c r="AC1" s="74"/>
      <c r="AD1" s="503" t="s">
        <v>54</v>
      </c>
      <c r="AE1" s="503"/>
      <c r="AF1" s="503"/>
      <c r="AG1" s="503"/>
      <c r="AH1" s="503"/>
      <c r="AI1" s="503"/>
      <c r="AJ1" s="503"/>
      <c r="AK1" s="503"/>
      <c r="AL1" s="503"/>
      <c r="AM1" s="503"/>
      <c r="AN1" s="503"/>
      <c r="AO1" s="503"/>
      <c r="AP1" s="503"/>
      <c r="AQ1" s="655" t="s">
        <v>15783</v>
      </c>
      <c r="AR1" s="655"/>
      <c r="AS1" s="655"/>
      <c r="AT1" s="655"/>
      <c r="AU1" s="438">
        <f>COUNTA(AD10:AD24,AD30:AD44,AD50:AD64,AD70:AD84,AD90:AD104,AD110:AD124,AE10:AE24,AE30:AE44,AE50:AE64,AE70:AE84,AE90:AE104,AE110:AE124)</f>
        <v>0</v>
      </c>
      <c r="AV1" s="59"/>
      <c r="AW1" s="60"/>
      <c r="AX1" s="503" t="s">
        <v>55</v>
      </c>
      <c r="AY1" s="663"/>
      <c r="AZ1" s="663"/>
      <c r="BA1" s="663"/>
      <c r="BB1" s="663"/>
      <c r="BC1" s="663"/>
      <c r="BD1" s="663"/>
      <c r="BE1" s="663"/>
      <c r="BF1" s="663"/>
      <c r="BG1" s="663"/>
      <c r="BH1" s="663"/>
      <c r="BI1" s="59"/>
      <c r="CJ1" s="11" t="str">
        <f>'Justification &amp; Expected Use'!$E$17</f>
        <v/>
      </c>
    </row>
    <row r="2" spans="2:88" x14ac:dyDescent="0.35">
      <c r="B2" s="41"/>
      <c r="C2" s="18"/>
      <c r="D2" s="18"/>
      <c r="E2" s="18"/>
      <c r="F2" s="18"/>
      <c r="G2" s="18"/>
      <c r="H2" s="18"/>
      <c r="I2" s="18"/>
      <c r="J2" s="18"/>
      <c r="K2" s="431"/>
      <c r="L2" s="431"/>
      <c r="M2" s="18"/>
      <c r="N2" s="18"/>
      <c r="O2" s="431"/>
      <c r="P2" s="18"/>
      <c r="Q2" s="431"/>
      <c r="R2" s="18"/>
      <c r="S2" s="18"/>
      <c r="T2" s="19"/>
      <c r="U2" s="24"/>
      <c r="V2" s="25"/>
      <c r="W2" s="25"/>
      <c r="X2" s="25"/>
      <c r="Y2" s="25"/>
      <c r="Z2" s="25"/>
      <c r="AA2" s="25"/>
      <c r="AB2" s="26"/>
      <c r="AC2" s="18"/>
      <c r="AD2" s="18"/>
      <c r="AE2" s="18"/>
      <c r="AF2" s="18"/>
      <c r="AG2" s="18"/>
      <c r="AH2" s="18"/>
      <c r="AI2" s="18"/>
      <c r="AJ2" s="18"/>
      <c r="AK2" s="18"/>
      <c r="AL2" s="18"/>
      <c r="AM2" s="18"/>
      <c r="AN2" s="18"/>
      <c r="AO2" s="18"/>
      <c r="AP2" s="18"/>
      <c r="AQ2" s="18"/>
      <c r="AR2" s="18"/>
      <c r="AS2" s="18"/>
      <c r="AT2" s="18"/>
      <c r="AU2" s="18"/>
      <c r="AV2" s="42"/>
      <c r="AW2" s="41"/>
      <c r="AX2" s="18"/>
      <c r="AY2" s="18"/>
      <c r="AZ2" s="18"/>
      <c r="BA2" s="18"/>
      <c r="BB2" s="18"/>
      <c r="BC2" s="18"/>
      <c r="BD2" s="18"/>
      <c r="BE2" s="18"/>
      <c r="BF2" s="18"/>
      <c r="BG2" s="18"/>
      <c r="BH2" s="18"/>
      <c r="BI2" s="42"/>
    </row>
    <row r="3" spans="2:88" ht="15" customHeight="1" x14ac:dyDescent="0.35">
      <c r="B3" s="43"/>
      <c r="C3" s="20" t="s">
        <v>38</v>
      </c>
      <c r="D3" s="20"/>
      <c r="E3" s="698" t="s">
        <v>56</v>
      </c>
      <c r="F3" s="699"/>
      <c r="G3" s="699"/>
      <c r="H3" s="699"/>
      <c r="I3" s="699"/>
      <c r="J3" s="699"/>
      <c r="K3" s="699"/>
      <c r="L3" s="699"/>
      <c r="M3" s="699"/>
      <c r="N3" s="699"/>
      <c r="O3" s="699"/>
      <c r="P3" s="699"/>
      <c r="Q3" s="699"/>
      <c r="R3" s="700"/>
      <c r="S3" s="21" t="s">
        <v>38</v>
      </c>
      <c r="T3" s="5"/>
      <c r="U3" s="27"/>
      <c r="V3" s="698" t="s">
        <v>57</v>
      </c>
      <c r="W3" s="699"/>
      <c r="X3" s="699"/>
      <c r="Y3" s="699"/>
      <c r="Z3" s="699"/>
      <c r="AA3" s="700"/>
      <c r="AB3" s="28"/>
      <c r="AC3" s="6"/>
      <c r="AD3" s="698" t="s">
        <v>58</v>
      </c>
      <c r="AE3" s="699"/>
      <c r="AF3" s="699"/>
      <c r="AG3" s="699"/>
      <c r="AH3" s="699"/>
      <c r="AI3" s="699"/>
      <c r="AJ3" s="699"/>
      <c r="AK3" s="699"/>
      <c r="AL3" s="699"/>
      <c r="AM3" s="699"/>
      <c r="AN3" s="699"/>
      <c r="AO3" s="699"/>
      <c r="AP3" s="699"/>
      <c r="AQ3" s="699"/>
      <c r="AR3" s="699"/>
      <c r="AS3" s="699"/>
      <c r="AT3" s="699"/>
      <c r="AU3" s="700"/>
      <c r="AV3" s="44"/>
      <c r="AW3" s="43"/>
      <c r="AX3" s="698" t="s">
        <v>59</v>
      </c>
      <c r="AY3" s="699"/>
      <c r="AZ3" s="699"/>
      <c r="BA3" s="699"/>
      <c r="BB3" s="699"/>
      <c r="BC3" s="699"/>
      <c r="BD3" s="699"/>
      <c r="BE3" s="699"/>
      <c r="BF3" s="699"/>
      <c r="BG3" s="699"/>
      <c r="BH3" s="700"/>
      <c r="BI3" s="44"/>
    </row>
    <row r="4" spans="2:88" x14ac:dyDescent="0.35">
      <c r="B4" s="43"/>
      <c r="C4" s="6"/>
      <c r="D4" s="6"/>
      <c r="E4" s="701"/>
      <c r="F4" s="702"/>
      <c r="G4" s="702"/>
      <c r="H4" s="702"/>
      <c r="I4" s="702"/>
      <c r="J4" s="702"/>
      <c r="K4" s="702"/>
      <c r="L4" s="702"/>
      <c r="M4" s="702"/>
      <c r="N4" s="702"/>
      <c r="O4" s="702"/>
      <c r="P4" s="702"/>
      <c r="Q4" s="702"/>
      <c r="R4" s="703"/>
      <c r="S4" s="6"/>
      <c r="T4" s="5"/>
      <c r="U4" s="27"/>
      <c r="V4" s="674"/>
      <c r="W4" s="692"/>
      <c r="X4" s="692"/>
      <c r="Y4" s="692"/>
      <c r="Z4" s="692"/>
      <c r="AA4" s="693"/>
      <c r="AB4" s="28"/>
      <c r="AC4" s="6"/>
      <c r="AD4" s="701"/>
      <c r="AE4" s="702"/>
      <c r="AF4" s="702"/>
      <c r="AG4" s="702"/>
      <c r="AH4" s="702"/>
      <c r="AI4" s="702"/>
      <c r="AJ4" s="702"/>
      <c r="AK4" s="702"/>
      <c r="AL4" s="702"/>
      <c r="AM4" s="702"/>
      <c r="AN4" s="702"/>
      <c r="AO4" s="702"/>
      <c r="AP4" s="702"/>
      <c r="AQ4" s="702"/>
      <c r="AR4" s="702"/>
      <c r="AS4" s="702"/>
      <c r="AT4" s="702"/>
      <c r="AU4" s="703"/>
      <c r="AV4" s="44"/>
      <c r="AW4" s="43"/>
      <c r="AX4" s="701"/>
      <c r="AY4" s="702"/>
      <c r="AZ4" s="702"/>
      <c r="BA4" s="702"/>
      <c r="BB4" s="702"/>
      <c r="BC4" s="702"/>
      <c r="BD4" s="702"/>
      <c r="BE4" s="702"/>
      <c r="BF4" s="702"/>
      <c r="BG4" s="702"/>
      <c r="BH4" s="703"/>
      <c r="BI4" s="44"/>
    </row>
    <row r="5" spans="2:88" ht="15" thickBot="1" x14ac:dyDescent="0.4">
      <c r="B5" s="45"/>
      <c r="C5" s="22"/>
      <c r="D5" s="22"/>
      <c r="E5" s="22"/>
      <c r="F5" s="22"/>
      <c r="G5" s="22"/>
      <c r="H5" s="22"/>
      <c r="I5" s="22"/>
      <c r="J5" s="22"/>
      <c r="K5" s="432"/>
      <c r="L5" s="432"/>
      <c r="M5" s="22"/>
      <c r="N5" s="22"/>
      <c r="O5" s="432"/>
      <c r="P5" s="22"/>
      <c r="Q5" s="432"/>
      <c r="R5" s="22"/>
      <c r="S5" s="22"/>
      <c r="T5" s="23"/>
      <c r="U5" s="29"/>
      <c r="V5" s="30"/>
      <c r="W5" s="30"/>
      <c r="X5" s="30"/>
      <c r="Y5" s="30"/>
      <c r="Z5" s="30"/>
      <c r="AA5" s="30"/>
      <c r="AB5" s="31"/>
      <c r="AC5" s="22"/>
      <c r="AD5" s="22"/>
      <c r="AE5" s="22"/>
      <c r="AF5" s="22"/>
      <c r="AG5" s="22"/>
      <c r="AH5" s="22"/>
      <c r="AI5" s="22"/>
      <c r="AJ5" s="22"/>
      <c r="AK5" s="22"/>
      <c r="AL5" s="22"/>
      <c r="AM5" s="22"/>
      <c r="AN5" s="22"/>
      <c r="AO5" s="22"/>
      <c r="AP5" s="22"/>
      <c r="AQ5" s="22"/>
      <c r="AR5" s="22"/>
      <c r="AS5" s="22"/>
      <c r="AT5" s="22"/>
      <c r="AU5" s="22"/>
      <c r="AV5" s="46"/>
      <c r="AW5" s="45"/>
      <c r="AX5" s="22"/>
      <c r="AY5" s="22"/>
      <c r="AZ5" s="22"/>
      <c r="BA5" s="22"/>
      <c r="BB5" s="22"/>
      <c r="BC5" s="22"/>
      <c r="BD5" s="22"/>
      <c r="BE5" s="22"/>
      <c r="BF5" s="22"/>
      <c r="BG5" s="22"/>
      <c r="BH5" s="22"/>
      <c r="BI5" s="46"/>
    </row>
    <row r="6" spans="2:88" ht="15" customHeight="1" x14ac:dyDescent="0.35">
      <c r="B6" s="47"/>
      <c r="C6" s="13"/>
      <c r="D6" s="13"/>
      <c r="E6" s="13"/>
      <c r="F6" s="75"/>
      <c r="G6" s="13"/>
      <c r="H6" s="13"/>
      <c r="I6" s="13"/>
      <c r="J6" s="13"/>
      <c r="K6" s="433"/>
      <c r="L6" s="433"/>
      <c r="M6" s="13"/>
      <c r="N6" s="13"/>
      <c r="O6" s="433"/>
      <c r="P6" s="13"/>
      <c r="Q6" s="433"/>
      <c r="R6" s="13"/>
      <c r="S6" s="13"/>
      <c r="T6" s="14"/>
      <c r="U6" s="13"/>
      <c r="V6" s="13"/>
      <c r="W6" s="13"/>
      <c r="X6" s="13"/>
      <c r="Y6" s="13"/>
      <c r="Z6" s="13"/>
      <c r="AA6" s="13"/>
      <c r="AB6" s="33"/>
      <c r="AC6" s="32"/>
      <c r="AD6" s="75"/>
      <c r="AE6" s="75"/>
      <c r="AF6" s="13"/>
      <c r="AG6" s="13"/>
      <c r="AH6" s="13"/>
      <c r="AI6" s="13"/>
      <c r="AJ6" s="13"/>
      <c r="AK6" s="13"/>
      <c r="AL6" s="13"/>
      <c r="AM6" s="13"/>
      <c r="AN6" s="13"/>
      <c r="AO6" s="13"/>
      <c r="AP6" s="13"/>
      <c r="AQ6" s="13"/>
      <c r="AR6" s="13"/>
      <c r="AS6" s="13"/>
      <c r="AT6" s="13"/>
      <c r="AU6" s="13"/>
      <c r="AV6" s="392"/>
      <c r="AW6" s="47"/>
      <c r="AX6" s="13"/>
      <c r="AY6" s="13"/>
      <c r="AZ6" s="13"/>
      <c r="BA6" s="13"/>
      <c r="BB6" s="13"/>
      <c r="BC6" s="13"/>
      <c r="BD6" s="13"/>
      <c r="BE6" s="13"/>
      <c r="BF6" s="13"/>
      <c r="BG6" s="13"/>
      <c r="BH6" s="13"/>
      <c r="BI6" s="48"/>
    </row>
    <row r="7" spans="2:88" ht="15" customHeight="1" x14ac:dyDescent="0.35">
      <c r="B7" s="47"/>
      <c r="C7" s="81" t="s">
        <v>14728</v>
      </c>
      <c r="D7" s="150"/>
      <c r="E7" s="664" t="s">
        <v>2202</v>
      </c>
      <c r="F7" s="665"/>
      <c r="G7" s="665"/>
      <c r="H7" s="665"/>
      <c r="I7" s="665"/>
      <c r="J7" s="665"/>
      <c r="K7" s="665"/>
      <c r="L7" s="666"/>
      <c r="M7" s="73"/>
      <c r="N7" s="73"/>
      <c r="O7" s="667" t="s">
        <v>60</v>
      </c>
      <c r="P7" s="668"/>
      <c r="Q7" s="668"/>
      <c r="R7" s="668"/>
      <c r="S7" s="34">
        <f>'Justification &amp; Expected Use'!Q58</f>
        <v>5</v>
      </c>
      <c r="T7" s="14"/>
      <c r="U7" s="13"/>
      <c r="V7" s="696" t="s">
        <v>388</v>
      </c>
      <c r="W7" s="667"/>
      <c r="X7" s="667"/>
      <c r="Y7" s="667"/>
      <c r="Z7" s="667"/>
      <c r="AA7" s="697"/>
      <c r="AB7" s="14"/>
      <c r="AC7" s="12"/>
      <c r="AD7" s="664" t="s">
        <v>389</v>
      </c>
      <c r="AE7" s="665"/>
      <c r="AF7" s="686"/>
      <c r="AG7" s="686"/>
      <c r="AH7" s="686"/>
      <c r="AI7" s="686"/>
      <c r="AJ7" s="686"/>
      <c r="AK7" s="686"/>
      <c r="AL7" s="686"/>
      <c r="AM7" s="687" t="s">
        <v>61</v>
      </c>
      <c r="AN7" s="688"/>
      <c r="AO7" s="688"/>
      <c r="AP7" s="688"/>
      <c r="AQ7" s="688"/>
      <c r="AR7" s="688"/>
      <c r="AS7" s="688"/>
      <c r="AT7" s="688"/>
      <c r="AU7" s="689"/>
      <c r="AV7" s="48"/>
      <c r="AW7" s="47"/>
      <c r="AX7" s="13"/>
      <c r="AY7" s="13"/>
      <c r="AZ7" s="13"/>
      <c r="BA7" s="13"/>
      <c r="BB7" s="13"/>
      <c r="BC7" s="13"/>
      <c r="BD7" s="13"/>
      <c r="BE7" s="13"/>
      <c r="BF7" s="13"/>
      <c r="BG7" s="13"/>
      <c r="BH7" s="13"/>
      <c r="BI7" s="48"/>
    </row>
    <row r="8" spans="2:88" ht="15" customHeight="1" x14ac:dyDescent="0.35">
      <c r="B8" s="47"/>
      <c r="C8" s="656" t="s">
        <v>62</v>
      </c>
      <c r="D8" s="656" t="s">
        <v>2164</v>
      </c>
      <c r="E8" s="656" t="s">
        <v>17</v>
      </c>
      <c r="F8" s="656" t="s">
        <v>18</v>
      </c>
      <c r="G8" s="656" t="s">
        <v>19</v>
      </c>
      <c r="H8" s="656" t="s">
        <v>20</v>
      </c>
      <c r="I8" s="656" t="s">
        <v>21</v>
      </c>
      <c r="J8" s="656" t="s">
        <v>22</v>
      </c>
      <c r="K8" s="656" t="s">
        <v>34</v>
      </c>
      <c r="L8" s="656" t="s">
        <v>35</v>
      </c>
      <c r="M8" s="656" t="s">
        <v>63</v>
      </c>
      <c r="N8" s="656" t="s">
        <v>64</v>
      </c>
      <c r="O8" s="656" t="s">
        <v>65</v>
      </c>
      <c r="P8" s="656" t="s">
        <v>66</v>
      </c>
      <c r="Q8" s="656" t="s">
        <v>67</v>
      </c>
      <c r="R8" s="656" t="s">
        <v>68</v>
      </c>
      <c r="S8" s="656" t="s">
        <v>36</v>
      </c>
      <c r="T8" s="14"/>
      <c r="U8" s="13"/>
      <c r="V8" s="656" t="s">
        <v>69</v>
      </c>
      <c r="W8" s="656" t="s">
        <v>385</v>
      </c>
      <c r="X8" s="656" t="s">
        <v>70</v>
      </c>
      <c r="Y8" s="672" t="s">
        <v>71</v>
      </c>
      <c r="Z8" s="690"/>
      <c r="AA8" s="691"/>
      <c r="AB8" s="14"/>
      <c r="AC8" s="12"/>
      <c r="AD8" s="656" t="s">
        <v>5729</v>
      </c>
      <c r="AE8" s="656" t="s">
        <v>5730</v>
      </c>
      <c r="AF8" s="656" t="s">
        <v>14</v>
      </c>
      <c r="AG8" s="656" t="s">
        <v>18</v>
      </c>
      <c r="AH8" s="656" t="s">
        <v>19</v>
      </c>
      <c r="AI8" s="656" t="s">
        <v>20</v>
      </c>
      <c r="AJ8" s="656" t="s">
        <v>72</v>
      </c>
      <c r="AK8" s="656" t="s">
        <v>73</v>
      </c>
      <c r="AL8" s="656" t="s">
        <v>74</v>
      </c>
      <c r="AM8" s="656" t="s">
        <v>75</v>
      </c>
      <c r="AN8" s="656" t="s">
        <v>76</v>
      </c>
      <c r="AO8" s="656" t="s">
        <v>77</v>
      </c>
      <c r="AP8" s="672" t="s">
        <v>78</v>
      </c>
      <c r="AQ8" s="673"/>
      <c r="AR8" s="694" t="s">
        <v>15847</v>
      </c>
      <c r="AS8" s="672" t="s">
        <v>5687</v>
      </c>
      <c r="AT8" s="676"/>
      <c r="AU8" s="673"/>
      <c r="AV8" s="48"/>
      <c r="AW8" s="47"/>
      <c r="AX8" s="656" t="s">
        <v>23</v>
      </c>
      <c r="AY8" s="656" t="s">
        <v>24</v>
      </c>
      <c r="AZ8" s="656" t="s">
        <v>25</v>
      </c>
      <c r="BA8" s="656" t="s">
        <v>15714</v>
      </c>
      <c r="BB8" s="656" t="s">
        <v>15715</v>
      </c>
      <c r="BC8" s="656" t="s">
        <v>79</v>
      </c>
      <c r="BD8" s="656" t="s">
        <v>29</v>
      </c>
      <c r="BE8" s="656" t="s">
        <v>30</v>
      </c>
      <c r="BF8" s="656" t="s">
        <v>31</v>
      </c>
      <c r="BG8" s="656" t="s">
        <v>32</v>
      </c>
      <c r="BH8" s="656" t="s">
        <v>33</v>
      </c>
      <c r="BI8" s="48"/>
    </row>
    <row r="9" spans="2:88" ht="14.5" customHeight="1" x14ac:dyDescent="0.35">
      <c r="B9" s="47"/>
      <c r="C9" s="657"/>
      <c r="D9" s="657"/>
      <c r="E9" s="657"/>
      <c r="F9" s="657"/>
      <c r="G9" s="657"/>
      <c r="H9" s="657"/>
      <c r="I9" s="657"/>
      <c r="J9" s="657"/>
      <c r="K9" s="657"/>
      <c r="L9" s="657"/>
      <c r="M9" s="657"/>
      <c r="N9" s="657"/>
      <c r="O9" s="657"/>
      <c r="P9" s="657"/>
      <c r="Q9" s="657"/>
      <c r="R9" s="657"/>
      <c r="S9" s="657"/>
      <c r="T9" s="14"/>
      <c r="U9" s="13"/>
      <c r="V9" s="657"/>
      <c r="W9" s="657"/>
      <c r="X9" s="657"/>
      <c r="Y9" s="674"/>
      <c r="Z9" s="692"/>
      <c r="AA9" s="693"/>
      <c r="AB9" s="14"/>
      <c r="AC9" s="12"/>
      <c r="AD9" s="657"/>
      <c r="AE9" s="657"/>
      <c r="AF9" s="657"/>
      <c r="AG9" s="657"/>
      <c r="AH9" s="657"/>
      <c r="AI9" s="657"/>
      <c r="AJ9" s="657"/>
      <c r="AK9" s="657"/>
      <c r="AL9" s="657"/>
      <c r="AM9" s="657"/>
      <c r="AN9" s="657"/>
      <c r="AO9" s="657"/>
      <c r="AP9" s="674"/>
      <c r="AQ9" s="675"/>
      <c r="AR9" s="695"/>
      <c r="AS9" s="677"/>
      <c r="AT9" s="678"/>
      <c r="AU9" s="675"/>
      <c r="AV9" s="48"/>
      <c r="AW9" s="47"/>
      <c r="AX9" s="657"/>
      <c r="AY9" s="657"/>
      <c r="AZ9" s="657"/>
      <c r="BA9" s="657"/>
      <c r="BB9" s="657"/>
      <c r="BC9" s="657"/>
      <c r="BD9" s="657"/>
      <c r="BE9" s="657"/>
      <c r="BF9" s="657"/>
      <c r="BG9" s="657"/>
      <c r="BH9" s="657"/>
      <c r="BI9" s="48"/>
    </row>
    <row r="10" spans="2:88" x14ac:dyDescent="0.35">
      <c r="B10" s="49" t="s">
        <v>2203</v>
      </c>
      <c r="C10" s="7" t="s">
        <v>14968</v>
      </c>
      <c r="D10" s="252"/>
      <c r="E10" s="7" t="s">
        <v>15056</v>
      </c>
      <c r="F10" s="7"/>
      <c r="G10" s="363" t="str">
        <f>IFERROR(VLOOKUP($E10,'VEH110 List'!$A:$AE,9,FALSE),"")</f>
        <v>Ford</v>
      </c>
      <c r="H10" s="363" t="str">
        <f>IFERROR(VLOOKUP($E10,'VEH110 List'!$A:$AE,11,FALSE),"")</f>
        <v>F150</v>
      </c>
      <c r="I10" s="363" t="str">
        <f>IFERROR(VLOOKUP($E10,'VEH110 List'!$A:$AE,13,FALSE),"")</f>
        <v>Lightning</v>
      </c>
      <c r="J10" s="363" t="str">
        <f>IFERROR(VLOOKUP($E10,'VEH110 List'!$A:$AE,14,FALSE),"")</f>
        <v>AWD</v>
      </c>
      <c r="K10" s="323"/>
      <c r="L10" s="323"/>
      <c r="M10" s="363" t="str">
        <f>IFERROR(VLOOKUP($E10,'VEH110 List'!$A:$AE,4,FALSE),"")</f>
        <v>CMG: Ford</v>
      </c>
      <c r="N10" s="375">
        <f>IFERROR(VLOOKUP($E10,'VEH110 List'!$A:$AE,27,FALSE),"")</f>
        <v>37795</v>
      </c>
      <c r="O10" s="323"/>
      <c r="P10" s="389"/>
      <c r="Q10" s="323"/>
      <c r="R10" s="389"/>
      <c r="S10" s="243">
        <f>IFERROR(N10+SUM(O10:R10),"")</f>
        <v>37795</v>
      </c>
      <c r="T10" s="14"/>
      <c r="U10" s="332">
        <v>1</v>
      </c>
      <c r="V10" s="8">
        <f>IFERROR(VLOOKUP($E10,'VEH110 List'!$A:$AE,25,FALSE),"")</f>
        <v>68</v>
      </c>
      <c r="W10" s="9" t="str">
        <f>IFERROR(VLOOKUP($E10,'VEH110 List'!$A:$AE,30,FALSE),"")</f>
        <v>Cat 2</v>
      </c>
      <c r="X10" s="9" t="str">
        <f>IF(AND(W10="Cat 1",V10&gt;31),"YES",IF(AND(W10="Cat 1",V10&lt;32),"NO",IF(AND(W10="Cat 2",V10&gt;21),"YES",IF(AND(W10="Cat 2",V10&lt;22),"NO",IF(AND(W10="Cat 3",V10&gt;15),"YES",IF(AND(W10="Cat 3",V10&lt;16),"NO",""))))))</f>
        <v>YES</v>
      </c>
      <c r="Y10" s="685"/>
      <c r="Z10" s="676"/>
      <c r="AA10" s="673"/>
      <c r="AB10" s="14"/>
      <c r="AC10" s="332">
        <v>1</v>
      </c>
      <c r="AD10" s="7"/>
      <c r="AE10" s="7"/>
      <c r="AF10" s="325" t="str">
        <f>IFERROR(IF(AD10="",CONCATENATE(VLOOKUP($AE10,'Turn-Ins'!$B:$L,3,FALSE),VLOOKUP($AE10,'Turn-Ins'!$B:$L,4,FALSE)),VLOOKUP($AD10,'Turn-Ins'!$B:$L,4,FALSE)),"")</f>
        <v/>
      </c>
      <c r="AG10" s="325" t="str">
        <f>IFERROR(IF(AD10="",(VLOOKUP($AE10,'Turn-Ins'!$B:$L,5,FALSE)),VLOOKUP($AD10,'Turn-Ins'!$B:$L,5,FALSE)),"")</f>
        <v/>
      </c>
      <c r="AH10" s="325" t="str">
        <f>IFERROR(IF(AD10="",(VLOOKUP($AE10,'Turn-Ins'!$B:$L,6,FALSE)),VLOOKUP($AD10,'Turn-Ins'!$B:$L,6,FALSE)),"")</f>
        <v/>
      </c>
      <c r="AI10" s="325" t="str">
        <f>IFERROR(IF(AD10="",(VLOOKUP($AE10,'Turn-Ins'!$B:$L,7,FALSE)),VLOOKUP($AD10,'Turn-Ins'!$B:$L,7,FALSE)),"")</f>
        <v/>
      </c>
      <c r="AJ10" s="325" t="str">
        <f>IFERROR(IF(AD10="",(VLOOKUP($AE10,'Turn-Ins'!$B:$L,8,FALSE)),VLOOKUP($AD10,'Turn-Ins'!$B:$L,8,FALSE)),"")</f>
        <v/>
      </c>
      <c r="AK10" s="326" t="str">
        <f>IFERROR(IF(AD10="",(VLOOKUP($AE10,'Turn-Ins'!$B:$L,9,FALSE)),VLOOKUP($AD10,'Turn-Ins'!$B:$L,9,FALSE)),"")</f>
        <v/>
      </c>
      <c r="AL10" s="326" t="str">
        <f>IFERROR(IF(AD10="",(VLOOKUP($AE10,'Turn-Ins'!$B:$L,11,FALSE)),VLOOKUP($AD10,'Turn-Ins'!$B:$L,11,FALSE)),"")</f>
        <v/>
      </c>
      <c r="AM10" s="7"/>
      <c r="AN10" s="7"/>
      <c r="AO10" s="327" t="str">
        <f>IFERROR(IF(AD10="",(VLOOKUP($AE10,'Turn-Ins'!$B:$L,10,FALSE)),VLOOKUP($AD10,'Turn-Ins'!$B:$L,10,FALSE)),"")</f>
        <v/>
      </c>
      <c r="AP10" s="671"/>
      <c r="AQ10" s="671"/>
      <c r="AR10" s="7"/>
      <c r="AS10" s="671"/>
      <c r="AT10" s="671"/>
      <c r="AU10" s="671"/>
      <c r="AV10" s="393" t="str">
        <f t="shared" ref="AV10:AV24" ca="1" si="0">IF(AO10&gt;44378,IF(AO10&lt;TODAY(),"Y","N"))</f>
        <v>N</v>
      </c>
      <c r="AW10" s="49">
        <v>1</v>
      </c>
      <c r="AX10" s="8" t="str">
        <f>IFERROR(VLOOKUP($E10,'VEH110 List'!$A:$AE,18,FALSE),"")</f>
        <v>W1E</v>
      </c>
      <c r="AY10" s="8" t="str">
        <f>IFERROR(VLOOKUP($E10,'VEH110 List'!$A:$AE,19,FALSE),"")</f>
        <v>110A</v>
      </c>
      <c r="AZ10" s="320">
        <f>IFERROR(VLOOKUP($E10,'VEH110 List'!$A:$AE,15,FALSE),"")</f>
        <v>5</v>
      </c>
      <c r="BA10" s="320" t="str">
        <f>IFERROR(VLOOKUP($E10,'VEH110 List'!$A:$AE,16,FALSE),"")</f>
        <v>98 kWh</v>
      </c>
      <c r="BB10" s="320">
        <f>IFERROR(VLOOKUP($E10,'VEH110 List'!$A:$AE,17,FALSE),"")</f>
        <v>426</v>
      </c>
      <c r="BC10" s="320">
        <f>IFERROR(VLOOKUP($E10,'VEH110 List'!$A:$AE,23,FALSE),"")</f>
        <v>145</v>
      </c>
      <c r="BD10" s="320" t="str">
        <f>IFERROR(VLOOKUP($E10,'VEH110 List'!$A:$AE,26,FALSE),"")</f>
        <v>N/A</v>
      </c>
      <c r="BE10" s="320">
        <f>IFERROR(VLOOKUP($E10,'VEH110 List'!$A:$AE,24,FALSE),"")</f>
        <v>6015</v>
      </c>
      <c r="BF10" s="320" t="str">
        <f>IFERROR(VLOOKUP($E10,'VEH110 List'!$A:$AE,21,FALSE),"")</f>
        <v>Electric</v>
      </c>
      <c r="BG10" s="320" t="str">
        <f>IFERROR(VLOOKUP($E10,'VEH110 List'!$A:$AE,22,FALSE),"")</f>
        <v>Electric</v>
      </c>
      <c r="BH10" s="320">
        <f>IFERROR(VLOOKUP($E10,'VEH110 List'!$A:$AE,20,FALSE),"")</f>
        <v>230</v>
      </c>
      <c r="BI10" s="48"/>
    </row>
    <row r="11" spans="2:88" x14ac:dyDescent="0.35">
      <c r="B11" s="49">
        <v>2</v>
      </c>
      <c r="C11" s="252" t="str">
        <f>IF($S$7&gt;=2,$C$10,"")</f>
        <v>Cat 4: Light-Duty Truck</v>
      </c>
      <c r="D11" s="252" t="str">
        <f t="shared" ref="D11:D24" si="1">IF($S$7&gt;=2,$C$10,"")</f>
        <v>Cat 4: Light-Duty Truck</v>
      </c>
      <c r="E11" s="252" t="str">
        <f>IF($S$7&gt;=2,$E$10,"")</f>
        <v>BEV-FRD-F150-004-03</v>
      </c>
      <c r="F11" s="252"/>
      <c r="G11" s="364" t="str">
        <f>IFERROR(VLOOKUP($E11,'VEH110 List'!$A:$AE,9,FALSE),"")</f>
        <v>Ford</v>
      </c>
      <c r="H11" s="364" t="str">
        <f>IFERROR(VLOOKUP($E11,'VEH110 List'!$A:$AE,11,FALSE),"")</f>
        <v>F150</v>
      </c>
      <c r="I11" s="364" t="str">
        <f>IFERROR(VLOOKUP($E11,'VEH110 List'!$A:$AE,13,FALSE),"")</f>
        <v>Lightning</v>
      </c>
      <c r="J11" s="364" t="str">
        <f>IFERROR(VLOOKUP($E11,'VEH110 List'!$A:$AE,14,FALSE),"")</f>
        <v>AWD</v>
      </c>
      <c r="K11" s="324"/>
      <c r="L11" s="324"/>
      <c r="M11" s="364" t="str">
        <f>IFERROR(VLOOKUP($E11,'VEH110 List'!$A:$AE,4,FALSE),"")</f>
        <v>CMG: Ford</v>
      </c>
      <c r="N11" s="376">
        <f>IFERROR(VLOOKUP($E11,'VEH110 List'!$A:$AE,27,FALSE),"")</f>
        <v>37795</v>
      </c>
      <c r="O11" s="324"/>
      <c r="P11" s="390"/>
      <c r="Q11" s="324"/>
      <c r="R11" s="390"/>
      <c r="S11" s="253">
        <f t="shared" ref="S11:S24" si="2">IFERROR(N11+SUM(O11:R11),"")</f>
        <v>37795</v>
      </c>
      <c r="T11" s="14"/>
      <c r="U11" s="332">
        <v>2</v>
      </c>
      <c r="V11" s="9">
        <f>IFERROR(VLOOKUP($E11,'VEH110 List'!$A:$AE,25,FALSE),"")</f>
        <v>68</v>
      </c>
      <c r="W11" s="9" t="str">
        <f>IFERROR(VLOOKUP($E11,'VEH110 List'!$A:$AE,30,FALSE),"")</f>
        <v>Cat 2</v>
      </c>
      <c r="X11" s="9" t="str">
        <f t="shared" ref="X11:X24" si="3">IF(AND(W11="Cat 1",V11&gt;31),"YES",IF(AND(W11="Cat 1",V11&lt;32),"NO",IF(AND(W11="Cat 2",V11&gt;21),"YES",IF(AND(W11="Cat 2",V11&lt;22),"NO",IF(AND(W11="Cat 3",V11&gt;15),"YES",IF(AND(W11="Cat 3",V11&lt;16),"NO",""))))))</f>
        <v>YES</v>
      </c>
      <c r="Y11" s="679"/>
      <c r="Z11" s="680"/>
      <c r="AA11" s="681"/>
      <c r="AB11" s="14"/>
      <c r="AC11" s="332">
        <v>2</v>
      </c>
      <c r="AD11" s="252"/>
      <c r="AE11" s="252"/>
      <c r="AF11" s="325" t="str">
        <f>IFERROR(IF(AD11="",CONCATENATE(VLOOKUP($AE11,'Turn-Ins'!$B:$L,3,FALSE),VLOOKUP($AE11,'Turn-Ins'!$B:$L,4,FALSE)),VLOOKUP($AD11,'Turn-Ins'!$B:$L,4,FALSE)),"")</f>
        <v/>
      </c>
      <c r="AG11" s="325" t="str">
        <f>IFERROR(IF(AD11="",(VLOOKUP($AE11,'Turn-Ins'!$B:$L,5,FALSE)),VLOOKUP($AD11,'Turn-Ins'!$B:$L,5,FALSE)),"")</f>
        <v/>
      </c>
      <c r="AH11" s="325" t="str">
        <f>IFERROR(IF(AD11="",(VLOOKUP($AE11,'Turn-Ins'!$B:$L,6,FALSE)),VLOOKUP($AD11,'Turn-Ins'!$B:$L,6,FALSE)),"")</f>
        <v/>
      </c>
      <c r="AI11" s="325" t="str">
        <f>IFERROR(IF(AD11="",(VLOOKUP($AE11,'Turn-Ins'!$B:$L,7,FALSE)),VLOOKUP($AD11,'Turn-Ins'!$B:$L,7,FALSE)),"")</f>
        <v/>
      </c>
      <c r="AJ11" s="325" t="str">
        <f>IFERROR(IF(AD11="",(VLOOKUP($AE11,'Turn-Ins'!$B:$L,8,FALSE)),VLOOKUP($AD11,'Turn-Ins'!$B:$L,8,FALSE)),"")</f>
        <v/>
      </c>
      <c r="AK11" s="326" t="str">
        <f>IFERROR(IF(AD11="",(VLOOKUP($AE11,'Turn-Ins'!$B:$L,9,FALSE)),VLOOKUP($AD11,'Turn-Ins'!$B:$L,9,FALSE)),"")</f>
        <v/>
      </c>
      <c r="AL11" s="326" t="str">
        <f>IFERROR(IF(AD11="",(VLOOKUP($AE11,'Turn-Ins'!$B:$L,11,FALSE)),VLOOKUP($AD11,'Turn-Ins'!$B:$L,11,FALSE)),"")</f>
        <v/>
      </c>
      <c r="AM11" s="252"/>
      <c r="AN11" s="252"/>
      <c r="AO11" s="327" t="str">
        <f>IFERROR(IF(AD11="",(VLOOKUP($AE11,'Turn-Ins'!$B:$L,10,FALSE)),VLOOKUP($AD11,'Turn-Ins'!$B:$L,10,FALSE)),"")</f>
        <v/>
      </c>
      <c r="AP11" s="669"/>
      <c r="AQ11" s="669"/>
      <c r="AR11" s="252"/>
      <c r="AS11" s="669"/>
      <c r="AT11" s="669"/>
      <c r="AU11" s="669"/>
      <c r="AV11" s="393" t="str">
        <f t="shared" ca="1" si="0"/>
        <v>N</v>
      </c>
      <c r="AW11" s="49">
        <v>2</v>
      </c>
      <c r="AX11" s="9" t="str">
        <f>IFERROR(VLOOKUP($E11,'VEH110 List'!$A:$AE,18,FALSE),"")</f>
        <v>W1E</v>
      </c>
      <c r="AY11" s="9" t="str">
        <f>IFERROR(VLOOKUP($E11,'VEH110 List'!$A:$AE,19,FALSE),"")</f>
        <v>110A</v>
      </c>
      <c r="AZ11" s="321">
        <f>IFERROR(VLOOKUP($E11,'VEH110 List'!$A:$AE,15,FALSE),"")</f>
        <v>5</v>
      </c>
      <c r="BA11" s="321" t="str">
        <f>IFERROR(VLOOKUP($E11,'VEH110 List'!$A:$AE,16,FALSE),"")</f>
        <v>98 kWh</v>
      </c>
      <c r="BB11" s="321">
        <f>IFERROR(VLOOKUP($E11,'VEH110 List'!$A:$AE,17,FALSE),"")</f>
        <v>426</v>
      </c>
      <c r="BC11" s="321">
        <f>IFERROR(VLOOKUP($E11,'VEH110 List'!$A:$AE,23,FALSE),"")</f>
        <v>145</v>
      </c>
      <c r="BD11" s="321" t="str">
        <f>IFERROR(VLOOKUP($E11,'VEH110 List'!$A:$AE,26,FALSE),"")</f>
        <v>N/A</v>
      </c>
      <c r="BE11" s="321">
        <f>IFERROR(VLOOKUP($E11,'VEH110 List'!$A:$AE,24,FALSE),"")</f>
        <v>6015</v>
      </c>
      <c r="BF11" s="321" t="str">
        <f>IFERROR(VLOOKUP($E11,'VEH110 List'!$A:$AE,21,FALSE),"")</f>
        <v>Electric</v>
      </c>
      <c r="BG11" s="321" t="str">
        <f>IFERROR(VLOOKUP($E11,'VEH110 List'!$A:$AE,22,FALSE),"")</f>
        <v>Electric</v>
      </c>
      <c r="BH11" s="321">
        <f>IFERROR(VLOOKUP($E11,'VEH110 List'!$A:$AE,20,FALSE),"")</f>
        <v>230</v>
      </c>
      <c r="BI11" s="48"/>
    </row>
    <row r="12" spans="2:88" x14ac:dyDescent="0.35">
      <c r="B12" s="49">
        <v>3</v>
      </c>
      <c r="C12" s="252" t="str">
        <f>IF($S$7&gt;=3,$C$10,"")</f>
        <v>Cat 4: Light-Duty Truck</v>
      </c>
      <c r="D12" s="252" t="str">
        <f t="shared" si="1"/>
        <v>Cat 4: Light-Duty Truck</v>
      </c>
      <c r="E12" s="252" t="str">
        <f>IF($S$7&gt;=3,$E$10,"")</f>
        <v>BEV-FRD-F150-004-03</v>
      </c>
      <c r="F12" s="252"/>
      <c r="G12" s="364" t="str">
        <f>IFERROR(VLOOKUP($E12,'VEH110 List'!$A:$AE,9,FALSE),"")</f>
        <v>Ford</v>
      </c>
      <c r="H12" s="364" t="str">
        <f>IFERROR(VLOOKUP($E12,'VEH110 List'!$A:$AE,11,FALSE),"")</f>
        <v>F150</v>
      </c>
      <c r="I12" s="364" t="str">
        <f>IFERROR(VLOOKUP($E12,'VEH110 List'!$A:$AE,13,FALSE),"")</f>
        <v>Lightning</v>
      </c>
      <c r="J12" s="364" t="str">
        <f>IFERROR(VLOOKUP($E12,'VEH110 List'!$A:$AE,14,FALSE),"")</f>
        <v>AWD</v>
      </c>
      <c r="K12" s="324"/>
      <c r="L12" s="324"/>
      <c r="M12" s="364" t="str">
        <f>IFERROR(VLOOKUP($E12,'VEH110 List'!$A:$AE,4,FALSE),"")</f>
        <v>CMG: Ford</v>
      </c>
      <c r="N12" s="376">
        <f>IFERROR(VLOOKUP($E12,'VEH110 List'!$A:$AE,27,FALSE),"")</f>
        <v>37795</v>
      </c>
      <c r="O12" s="324"/>
      <c r="P12" s="390"/>
      <c r="Q12" s="324"/>
      <c r="R12" s="390"/>
      <c r="S12" s="253">
        <f t="shared" si="2"/>
        <v>37795</v>
      </c>
      <c r="T12" s="14"/>
      <c r="U12" s="332">
        <v>3</v>
      </c>
      <c r="V12" s="9">
        <f>IFERROR(VLOOKUP($E12,'VEH110 List'!$A:$AE,25,FALSE),"")</f>
        <v>68</v>
      </c>
      <c r="W12" s="9" t="str">
        <f>IFERROR(VLOOKUP($E12,'VEH110 List'!$A:$AE,30,FALSE),"")</f>
        <v>Cat 2</v>
      </c>
      <c r="X12" s="9" t="str">
        <f t="shared" si="3"/>
        <v>YES</v>
      </c>
      <c r="Y12" s="679"/>
      <c r="Z12" s="680"/>
      <c r="AA12" s="681"/>
      <c r="AB12" s="14"/>
      <c r="AC12" s="332">
        <v>3</v>
      </c>
      <c r="AD12" s="252"/>
      <c r="AE12" s="252"/>
      <c r="AF12" s="325" t="str">
        <f>IFERROR(IF(AD12="",CONCATENATE(VLOOKUP($AE12,'Turn-Ins'!$B:$L,3,FALSE),VLOOKUP($AE12,'Turn-Ins'!$B:$L,4,FALSE)),VLOOKUP($AD12,'Turn-Ins'!$B:$L,4,FALSE)),"")</f>
        <v/>
      </c>
      <c r="AG12" s="325" t="str">
        <f>IFERROR(IF(AD12="",(VLOOKUP($AE12,'Turn-Ins'!$B:$L,5,FALSE)),VLOOKUP($AD12,'Turn-Ins'!$B:$L,5,FALSE)),"")</f>
        <v/>
      </c>
      <c r="AH12" s="325" t="str">
        <f>IFERROR(IF(AD12="",(VLOOKUP($AE12,'Turn-Ins'!$B:$L,6,FALSE)),VLOOKUP($AD12,'Turn-Ins'!$B:$L,6,FALSE)),"")</f>
        <v/>
      </c>
      <c r="AI12" s="325" t="str">
        <f>IFERROR(IF(AD12="",(VLOOKUP($AE12,'Turn-Ins'!$B:$L,7,FALSE)),VLOOKUP($AD12,'Turn-Ins'!$B:$L,7,FALSE)),"")</f>
        <v/>
      </c>
      <c r="AJ12" s="325" t="str">
        <f>IFERROR(IF(AD12="",(VLOOKUP($AE12,'Turn-Ins'!$B:$L,8,FALSE)),VLOOKUP($AD12,'Turn-Ins'!$B:$L,8,FALSE)),"")</f>
        <v/>
      </c>
      <c r="AK12" s="326" t="str">
        <f>IFERROR(IF(AD12="",(VLOOKUP($AE12,'Turn-Ins'!$B:$L,9,FALSE)),VLOOKUP($AD12,'Turn-Ins'!$B:$L,9,FALSE)),"")</f>
        <v/>
      </c>
      <c r="AL12" s="326" t="str">
        <f>IFERROR(IF(AD12="",(VLOOKUP($AE12,'Turn-Ins'!$B:$L,11,FALSE)),VLOOKUP($AD12,'Turn-Ins'!$B:$L,11,FALSE)),"")</f>
        <v/>
      </c>
      <c r="AM12" s="252"/>
      <c r="AN12" s="252"/>
      <c r="AO12" s="327" t="str">
        <f>IFERROR(IF(AD12="",(VLOOKUP($AE12,'Turn-Ins'!$B:$L,10,FALSE)),VLOOKUP($AD12,'Turn-Ins'!$B:$L,10,FALSE)),"")</f>
        <v/>
      </c>
      <c r="AP12" s="669"/>
      <c r="AQ12" s="669"/>
      <c r="AR12" s="252"/>
      <c r="AS12" s="669"/>
      <c r="AT12" s="669"/>
      <c r="AU12" s="669"/>
      <c r="AV12" s="393" t="str">
        <f t="shared" ca="1" si="0"/>
        <v>N</v>
      </c>
      <c r="AW12" s="49">
        <v>3</v>
      </c>
      <c r="AX12" s="9" t="str">
        <f>IFERROR(VLOOKUP($E12,'VEH110 List'!$A:$AE,18,FALSE),"")</f>
        <v>W1E</v>
      </c>
      <c r="AY12" s="9" t="str">
        <f>IFERROR(VLOOKUP($E12,'VEH110 List'!$A:$AE,19,FALSE),"")</f>
        <v>110A</v>
      </c>
      <c r="AZ12" s="321">
        <f>IFERROR(VLOOKUP($E12,'VEH110 List'!$A:$AE,15,FALSE),"")</f>
        <v>5</v>
      </c>
      <c r="BA12" s="321" t="str">
        <f>IFERROR(VLOOKUP($E12,'VEH110 List'!$A:$AE,16,FALSE),"")</f>
        <v>98 kWh</v>
      </c>
      <c r="BB12" s="321">
        <f>IFERROR(VLOOKUP($E12,'VEH110 List'!$A:$AE,17,FALSE),"")</f>
        <v>426</v>
      </c>
      <c r="BC12" s="321">
        <f>IFERROR(VLOOKUP($E12,'VEH110 List'!$A:$AE,23,FALSE),"")</f>
        <v>145</v>
      </c>
      <c r="BD12" s="321" t="str">
        <f>IFERROR(VLOOKUP($E12,'VEH110 List'!$A:$AE,26,FALSE),"")</f>
        <v>N/A</v>
      </c>
      <c r="BE12" s="321">
        <f>IFERROR(VLOOKUP($E12,'VEH110 List'!$A:$AE,24,FALSE),"")</f>
        <v>6015</v>
      </c>
      <c r="BF12" s="321" t="str">
        <f>IFERROR(VLOOKUP($E12,'VEH110 List'!$A:$AE,21,FALSE),"")</f>
        <v>Electric</v>
      </c>
      <c r="BG12" s="321" t="str">
        <f>IFERROR(VLOOKUP($E12,'VEH110 List'!$A:$AE,22,FALSE),"")</f>
        <v>Electric</v>
      </c>
      <c r="BH12" s="321">
        <f>IFERROR(VLOOKUP($E12,'VEH110 List'!$A:$AE,20,FALSE),"")</f>
        <v>230</v>
      </c>
      <c r="BI12" s="48"/>
    </row>
    <row r="13" spans="2:88" x14ac:dyDescent="0.35">
      <c r="B13" s="49">
        <v>4</v>
      </c>
      <c r="C13" s="252" t="str">
        <f>IF($S$7&gt;=4,$C$10,"")</f>
        <v>Cat 4: Light-Duty Truck</v>
      </c>
      <c r="D13" s="252" t="str">
        <f t="shared" si="1"/>
        <v>Cat 4: Light-Duty Truck</v>
      </c>
      <c r="E13" s="252" t="str">
        <f>IF($S$7&gt;=4,$E$10,"")</f>
        <v>BEV-FRD-F150-004-03</v>
      </c>
      <c r="F13" s="252"/>
      <c r="G13" s="364" t="str">
        <f>IFERROR(VLOOKUP($E13,'VEH110 List'!$A:$AE,9,FALSE),"")</f>
        <v>Ford</v>
      </c>
      <c r="H13" s="364" t="str">
        <f>IFERROR(VLOOKUP($E13,'VEH110 List'!$A:$AE,11,FALSE),"")</f>
        <v>F150</v>
      </c>
      <c r="I13" s="364" t="str">
        <f>IFERROR(VLOOKUP($E13,'VEH110 List'!$A:$AE,13,FALSE),"")</f>
        <v>Lightning</v>
      </c>
      <c r="J13" s="364" t="str">
        <f>IFERROR(VLOOKUP($E13,'VEH110 List'!$A:$AE,14,FALSE),"")</f>
        <v>AWD</v>
      </c>
      <c r="K13" s="324"/>
      <c r="L13" s="324"/>
      <c r="M13" s="364" t="str">
        <f>IFERROR(VLOOKUP($E13,'VEH110 List'!$A:$AE,4,FALSE),"")</f>
        <v>CMG: Ford</v>
      </c>
      <c r="N13" s="376">
        <f>IFERROR(VLOOKUP($E13,'VEH110 List'!$A:$AE,27,FALSE),"")</f>
        <v>37795</v>
      </c>
      <c r="O13" s="324"/>
      <c r="P13" s="390"/>
      <c r="Q13" s="324"/>
      <c r="R13" s="390"/>
      <c r="S13" s="253">
        <f t="shared" si="2"/>
        <v>37795</v>
      </c>
      <c r="T13" s="14"/>
      <c r="U13" s="332">
        <v>4</v>
      </c>
      <c r="V13" s="9">
        <f>IFERROR(VLOOKUP($E13,'VEH110 List'!$A:$AE,25,FALSE),"")</f>
        <v>68</v>
      </c>
      <c r="W13" s="9" t="str">
        <f>IFERROR(VLOOKUP($E13,'VEH110 List'!$A:$AE,30,FALSE),"")</f>
        <v>Cat 2</v>
      </c>
      <c r="X13" s="9" t="str">
        <f t="shared" si="3"/>
        <v>YES</v>
      </c>
      <c r="Y13" s="679"/>
      <c r="Z13" s="680"/>
      <c r="AA13" s="681"/>
      <c r="AB13" s="14"/>
      <c r="AC13" s="332">
        <v>4</v>
      </c>
      <c r="AD13" s="252"/>
      <c r="AE13" s="252"/>
      <c r="AF13" s="325" t="str">
        <f>IFERROR(IF(AD13="",CONCATENATE(VLOOKUP($AE13,'Turn-Ins'!$B:$L,3,FALSE),VLOOKUP($AE13,'Turn-Ins'!$B:$L,4,FALSE)),VLOOKUP($AD13,'Turn-Ins'!$B:$L,4,FALSE)),"")</f>
        <v/>
      </c>
      <c r="AG13" s="325" t="str">
        <f>IFERROR(IF(AD13="",(VLOOKUP($AE13,'Turn-Ins'!$B:$L,5,FALSE)),VLOOKUP($AD13,'Turn-Ins'!$B:$L,5,FALSE)),"")</f>
        <v/>
      </c>
      <c r="AH13" s="325" t="str">
        <f>IFERROR(IF(AD13="",(VLOOKUP($AE13,'Turn-Ins'!$B:$L,6,FALSE)),VLOOKUP($AD13,'Turn-Ins'!$B:$L,6,FALSE)),"")</f>
        <v/>
      </c>
      <c r="AI13" s="325" t="str">
        <f>IFERROR(IF(AD13="",(VLOOKUP($AE13,'Turn-Ins'!$B:$L,7,FALSE)),VLOOKUP($AD13,'Turn-Ins'!$B:$L,7,FALSE)),"")</f>
        <v/>
      </c>
      <c r="AJ13" s="325" t="str">
        <f>IFERROR(IF(AD13="",(VLOOKUP($AE13,'Turn-Ins'!$B:$L,8,FALSE)),VLOOKUP($AD13,'Turn-Ins'!$B:$L,8,FALSE)),"")</f>
        <v/>
      </c>
      <c r="AK13" s="326" t="str">
        <f>IFERROR(IF(AD13="",(VLOOKUP($AE13,'Turn-Ins'!$B:$L,9,FALSE)),VLOOKUP($AD13,'Turn-Ins'!$B:$L,9,FALSE)),"")</f>
        <v/>
      </c>
      <c r="AL13" s="326" t="str">
        <f>IFERROR(IF(AD13="",(VLOOKUP($AE13,'Turn-Ins'!$B:$L,11,FALSE)),VLOOKUP($AD13,'Turn-Ins'!$B:$L,11,FALSE)),"")</f>
        <v/>
      </c>
      <c r="AM13" s="252"/>
      <c r="AN13" s="252"/>
      <c r="AO13" s="327" t="str">
        <f>IFERROR(IF(AD13="",(VLOOKUP($AE13,'Turn-Ins'!$B:$L,10,FALSE)),VLOOKUP($AD13,'Turn-Ins'!$B:$L,10,FALSE)),"")</f>
        <v/>
      </c>
      <c r="AP13" s="669"/>
      <c r="AQ13" s="669"/>
      <c r="AR13" s="252"/>
      <c r="AS13" s="669"/>
      <c r="AT13" s="669"/>
      <c r="AU13" s="669"/>
      <c r="AV13" s="393" t="str">
        <f t="shared" ca="1" si="0"/>
        <v>N</v>
      </c>
      <c r="AW13" s="49">
        <v>4</v>
      </c>
      <c r="AX13" s="9" t="str">
        <f>IFERROR(VLOOKUP($E13,'VEH110 List'!$A:$AE,18,FALSE),"")</f>
        <v>W1E</v>
      </c>
      <c r="AY13" s="9" t="str">
        <f>IFERROR(VLOOKUP($E13,'VEH110 List'!$A:$AE,19,FALSE),"")</f>
        <v>110A</v>
      </c>
      <c r="AZ13" s="321">
        <f>IFERROR(VLOOKUP($E13,'VEH110 List'!$A:$AE,15,FALSE),"")</f>
        <v>5</v>
      </c>
      <c r="BA13" s="321" t="str">
        <f>IFERROR(VLOOKUP($E13,'VEH110 List'!$A:$AE,16,FALSE),"")</f>
        <v>98 kWh</v>
      </c>
      <c r="BB13" s="321">
        <f>IFERROR(VLOOKUP($E13,'VEH110 List'!$A:$AE,17,FALSE),"")</f>
        <v>426</v>
      </c>
      <c r="BC13" s="321">
        <f>IFERROR(VLOOKUP($E13,'VEH110 List'!$A:$AE,23,FALSE),"")</f>
        <v>145</v>
      </c>
      <c r="BD13" s="321" t="str">
        <f>IFERROR(VLOOKUP($E13,'VEH110 List'!$A:$AE,26,FALSE),"")</f>
        <v>N/A</v>
      </c>
      <c r="BE13" s="321">
        <f>IFERROR(VLOOKUP($E13,'VEH110 List'!$A:$AE,24,FALSE),"")</f>
        <v>6015</v>
      </c>
      <c r="BF13" s="321" t="str">
        <f>IFERROR(VLOOKUP($E13,'VEH110 List'!$A:$AE,21,FALSE),"")</f>
        <v>Electric</v>
      </c>
      <c r="BG13" s="321" t="str">
        <f>IFERROR(VLOOKUP($E13,'VEH110 List'!$A:$AE,22,FALSE),"")</f>
        <v>Electric</v>
      </c>
      <c r="BH13" s="321">
        <f>IFERROR(VLOOKUP($E13,'VEH110 List'!$A:$AE,20,FALSE),"")</f>
        <v>230</v>
      </c>
      <c r="BI13" s="48"/>
    </row>
    <row r="14" spans="2:88" x14ac:dyDescent="0.35">
      <c r="B14" s="49">
        <v>5</v>
      </c>
      <c r="C14" s="252" t="str">
        <f>IF($S$7&gt;=5,$C$10,"")</f>
        <v>Cat 4: Light-Duty Truck</v>
      </c>
      <c r="D14" s="252" t="str">
        <f t="shared" si="1"/>
        <v>Cat 4: Light-Duty Truck</v>
      </c>
      <c r="E14" s="252" t="str">
        <f>IF($S$7&gt;=5,$E$10,"")</f>
        <v>BEV-FRD-F150-004-03</v>
      </c>
      <c r="F14" s="252"/>
      <c r="G14" s="364" t="str">
        <f>IFERROR(VLOOKUP($E14,'VEH110 List'!$A:$AE,9,FALSE),"")</f>
        <v>Ford</v>
      </c>
      <c r="H14" s="364" t="str">
        <f>IFERROR(VLOOKUP($E14,'VEH110 List'!$A:$AE,11,FALSE),"")</f>
        <v>F150</v>
      </c>
      <c r="I14" s="364" t="str">
        <f>IFERROR(VLOOKUP($E14,'VEH110 List'!$A:$AE,13,FALSE),"")</f>
        <v>Lightning</v>
      </c>
      <c r="J14" s="364" t="str">
        <f>IFERROR(VLOOKUP($E14,'VEH110 List'!$A:$AE,14,FALSE),"")</f>
        <v>AWD</v>
      </c>
      <c r="K14" s="324"/>
      <c r="L14" s="324"/>
      <c r="M14" s="364" t="str">
        <f>IFERROR(VLOOKUP($E14,'VEH110 List'!$A:$AE,4,FALSE),"")</f>
        <v>CMG: Ford</v>
      </c>
      <c r="N14" s="376">
        <f>IFERROR(VLOOKUP($E14,'VEH110 List'!$A:$AE,27,FALSE),"")</f>
        <v>37795</v>
      </c>
      <c r="O14" s="324"/>
      <c r="P14" s="390"/>
      <c r="Q14" s="324"/>
      <c r="R14" s="390"/>
      <c r="S14" s="253">
        <f t="shared" si="2"/>
        <v>37795</v>
      </c>
      <c r="T14" s="14"/>
      <c r="U14" s="332">
        <v>5</v>
      </c>
      <c r="V14" s="9">
        <f>IFERROR(VLOOKUP($E14,'VEH110 List'!$A:$AE,25,FALSE),"")</f>
        <v>68</v>
      </c>
      <c r="W14" s="9" t="str">
        <f>IFERROR(VLOOKUP($E14,'VEH110 List'!$A:$AE,30,FALSE),"")</f>
        <v>Cat 2</v>
      </c>
      <c r="X14" s="9" t="str">
        <f t="shared" si="3"/>
        <v>YES</v>
      </c>
      <c r="Y14" s="679"/>
      <c r="Z14" s="680"/>
      <c r="AA14" s="681"/>
      <c r="AB14" s="14"/>
      <c r="AC14" s="332">
        <v>5</v>
      </c>
      <c r="AD14" s="252"/>
      <c r="AE14" s="252"/>
      <c r="AF14" s="325" t="str">
        <f>IFERROR(IF(AD14="",CONCATENATE(VLOOKUP($AE14,'Turn-Ins'!$B:$L,3,FALSE),VLOOKUP($AE14,'Turn-Ins'!$B:$L,4,FALSE)),VLOOKUP($AD14,'Turn-Ins'!$B:$L,4,FALSE)),"")</f>
        <v/>
      </c>
      <c r="AG14" s="325" t="str">
        <f>IFERROR(IF(AD14="",(VLOOKUP($AE14,'Turn-Ins'!$B:$L,5,FALSE)),VLOOKUP($AD14,'Turn-Ins'!$B:$L,5,FALSE)),"")</f>
        <v/>
      </c>
      <c r="AH14" s="325" t="str">
        <f>IFERROR(IF(AD14="",(VLOOKUP($AE14,'Turn-Ins'!$B:$L,6,FALSE)),VLOOKUP($AD14,'Turn-Ins'!$B:$L,6,FALSE)),"")</f>
        <v/>
      </c>
      <c r="AI14" s="325" t="str">
        <f>IFERROR(IF(AD14="",(VLOOKUP($AE14,'Turn-Ins'!$B:$L,7,FALSE)),VLOOKUP($AD14,'Turn-Ins'!$B:$L,7,FALSE)),"")</f>
        <v/>
      </c>
      <c r="AJ14" s="325" t="str">
        <f>IFERROR(IF(AD14="",(VLOOKUP($AE14,'Turn-Ins'!$B:$L,8,FALSE)),VLOOKUP($AD14,'Turn-Ins'!$B:$L,8,FALSE)),"")</f>
        <v/>
      </c>
      <c r="AK14" s="326" t="str">
        <f>IFERROR(IF(AD14="",(VLOOKUP($AE14,'Turn-Ins'!$B:$L,9,FALSE)),VLOOKUP($AD14,'Turn-Ins'!$B:$L,9,FALSE)),"")</f>
        <v/>
      </c>
      <c r="AL14" s="326" t="str">
        <f>IFERROR(IF(AD14="",(VLOOKUP($AE14,'Turn-Ins'!$B:$L,11,FALSE)),VLOOKUP($AD14,'Turn-Ins'!$B:$L,11,FALSE)),"")</f>
        <v/>
      </c>
      <c r="AM14" s="252"/>
      <c r="AN14" s="252"/>
      <c r="AO14" s="327" t="str">
        <f>IFERROR(IF(AD14="",(VLOOKUP($AE14,'Turn-Ins'!$B:$L,10,FALSE)),VLOOKUP($AD14,'Turn-Ins'!$B:$L,10,FALSE)),"")</f>
        <v/>
      </c>
      <c r="AP14" s="669"/>
      <c r="AQ14" s="669"/>
      <c r="AR14" s="252"/>
      <c r="AS14" s="669"/>
      <c r="AT14" s="669"/>
      <c r="AU14" s="669"/>
      <c r="AV14" s="393" t="str">
        <f t="shared" ca="1" si="0"/>
        <v>N</v>
      </c>
      <c r="AW14" s="49">
        <v>5</v>
      </c>
      <c r="AX14" s="9" t="str">
        <f>IFERROR(VLOOKUP($E14,'VEH110 List'!$A:$AE,18,FALSE),"")</f>
        <v>W1E</v>
      </c>
      <c r="AY14" s="9" t="str">
        <f>IFERROR(VLOOKUP($E14,'VEH110 List'!$A:$AE,19,FALSE),"")</f>
        <v>110A</v>
      </c>
      <c r="AZ14" s="321">
        <f>IFERROR(VLOOKUP($E14,'VEH110 List'!$A:$AE,15,FALSE),"")</f>
        <v>5</v>
      </c>
      <c r="BA14" s="321" t="str">
        <f>IFERROR(VLOOKUP($E14,'VEH110 List'!$A:$AE,16,FALSE),"")</f>
        <v>98 kWh</v>
      </c>
      <c r="BB14" s="321">
        <f>IFERROR(VLOOKUP($E14,'VEH110 List'!$A:$AE,17,FALSE),"")</f>
        <v>426</v>
      </c>
      <c r="BC14" s="321">
        <f>IFERROR(VLOOKUP($E14,'VEH110 List'!$A:$AE,23,FALSE),"")</f>
        <v>145</v>
      </c>
      <c r="BD14" s="321" t="str">
        <f>IFERROR(VLOOKUP($E14,'VEH110 List'!$A:$AE,26,FALSE),"")</f>
        <v>N/A</v>
      </c>
      <c r="BE14" s="321">
        <f>IFERROR(VLOOKUP($E14,'VEH110 List'!$A:$AE,24,FALSE),"")</f>
        <v>6015</v>
      </c>
      <c r="BF14" s="321" t="str">
        <f>IFERROR(VLOOKUP($E14,'VEH110 List'!$A:$AE,21,FALSE),"")</f>
        <v>Electric</v>
      </c>
      <c r="BG14" s="321" t="str">
        <f>IFERROR(VLOOKUP($E14,'VEH110 List'!$A:$AE,22,FALSE),"")</f>
        <v>Electric</v>
      </c>
      <c r="BH14" s="321">
        <f>IFERROR(VLOOKUP($E14,'VEH110 List'!$A:$AE,20,FALSE),"")</f>
        <v>230</v>
      </c>
      <c r="BI14" s="48"/>
    </row>
    <row r="15" spans="2:88" x14ac:dyDescent="0.35">
      <c r="B15" s="49">
        <v>6</v>
      </c>
      <c r="C15" s="252" t="str">
        <f>IF($S$7&gt;=6,$C$10,"")</f>
        <v/>
      </c>
      <c r="D15" s="252" t="str">
        <f t="shared" si="1"/>
        <v>Cat 4: Light-Duty Truck</v>
      </c>
      <c r="E15" s="252" t="str">
        <f>IF($S$7&gt;=6,$E$10,"")</f>
        <v/>
      </c>
      <c r="F15" s="252"/>
      <c r="G15" s="364" t="str">
        <f>IFERROR(VLOOKUP($E15,'VEH110 List'!$A:$AE,9,FALSE),"")</f>
        <v/>
      </c>
      <c r="H15" s="364" t="str">
        <f>IFERROR(VLOOKUP($E15,'VEH110 List'!$A:$AE,11,FALSE),"")</f>
        <v/>
      </c>
      <c r="I15" s="364" t="str">
        <f>IFERROR(VLOOKUP($E15,'VEH110 List'!$A:$AE,13,FALSE),"")</f>
        <v/>
      </c>
      <c r="J15" s="364" t="str">
        <f>IFERROR(VLOOKUP($E15,'VEH110 List'!$A:$AE,14,FALSE),"")</f>
        <v/>
      </c>
      <c r="K15" s="324"/>
      <c r="L15" s="324"/>
      <c r="M15" s="364" t="str">
        <f>IFERROR(VLOOKUP($E15,'VEH110 List'!$A:$AE,4,FALSE),"")</f>
        <v/>
      </c>
      <c r="N15" s="376" t="str">
        <f>IFERROR(VLOOKUP($E15,'VEH110 List'!$A:$AE,27,FALSE),"")</f>
        <v/>
      </c>
      <c r="O15" s="324"/>
      <c r="P15" s="390"/>
      <c r="Q15" s="324"/>
      <c r="R15" s="390"/>
      <c r="S15" s="253" t="str">
        <f t="shared" si="2"/>
        <v/>
      </c>
      <c r="T15" s="14"/>
      <c r="U15" s="332">
        <v>6</v>
      </c>
      <c r="V15" s="9" t="str">
        <f>IFERROR(VLOOKUP($E15,'VEH110 List'!$A:$AE,25,FALSE),"")</f>
        <v/>
      </c>
      <c r="W15" s="9" t="str">
        <f>IFERROR(VLOOKUP($E15,'VEH110 List'!$A:$AE,30,FALSE),"")</f>
        <v/>
      </c>
      <c r="X15" s="9" t="str">
        <f t="shared" si="3"/>
        <v/>
      </c>
      <c r="Y15" s="679"/>
      <c r="Z15" s="680"/>
      <c r="AA15" s="681"/>
      <c r="AB15" s="14"/>
      <c r="AC15" s="332">
        <v>6</v>
      </c>
      <c r="AD15" s="252"/>
      <c r="AE15" s="252"/>
      <c r="AF15" s="325" t="str">
        <f>IFERROR(IF(AD15="",CONCATENATE(VLOOKUP($AE15,'Turn-Ins'!$B:$L,3,FALSE),VLOOKUP($AE15,'Turn-Ins'!$B:$L,4,FALSE)),VLOOKUP($AD15,'Turn-Ins'!$B:$L,4,FALSE)),"")</f>
        <v/>
      </c>
      <c r="AG15" s="325" t="str">
        <f>IFERROR(IF(AD15="",(VLOOKUP($AE15,'Turn-Ins'!$B:$L,5,FALSE)),VLOOKUP($AD15,'Turn-Ins'!$B:$L,5,FALSE)),"")</f>
        <v/>
      </c>
      <c r="AH15" s="325" t="str">
        <f>IFERROR(IF(AD15="",(VLOOKUP($AE15,'Turn-Ins'!$B:$L,6,FALSE)),VLOOKUP($AD15,'Turn-Ins'!$B:$L,6,FALSE)),"")</f>
        <v/>
      </c>
      <c r="AI15" s="325" t="str">
        <f>IFERROR(IF(AD15="",(VLOOKUP($AE15,'Turn-Ins'!$B:$L,7,FALSE)),VLOOKUP($AD15,'Turn-Ins'!$B:$L,7,FALSE)),"")</f>
        <v/>
      </c>
      <c r="AJ15" s="325" t="str">
        <f>IFERROR(IF(AD15="",(VLOOKUP($AE15,'Turn-Ins'!$B:$L,8,FALSE)),VLOOKUP($AD15,'Turn-Ins'!$B:$L,8,FALSE)),"")</f>
        <v/>
      </c>
      <c r="AK15" s="326" t="str">
        <f>IFERROR(IF(AD15="",(VLOOKUP($AE15,'Turn-Ins'!$B:$L,9,FALSE)),VLOOKUP($AD15,'Turn-Ins'!$B:$L,9,FALSE)),"")</f>
        <v/>
      </c>
      <c r="AL15" s="326" t="str">
        <f>IFERROR(IF(AD15="",(VLOOKUP($AE15,'Turn-Ins'!$B:$L,11,FALSE)),VLOOKUP($AD15,'Turn-Ins'!$B:$L,11,FALSE)),"")</f>
        <v/>
      </c>
      <c r="AM15" s="252"/>
      <c r="AN15" s="252"/>
      <c r="AO15" s="327" t="str">
        <f>IFERROR(IF(AD15="",(VLOOKUP($AE15,'Turn-Ins'!$B:$L,10,FALSE)),VLOOKUP($AD15,'Turn-Ins'!$B:$L,10,FALSE)),"")</f>
        <v/>
      </c>
      <c r="AP15" s="669"/>
      <c r="AQ15" s="669"/>
      <c r="AR15" s="252"/>
      <c r="AS15" s="669"/>
      <c r="AT15" s="669"/>
      <c r="AU15" s="669"/>
      <c r="AV15" s="393" t="str">
        <f t="shared" ca="1" si="0"/>
        <v>N</v>
      </c>
      <c r="AW15" s="49">
        <v>6</v>
      </c>
      <c r="AX15" s="9" t="str">
        <f>IFERROR(VLOOKUP($E15,'VEH110 List'!$A:$AE,18,FALSE),"")</f>
        <v/>
      </c>
      <c r="AY15" s="9" t="str">
        <f>IFERROR(VLOOKUP($E15,'VEH110 List'!$A:$AE,19,FALSE),"")</f>
        <v/>
      </c>
      <c r="AZ15" s="321" t="str">
        <f>IFERROR(VLOOKUP($E15,'VEH110 List'!$A:$AE,15,FALSE),"")</f>
        <v/>
      </c>
      <c r="BA15" s="321" t="str">
        <f>IFERROR(VLOOKUP($E15,'VEH110 List'!$A:$AE,16,FALSE),"")</f>
        <v/>
      </c>
      <c r="BB15" s="321" t="str">
        <f>IFERROR(VLOOKUP($E15,'VEH110 List'!$A:$AE,17,FALSE),"")</f>
        <v/>
      </c>
      <c r="BC15" s="321" t="str">
        <f>IFERROR(VLOOKUP($E15,'VEH110 List'!$A:$AE,23,FALSE),"")</f>
        <v/>
      </c>
      <c r="BD15" s="321" t="str">
        <f>IFERROR(VLOOKUP($E15,'VEH110 List'!$A:$AE,26,FALSE),"")</f>
        <v/>
      </c>
      <c r="BE15" s="321" t="str">
        <f>IFERROR(VLOOKUP($E15,'VEH110 List'!$A:$AE,24,FALSE),"")</f>
        <v/>
      </c>
      <c r="BF15" s="321" t="str">
        <f>IFERROR(VLOOKUP($E15,'VEH110 List'!$A:$AE,21,FALSE),"")</f>
        <v/>
      </c>
      <c r="BG15" s="321" t="str">
        <f>IFERROR(VLOOKUP($E15,'VEH110 List'!$A:$AE,22,FALSE),"")</f>
        <v/>
      </c>
      <c r="BH15" s="321" t="str">
        <f>IFERROR(VLOOKUP($E15,'VEH110 List'!$A:$AE,20,FALSE),"")</f>
        <v/>
      </c>
      <c r="BI15" s="48"/>
    </row>
    <row r="16" spans="2:88" x14ac:dyDescent="0.35">
      <c r="B16" s="49">
        <v>7</v>
      </c>
      <c r="C16" s="252" t="str">
        <f>IF($S$7&gt;=7,$C$10,"")</f>
        <v/>
      </c>
      <c r="D16" s="252" t="str">
        <f t="shared" si="1"/>
        <v>Cat 4: Light-Duty Truck</v>
      </c>
      <c r="E16" s="252" t="str">
        <f>IF($S$7&gt;=7,$E$10,"")</f>
        <v/>
      </c>
      <c r="F16" s="252"/>
      <c r="G16" s="364" t="str">
        <f>IFERROR(VLOOKUP($E16,'VEH110 List'!$A:$AE,9,FALSE),"")</f>
        <v/>
      </c>
      <c r="H16" s="364" t="str">
        <f>IFERROR(VLOOKUP($E16,'VEH110 List'!$A:$AE,11,FALSE),"")</f>
        <v/>
      </c>
      <c r="I16" s="364" t="str">
        <f>IFERROR(VLOOKUP($E16,'VEH110 List'!$A:$AE,13,FALSE),"")</f>
        <v/>
      </c>
      <c r="J16" s="364" t="str">
        <f>IFERROR(VLOOKUP($E16,'VEH110 List'!$A:$AE,14,FALSE),"")</f>
        <v/>
      </c>
      <c r="K16" s="324"/>
      <c r="L16" s="324"/>
      <c r="M16" s="364" t="str">
        <f>IFERROR(VLOOKUP($E16,'VEH110 List'!$A:$AE,4,FALSE),"")</f>
        <v/>
      </c>
      <c r="N16" s="376" t="str">
        <f>IFERROR(VLOOKUP($E16,'VEH110 List'!$A:$AE,27,FALSE),"")</f>
        <v/>
      </c>
      <c r="O16" s="324"/>
      <c r="P16" s="390"/>
      <c r="Q16" s="324"/>
      <c r="R16" s="390"/>
      <c r="S16" s="253" t="str">
        <f t="shared" si="2"/>
        <v/>
      </c>
      <c r="T16" s="14"/>
      <c r="U16" s="332">
        <v>7</v>
      </c>
      <c r="V16" s="9" t="str">
        <f>IFERROR(VLOOKUP($E16,'VEH110 List'!$A:$AE,25,FALSE),"")</f>
        <v/>
      </c>
      <c r="W16" s="9" t="str">
        <f>IFERROR(VLOOKUP($E16,'VEH110 List'!$A:$AE,30,FALSE),"")</f>
        <v/>
      </c>
      <c r="X16" s="9" t="str">
        <f t="shared" si="3"/>
        <v/>
      </c>
      <c r="Y16" s="679"/>
      <c r="Z16" s="680"/>
      <c r="AA16" s="681"/>
      <c r="AB16" s="14"/>
      <c r="AC16" s="332">
        <v>7</v>
      </c>
      <c r="AD16" s="252"/>
      <c r="AE16" s="252"/>
      <c r="AF16" s="325" t="str">
        <f>IFERROR(IF(AD16="",CONCATENATE(VLOOKUP($AE16,'Turn-Ins'!$B:$L,3,FALSE),VLOOKUP($AE16,'Turn-Ins'!$B:$L,4,FALSE)),VLOOKUP($AD16,'Turn-Ins'!$B:$L,4,FALSE)),"")</f>
        <v/>
      </c>
      <c r="AG16" s="325" t="str">
        <f>IFERROR(IF(AD16="",(VLOOKUP($AE16,'Turn-Ins'!$B:$L,5,FALSE)),VLOOKUP($AD16,'Turn-Ins'!$B:$L,5,FALSE)),"")</f>
        <v/>
      </c>
      <c r="AH16" s="325" t="str">
        <f>IFERROR(IF(AD16="",(VLOOKUP($AE16,'Turn-Ins'!$B:$L,6,FALSE)),VLOOKUP($AD16,'Turn-Ins'!$B:$L,6,FALSE)),"")</f>
        <v/>
      </c>
      <c r="AI16" s="325" t="str">
        <f>IFERROR(IF(AD16="",(VLOOKUP($AE16,'Turn-Ins'!$B:$L,7,FALSE)),VLOOKUP($AD16,'Turn-Ins'!$B:$L,7,FALSE)),"")</f>
        <v/>
      </c>
      <c r="AJ16" s="325" t="str">
        <f>IFERROR(IF(AD16="",(VLOOKUP($AE16,'Turn-Ins'!$B:$L,8,FALSE)),VLOOKUP($AD16,'Turn-Ins'!$B:$L,8,FALSE)),"")</f>
        <v/>
      </c>
      <c r="AK16" s="326" t="str">
        <f>IFERROR(IF(AD16="",(VLOOKUP($AE16,'Turn-Ins'!$B:$L,9,FALSE)),VLOOKUP($AD16,'Turn-Ins'!$B:$L,9,FALSE)),"")</f>
        <v/>
      </c>
      <c r="AL16" s="326" t="str">
        <f>IFERROR(IF(AD16="",(VLOOKUP($AE16,'Turn-Ins'!$B:$L,11,FALSE)),VLOOKUP($AD16,'Turn-Ins'!$B:$L,11,FALSE)),"")</f>
        <v/>
      </c>
      <c r="AM16" s="252"/>
      <c r="AN16" s="252"/>
      <c r="AO16" s="327" t="str">
        <f>IFERROR(IF(AD16="",(VLOOKUP($AE16,'Turn-Ins'!$B:$L,10,FALSE)),VLOOKUP($AD16,'Turn-Ins'!$B:$L,10,FALSE)),"")</f>
        <v/>
      </c>
      <c r="AP16" s="669"/>
      <c r="AQ16" s="669"/>
      <c r="AR16" s="252"/>
      <c r="AS16" s="669"/>
      <c r="AT16" s="669"/>
      <c r="AU16" s="669"/>
      <c r="AV16" s="393" t="str">
        <f t="shared" ca="1" si="0"/>
        <v>N</v>
      </c>
      <c r="AW16" s="49">
        <v>7</v>
      </c>
      <c r="AX16" s="9" t="str">
        <f>IFERROR(VLOOKUP($E16,'VEH110 List'!$A:$AE,18,FALSE),"")</f>
        <v/>
      </c>
      <c r="AY16" s="9" t="str">
        <f>IFERROR(VLOOKUP($E16,'VEH110 List'!$A:$AE,19,FALSE),"")</f>
        <v/>
      </c>
      <c r="AZ16" s="321" t="str">
        <f>IFERROR(VLOOKUP($E16,'VEH110 List'!$A:$AE,15,FALSE),"")</f>
        <v/>
      </c>
      <c r="BA16" s="321" t="str">
        <f>IFERROR(VLOOKUP($E16,'VEH110 List'!$A:$AE,16,FALSE),"")</f>
        <v/>
      </c>
      <c r="BB16" s="321" t="str">
        <f>IFERROR(VLOOKUP($E16,'VEH110 List'!$A:$AE,17,FALSE),"")</f>
        <v/>
      </c>
      <c r="BC16" s="321" t="str">
        <f>IFERROR(VLOOKUP($E16,'VEH110 List'!$A:$AE,23,FALSE),"")</f>
        <v/>
      </c>
      <c r="BD16" s="321" t="str">
        <f>IFERROR(VLOOKUP($E16,'VEH110 List'!$A:$AE,26,FALSE),"")</f>
        <v/>
      </c>
      <c r="BE16" s="321" t="str">
        <f>IFERROR(VLOOKUP($E16,'VEH110 List'!$A:$AE,24,FALSE),"")</f>
        <v/>
      </c>
      <c r="BF16" s="321" t="str">
        <f>IFERROR(VLOOKUP($E16,'VEH110 List'!$A:$AE,21,FALSE),"")</f>
        <v/>
      </c>
      <c r="BG16" s="321" t="str">
        <f>IFERROR(VLOOKUP($E16,'VEH110 List'!$A:$AE,22,FALSE),"")</f>
        <v/>
      </c>
      <c r="BH16" s="321" t="str">
        <f>IFERROR(VLOOKUP($E16,'VEH110 List'!$A:$AE,20,FALSE),"")</f>
        <v/>
      </c>
      <c r="BI16" s="48"/>
    </row>
    <row r="17" spans="2:61" x14ac:dyDescent="0.35">
      <c r="B17" s="49">
        <v>8</v>
      </c>
      <c r="C17" s="252" t="str">
        <f>IF($S$7&gt;=8,$C$10,"")</f>
        <v/>
      </c>
      <c r="D17" s="252" t="str">
        <f t="shared" si="1"/>
        <v>Cat 4: Light-Duty Truck</v>
      </c>
      <c r="E17" s="252" t="str">
        <f>IF($S$7&gt;=8,$E$10,"")</f>
        <v/>
      </c>
      <c r="F17" s="252"/>
      <c r="G17" s="364" t="str">
        <f>IFERROR(VLOOKUP($E17,'VEH110 List'!$A:$AE,9,FALSE),"")</f>
        <v/>
      </c>
      <c r="H17" s="364" t="str">
        <f>IFERROR(VLOOKUP($E17,'VEH110 List'!$A:$AE,11,FALSE),"")</f>
        <v/>
      </c>
      <c r="I17" s="364" t="str">
        <f>IFERROR(VLOOKUP($E17,'VEH110 List'!$A:$AE,13,FALSE),"")</f>
        <v/>
      </c>
      <c r="J17" s="364" t="str">
        <f>IFERROR(VLOOKUP($E17,'VEH110 List'!$A:$AE,14,FALSE),"")</f>
        <v/>
      </c>
      <c r="K17" s="324"/>
      <c r="L17" s="324"/>
      <c r="M17" s="364" t="str">
        <f>IFERROR(VLOOKUP($E17,'VEH110 List'!$A:$AE,4,FALSE),"")</f>
        <v/>
      </c>
      <c r="N17" s="376" t="str">
        <f>IFERROR(VLOOKUP($E17,'VEH110 List'!$A:$AE,27,FALSE),"")</f>
        <v/>
      </c>
      <c r="O17" s="324"/>
      <c r="P17" s="390"/>
      <c r="Q17" s="324"/>
      <c r="R17" s="390"/>
      <c r="S17" s="253" t="str">
        <f t="shared" si="2"/>
        <v/>
      </c>
      <c r="T17" s="14"/>
      <c r="U17" s="332">
        <v>8</v>
      </c>
      <c r="V17" s="9" t="str">
        <f>IFERROR(VLOOKUP($E17,'VEH110 List'!$A:$AE,25,FALSE),"")</f>
        <v/>
      </c>
      <c r="W17" s="9" t="str">
        <f>IFERROR(VLOOKUP($E17,'VEH110 List'!$A:$AE,30,FALSE),"")</f>
        <v/>
      </c>
      <c r="X17" s="9" t="str">
        <f t="shared" si="3"/>
        <v/>
      </c>
      <c r="Y17" s="679"/>
      <c r="Z17" s="680"/>
      <c r="AA17" s="681"/>
      <c r="AB17" s="14"/>
      <c r="AC17" s="332">
        <v>8</v>
      </c>
      <c r="AD17" s="252"/>
      <c r="AE17" s="252"/>
      <c r="AF17" s="325" t="str">
        <f>IFERROR(IF(AD17="",CONCATENATE(VLOOKUP($AE17,'Turn-Ins'!$B:$L,3,FALSE),VLOOKUP($AE17,'Turn-Ins'!$B:$L,4,FALSE)),VLOOKUP($AD17,'Turn-Ins'!$B:$L,4,FALSE)),"")</f>
        <v/>
      </c>
      <c r="AG17" s="325" t="str">
        <f>IFERROR(IF(AD17="",(VLOOKUP($AE17,'Turn-Ins'!$B:$L,5,FALSE)),VLOOKUP($AD17,'Turn-Ins'!$B:$L,5,FALSE)),"")</f>
        <v/>
      </c>
      <c r="AH17" s="325" t="str">
        <f>IFERROR(IF(AD17="",(VLOOKUP($AE17,'Turn-Ins'!$B:$L,6,FALSE)),VLOOKUP($AD17,'Turn-Ins'!$B:$L,6,FALSE)),"")</f>
        <v/>
      </c>
      <c r="AI17" s="325" t="str">
        <f>IFERROR(IF(AD17="",(VLOOKUP($AE17,'Turn-Ins'!$B:$L,7,FALSE)),VLOOKUP($AD17,'Turn-Ins'!$B:$L,7,FALSE)),"")</f>
        <v/>
      </c>
      <c r="AJ17" s="325" t="str">
        <f>IFERROR(IF(AD17="",(VLOOKUP($AE17,'Turn-Ins'!$B:$L,8,FALSE)),VLOOKUP($AD17,'Turn-Ins'!$B:$L,8,FALSE)),"")</f>
        <v/>
      </c>
      <c r="AK17" s="326" t="str">
        <f>IFERROR(IF(AD17="",(VLOOKUP($AE17,'Turn-Ins'!$B:$L,9,FALSE)),VLOOKUP($AD17,'Turn-Ins'!$B:$L,9,FALSE)),"")</f>
        <v/>
      </c>
      <c r="AL17" s="326" t="str">
        <f>IFERROR(IF(AD17="",(VLOOKUP($AE17,'Turn-Ins'!$B:$L,11,FALSE)),VLOOKUP($AD17,'Turn-Ins'!$B:$L,11,FALSE)),"")</f>
        <v/>
      </c>
      <c r="AM17" s="252"/>
      <c r="AN17" s="252"/>
      <c r="AO17" s="327" t="str">
        <f>IFERROR(IF(AD17="",(VLOOKUP($AE17,'Turn-Ins'!$B:$L,10,FALSE)),VLOOKUP($AD17,'Turn-Ins'!$B:$L,10,FALSE)),"")</f>
        <v/>
      </c>
      <c r="AP17" s="669"/>
      <c r="AQ17" s="669"/>
      <c r="AR17" s="252"/>
      <c r="AS17" s="669"/>
      <c r="AT17" s="669"/>
      <c r="AU17" s="669"/>
      <c r="AV17" s="393" t="str">
        <f t="shared" ca="1" si="0"/>
        <v>N</v>
      </c>
      <c r="AW17" s="49">
        <v>8</v>
      </c>
      <c r="AX17" s="9" t="str">
        <f>IFERROR(VLOOKUP($E17,'VEH110 List'!$A:$AE,18,FALSE),"")</f>
        <v/>
      </c>
      <c r="AY17" s="9" t="str">
        <f>IFERROR(VLOOKUP($E17,'VEH110 List'!$A:$AE,19,FALSE),"")</f>
        <v/>
      </c>
      <c r="AZ17" s="321" t="str">
        <f>IFERROR(VLOOKUP($E17,'VEH110 List'!$A:$AE,15,FALSE),"")</f>
        <v/>
      </c>
      <c r="BA17" s="321" t="str">
        <f>IFERROR(VLOOKUP($E17,'VEH110 List'!$A:$AE,16,FALSE),"")</f>
        <v/>
      </c>
      <c r="BB17" s="321" t="str">
        <f>IFERROR(VLOOKUP($E17,'VEH110 List'!$A:$AE,17,FALSE),"")</f>
        <v/>
      </c>
      <c r="BC17" s="321" t="str">
        <f>IFERROR(VLOOKUP($E17,'VEH110 List'!$A:$AE,23,FALSE),"")</f>
        <v/>
      </c>
      <c r="BD17" s="321" t="str">
        <f>IFERROR(VLOOKUP($E17,'VEH110 List'!$A:$AE,26,FALSE),"")</f>
        <v/>
      </c>
      <c r="BE17" s="321" t="str">
        <f>IFERROR(VLOOKUP($E17,'VEH110 List'!$A:$AE,24,FALSE),"")</f>
        <v/>
      </c>
      <c r="BF17" s="321" t="str">
        <f>IFERROR(VLOOKUP($E17,'VEH110 List'!$A:$AE,21,FALSE),"")</f>
        <v/>
      </c>
      <c r="BG17" s="321" t="str">
        <f>IFERROR(VLOOKUP($E17,'VEH110 List'!$A:$AE,22,FALSE),"")</f>
        <v/>
      </c>
      <c r="BH17" s="321" t="str">
        <f>IFERROR(VLOOKUP($E17,'VEH110 List'!$A:$AE,20,FALSE),"")</f>
        <v/>
      </c>
      <c r="BI17" s="48"/>
    </row>
    <row r="18" spans="2:61" x14ac:dyDescent="0.35">
      <c r="B18" s="49">
        <v>9</v>
      </c>
      <c r="C18" s="252" t="str">
        <f>IF($S$7&gt;=9,$C$10,"")</f>
        <v/>
      </c>
      <c r="D18" s="252" t="str">
        <f t="shared" si="1"/>
        <v>Cat 4: Light-Duty Truck</v>
      </c>
      <c r="E18" s="252" t="str">
        <f>IF($S$7&gt;=9,$E$10,"")</f>
        <v/>
      </c>
      <c r="F18" s="252"/>
      <c r="G18" s="364" t="str">
        <f>IFERROR(VLOOKUP($E18,'VEH110 List'!$A:$AE,9,FALSE),"")</f>
        <v/>
      </c>
      <c r="H18" s="364" t="str">
        <f>IFERROR(VLOOKUP($E18,'VEH110 List'!$A:$AE,11,FALSE),"")</f>
        <v/>
      </c>
      <c r="I18" s="364" t="str">
        <f>IFERROR(VLOOKUP($E18,'VEH110 List'!$A:$AE,13,FALSE),"")</f>
        <v/>
      </c>
      <c r="J18" s="364" t="str">
        <f>IFERROR(VLOOKUP($E18,'VEH110 List'!$A:$AE,14,FALSE),"")</f>
        <v/>
      </c>
      <c r="K18" s="324"/>
      <c r="L18" s="324"/>
      <c r="M18" s="364" t="str">
        <f>IFERROR(VLOOKUP($E18,'VEH110 List'!$A:$AE,4,FALSE),"")</f>
        <v/>
      </c>
      <c r="N18" s="376" t="str">
        <f>IFERROR(VLOOKUP($E18,'VEH110 List'!$A:$AE,27,FALSE),"")</f>
        <v/>
      </c>
      <c r="O18" s="324"/>
      <c r="P18" s="390"/>
      <c r="Q18" s="324"/>
      <c r="R18" s="390"/>
      <c r="S18" s="253" t="str">
        <f t="shared" si="2"/>
        <v/>
      </c>
      <c r="T18" s="14"/>
      <c r="U18" s="332">
        <v>9</v>
      </c>
      <c r="V18" s="9" t="str">
        <f>IFERROR(VLOOKUP($E18,'VEH110 List'!$A:$AE,25,FALSE),"")</f>
        <v/>
      </c>
      <c r="W18" s="9" t="str">
        <f>IFERROR(VLOOKUP($E18,'VEH110 List'!$A:$AE,30,FALSE),"")</f>
        <v/>
      </c>
      <c r="X18" s="9" t="str">
        <f t="shared" si="3"/>
        <v/>
      </c>
      <c r="Y18" s="679"/>
      <c r="Z18" s="680"/>
      <c r="AA18" s="681"/>
      <c r="AB18" s="14"/>
      <c r="AC18" s="332">
        <v>9</v>
      </c>
      <c r="AD18" s="252"/>
      <c r="AE18" s="252"/>
      <c r="AF18" s="325" t="str">
        <f>IFERROR(IF(AD18="",CONCATENATE(VLOOKUP($AE18,'Turn-Ins'!$B:$L,3,FALSE),VLOOKUP($AE18,'Turn-Ins'!$B:$L,4,FALSE)),VLOOKUP($AD18,'Turn-Ins'!$B:$L,4,FALSE)),"")</f>
        <v/>
      </c>
      <c r="AG18" s="325" t="str">
        <f>IFERROR(IF(AD18="",(VLOOKUP($AE18,'Turn-Ins'!$B:$L,5,FALSE)),VLOOKUP($AD18,'Turn-Ins'!$B:$L,5,FALSE)),"")</f>
        <v/>
      </c>
      <c r="AH18" s="325" t="str">
        <f>IFERROR(IF(AD18="",(VLOOKUP($AE18,'Turn-Ins'!$B:$L,6,FALSE)),VLOOKUP($AD18,'Turn-Ins'!$B:$L,6,FALSE)),"")</f>
        <v/>
      </c>
      <c r="AI18" s="325" t="str">
        <f>IFERROR(IF(AD18="",(VLOOKUP($AE18,'Turn-Ins'!$B:$L,7,FALSE)),VLOOKUP($AD18,'Turn-Ins'!$B:$L,7,FALSE)),"")</f>
        <v/>
      </c>
      <c r="AJ18" s="325" t="str">
        <f>IFERROR(IF(AD18="",(VLOOKUP($AE18,'Turn-Ins'!$B:$L,8,FALSE)),VLOOKUP($AD18,'Turn-Ins'!$B:$L,8,FALSE)),"")</f>
        <v/>
      </c>
      <c r="AK18" s="326" t="str">
        <f>IFERROR(IF(AD18="",(VLOOKUP($AE18,'Turn-Ins'!$B:$L,9,FALSE)),VLOOKUP($AD18,'Turn-Ins'!$B:$L,9,FALSE)),"")</f>
        <v/>
      </c>
      <c r="AL18" s="326" t="str">
        <f>IFERROR(IF(AD18="",(VLOOKUP($AE18,'Turn-Ins'!$B:$L,11,FALSE)),VLOOKUP($AD18,'Turn-Ins'!$B:$L,11,FALSE)),"")</f>
        <v/>
      </c>
      <c r="AM18" s="252"/>
      <c r="AN18" s="252"/>
      <c r="AO18" s="327" t="str">
        <f>IFERROR(IF(AD18="",(VLOOKUP($AE18,'Turn-Ins'!$B:$L,10,FALSE)),VLOOKUP($AD18,'Turn-Ins'!$B:$L,10,FALSE)),"")</f>
        <v/>
      </c>
      <c r="AP18" s="669"/>
      <c r="AQ18" s="669"/>
      <c r="AR18" s="252"/>
      <c r="AS18" s="669"/>
      <c r="AT18" s="669"/>
      <c r="AU18" s="669"/>
      <c r="AV18" s="393" t="str">
        <f t="shared" ca="1" si="0"/>
        <v>N</v>
      </c>
      <c r="AW18" s="49">
        <v>9</v>
      </c>
      <c r="AX18" s="9" t="str">
        <f>IFERROR(VLOOKUP($E18,'VEH110 List'!$A:$AE,18,FALSE),"")</f>
        <v/>
      </c>
      <c r="AY18" s="9" t="str">
        <f>IFERROR(VLOOKUP($E18,'VEH110 List'!$A:$AE,19,FALSE),"")</f>
        <v/>
      </c>
      <c r="AZ18" s="321" t="str">
        <f>IFERROR(VLOOKUP($E18,'VEH110 List'!$A:$AE,15,FALSE),"")</f>
        <v/>
      </c>
      <c r="BA18" s="321" t="str">
        <f>IFERROR(VLOOKUP($E18,'VEH110 List'!$A:$AE,16,FALSE),"")</f>
        <v/>
      </c>
      <c r="BB18" s="321" t="str">
        <f>IFERROR(VLOOKUP($E18,'VEH110 List'!$A:$AE,17,FALSE),"")</f>
        <v/>
      </c>
      <c r="BC18" s="321" t="str">
        <f>IFERROR(VLOOKUP($E18,'VEH110 List'!$A:$AE,23,FALSE),"")</f>
        <v/>
      </c>
      <c r="BD18" s="321" t="str">
        <f>IFERROR(VLOOKUP($E18,'VEH110 List'!$A:$AE,26,FALSE),"")</f>
        <v/>
      </c>
      <c r="BE18" s="321" t="str">
        <f>IFERROR(VLOOKUP($E18,'VEH110 List'!$A:$AE,24,FALSE),"")</f>
        <v/>
      </c>
      <c r="BF18" s="321" t="str">
        <f>IFERROR(VLOOKUP($E18,'VEH110 List'!$A:$AE,21,FALSE),"")</f>
        <v/>
      </c>
      <c r="BG18" s="321" t="str">
        <f>IFERROR(VLOOKUP($E18,'VEH110 List'!$A:$AE,22,FALSE),"")</f>
        <v/>
      </c>
      <c r="BH18" s="321" t="str">
        <f>IFERROR(VLOOKUP($E18,'VEH110 List'!$A:$AE,20,FALSE),"")</f>
        <v/>
      </c>
      <c r="BI18" s="48"/>
    </row>
    <row r="19" spans="2:61" x14ac:dyDescent="0.35">
      <c r="B19" s="49">
        <v>10</v>
      </c>
      <c r="C19" s="252" t="str">
        <f>IF($S$7&gt;=10,$C$10,"")</f>
        <v/>
      </c>
      <c r="D19" s="252" t="str">
        <f t="shared" si="1"/>
        <v>Cat 4: Light-Duty Truck</v>
      </c>
      <c r="E19" s="252" t="str">
        <f>IF($S$7&gt;=10,$E$10,"")</f>
        <v/>
      </c>
      <c r="F19" s="252"/>
      <c r="G19" s="364" t="str">
        <f>IFERROR(VLOOKUP($E19,'VEH110 List'!$A:$AE,9,FALSE),"")</f>
        <v/>
      </c>
      <c r="H19" s="364" t="str">
        <f>IFERROR(VLOOKUP($E19,'VEH110 List'!$A:$AE,11,FALSE),"")</f>
        <v/>
      </c>
      <c r="I19" s="364" t="str">
        <f>IFERROR(VLOOKUP($E19,'VEH110 List'!$A:$AE,13,FALSE),"")</f>
        <v/>
      </c>
      <c r="J19" s="364" t="str">
        <f>IFERROR(VLOOKUP($E19,'VEH110 List'!$A:$AE,14,FALSE),"")</f>
        <v/>
      </c>
      <c r="K19" s="324"/>
      <c r="L19" s="324"/>
      <c r="M19" s="364" t="str">
        <f>IFERROR(VLOOKUP($E19,'VEH110 List'!$A:$AE,4,FALSE),"")</f>
        <v/>
      </c>
      <c r="N19" s="376" t="str">
        <f>IFERROR(VLOOKUP($E19,'VEH110 List'!$A:$AE,27,FALSE),"")</f>
        <v/>
      </c>
      <c r="O19" s="324"/>
      <c r="P19" s="390"/>
      <c r="Q19" s="324"/>
      <c r="R19" s="390"/>
      <c r="S19" s="253" t="str">
        <f t="shared" si="2"/>
        <v/>
      </c>
      <c r="T19" s="14"/>
      <c r="U19" s="332">
        <v>10</v>
      </c>
      <c r="V19" s="9" t="str">
        <f>IFERROR(VLOOKUP($E19,'VEH110 List'!$A:$AE,25,FALSE),"")</f>
        <v/>
      </c>
      <c r="W19" s="9" t="str">
        <f>IFERROR(VLOOKUP($E19,'VEH110 List'!$A:$AE,30,FALSE),"")</f>
        <v/>
      </c>
      <c r="X19" s="9" t="str">
        <f t="shared" si="3"/>
        <v/>
      </c>
      <c r="Y19" s="679"/>
      <c r="Z19" s="680"/>
      <c r="AA19" s="681"/>
      <c r="AB19" s="14"/>
      <c r="AC19" s="332">
        <v>10</v>
      </c>
      <c r="AD19" s="252"/>
      <c r="AE19" s="252"/>
      <c r="AF19" s="325" t="str">
        <f>IFERROR(IF(AD19="",CONCATENATE(VLOOKUP($AE19,'Turn-Ins'!$B:$L,3,FALSE),VLOOKUP($AE19,'Turn-Ins'!$B:$L,4,FALSE)),VLOOKUP($AD19,'Turn-Ins'!$B:$L,4,FALSE)),"")</f>
        <v/>
      </c>
      <c r="AG19" s="325" t="str">
        <f>IFERROR(IF(AD19="",(VLOOKUP($AE19,'Turn-Ins'!$B:$L,5,FALSE)),VLOOKUP($AD19,'Turn-Ins'!$B:$L,5,FALSE)),"")</f>
        <v/>
      </c>
      <c r="AH19" s="325" t="str">
        <f>IFERROR(IF(AD19="",(VLOOKUP($AE19,'Turn-Ins'!$B:$L,6,FALSE)),VLOOKUP($AD19,'Turn-Ins'!$B:$L,6,FALSE)),"")</f>
        <v/>
      </c>
      <c r="AI19" s="325" t="str">
        <f>IFERROR(IF(AD19="",(VLOOKUP($AE19,'Turn-Ins'!$B:$L,7,FALSE)),VLOOKUP($AD19,'Turn-Ins'!$B:$L,7,FALSE)),"")</f>
        <v/>
      </c>
      <c r="AJ19" s="325" t="str">
        <f>IFERROR(IF(AD19="",(VLOOKUP($AE19,'Turn-Ins'!$B:$L,8,FALSE)),VLOOKUP($AD19,'Turn-Ins'!$B:$L,8,FALSE)),"")</f>
        <v/>
      </c>
      <c r="AK19" s="326" t="str">
        <f>IFERROR(IF(AD19="",(VLOOKUP($AE19,'Turn-Ins'!$B:$L,9,FALSE)),VLOOKUP($AD19,'Turn-Ins'!$B:$L,9,FALSE)),"")</f>
        <v/>
      </c>
      <c r="AL19" s="326" t="str">
        <f>IFERROR(IF(AD19="",(VLOOKUP($AE19,'Turn-Ins'!$B:$L,11,FALSE)),VLOOKUP($AD19,'Turn-Ins'!$B:$L,11,FALSE)),"")</f>
        <v/>
      </c>
      <c r="AM19" s="252"/>
      <c r="AN19" s="252"/>
      <c r="AO19" s="327" t="str">
        <f>IFERROR(IF(AD19="",(VLOOKUP($AE19,'Turn-Ins'!$B:$L,10,FALSE)),VLOOKUP($AD19,'Turn-Ins'!$B:$L,10,FALSE)),"")</f>
        <v/>
      </c>
      <c r="AP19" s="669"/>
      <c r="AQ19" s="669"/>
      <c r="AR19" s="252"/>
      <c r="AS19" s="669"/>
      <c r="AT19" s="669"/>
      <c r="AU19" s="669"/>
      <c r="AV19" s="393" t="str">
        <f t="shared" ca="1" si="0"/>
        <v>N</v>
      </c>
      <c r="AW19" s="49">
        <v>10</v>
      </c>
      <c r="AX19" s="9" t="str">
        <f>IFERROR(VLOOKUP($E19,'VEH110 List'!$A:$AE,18,FALSE),"")</f>
        <v/>
      </c>
      <c r="AY19" s="9" t="str">
        <f>IFERROR(VLOOKUP($E19,'VEH110 List'!$A:$AE,19,FALSE),"")</f>
        <v/>
      </c>
      <c r="AZ19" s="321" t="str">
        <f>IFERROR(VLOOKUP($E19,'VEH110 List'!$A:$AE,15,FALSE),"")</f>
        <v/>
      </c>
      <c r="BA19" s="321" t="str">
        <f>IFERROR(VLOOKUP($E19,'VEH110 List'!$A:$AE,16,FALSE),"")</f>
        <v/>
      </c>
      <c r="BB19" s="321" t="str">
        <f>IFERROR(VLOOKUP($E19,'VEH110 List'!$A:$AE,17,FALSE),"")</f>
        <v/>
      </c>
      <c r="BC19" s="321" t="str">
        <f>IFERROR(VLOOKUP($E19,'VEH110 List'!$A:$AE,23,FALSE),"")</f>
        <v/>
      </c>
      <c r="BD19" s="321" t="str">
        <f>IFERROR(VLOOKUP($E19,'VEH110 List'!$A:$AE,26,FALSE),"")</f>
        <v/>
      </c>
      <c r="BE19" s="321" t="str">
        <f>IFERROR(VLOOKUP($E19,'VEH110 List'!$A:$AE,24,FALSE),"")</f>
        <v/>
      </c>
      <c r="BF19" s="321" t="str">
        <f>IFERROR(VLOOKUP($E19,'VEH110 List'!$A:$AE,21,FALSE),"")</f>
        <v/>
      </c>
      <c r="BG19" s="321" t="str">
        <f>IFERROR(VLOOKUP($E19,'VEH110 List'!$A:$AE,22,FALSE),"")</f>
        <v/>
      </c>
      <c r="BH19" s="321" t="str">
        <f>IFERROR(VLOOKUP($E19,'VEH110 List'!$A:$AE,20,FALSE),"")</f>
        <v/>
      </c>
      <c r="BI19" s="48"/>
    </row>
    <row r="20" spans="2:61" x14ac:dyDescent="0.35">
      <c r="B20" s="49">
        <v>11</v>
      </c>
      <c r="C20" s="252" t="str">
        <f>IF($S$7&gt;=11,$C$10,"")</f>
        <v/>
      </c>
      <c r="D20" s="252" t="str">
        <f t="shared" si="1"/>
        <v>Cat 4: Light-Duty Truck</v>
      </c>
      <c r="E20" s="252" t="str">
        <f>IF($S$7&gt;=11,$E$10,"")</f>
        <v/>
      </c>
      <c r="F20" s="252"/>
      <c r="G20" s="364" t="str">
        <f>IFERROR(VLOOKUP($E20,'VEH110 List'!$A:$AE,9,FALSE),"")</f>
        <v/>
      </c>
      <c r="H20" s="364" t="str">
        <f>IFERROR(VLOOKUP($E20,'VEH110 List'!$A:$AE,11,FALSE),"")</f>
        <v/>
      </c>
      <c r="I20" s="364" t="str">
        <f>IFERROR(VLOOKUP($E20,'VEH110 List'!$A:$AE,13,FALSE),"")</f>
        <v/>
      </c>
      <c r="J20" s="364" t="str">
        <f>IFERROR(VLOOKUP($E20,'VEH110 List'!$A:$AE,14,FALSE),"")</f>
        <v/>
      </c>
      <c r="K20" s="324"/>
      <c r="L20" s="324"/>
      <c r="M20" s="364" t="str">
        <f>IFERROR(VLOOKUP($E20,'VEH110 List'!$A:$AE,4,FALSE),"")</f>
        <v/>
      </c>
      <c r="N20" s="376" t="str">
        <f>IFERROR(VLOOKUP($E20,'VEH110 List'!$A:$AE,27,FALSE),"")</f>
        <v/>
      </c>
      <c r="O20" s="324"/>
      <c r="P20" s="390"/>
      <c r="Q20" s="324"/>
      <c r="R20" s="390"/>
      <c r="S20" s="253" t="str">
        <f t="shared" si="2"/>
        <v/>
      </c>
      <c r="T20" s="14"/>
      <c r="U20" s="332">
        <v>11</v>
      </c>
      <c r="V20" s="9" t="str">
        <f>IFERROR(VLOOKUP($E20,'VEH110 List'!$A:$AE,25,FALSE),"")</f>
        <v/>
      </c>
      <c r="W20" s="9" t="str">
        <f>IFERROR(VLOOKUP($E20,'VEH110 List'!$A:$AE,30,FALSE),"")</f>
        <v/>
      </c>
      <c r="X20" s="9" t="str">
        <f t="shared" si="3"/>
        <v/>
      </c>
      <c r="Y20" s="679"/>
      <c r="Z20" s="680"/>
      <c r="AA20" s="681"/>
      <c r="AB20" s="14"/>
      <c r="AC20" s="332">
        <v>11</v>
      </c>
      <c r="AD20" s="252"/>
      <c r="AE20" s="252"/>
      <c r="AF20" s="325" t="str">
        <f>IFERROR(IF(AD20="",CONCATENATE(VLOOKUP($AE20,'Turn-Ins'!$B:$L,3,FALSE),VLOOKUP($AE20,'Turn-Ins'!$B:$L,4,FALSE)),VLOOKUP($AD20,'Turn-Ins'!$B:$L,4,FALSE)),"")</f>
        <v/>
      </c>
      <c r="AG20" s="325" t="str">
        <f>IFERROR(IF(AD20="",(VLOOKUP($AE20,'Turn-Ins'!$B:$L,5,FALSE)),VLOOKUP($AD20,'Turn-Ins'!$B:$L,5,FALSE)),"")</f>
        <v/>
      </c>
      <c r="AH20" s="325" t="str">
        <f>IFERROR(IF(AD20="",(VLOOKUP($AE20,'Turn-Ins'!$B:$L,6,FALSE)),VLOOKUP($AD20,'Turn-Ins'!$B:$L,6,FALSE)),"")</f>
        <v/>
      </c>
      <c r="AI20" s="325" t="str">
        <f>IFERROR(IF(AD20="",(VLOOKUP($AE20,'Turn-Ins'!$B:$L,7,FALSE)),VLOOKUP($AD20,'Turn-Ins'!$B:$L,7,FALSE)),"")</f>
        <v/>
      </c>
      <c r="AJ20" s="325" t="str">
        <f>IFERROR(IF(AD20="",(VLOOKUP($AE20,'Turn-Ins'!$B:$L,8,FALSE)),VLOOKUP($AD20,'Turn-Ins'!$B:$L,8,FALSE)),"")</f>
        <v/>
      </c>
      <c r="AK20" s="326" t="str">
        <f>IFERROR(IF(AD20="",(VLOOKUP($AE20,'Turn-Ins'!$B:$L,9,FALSE)),VLOOKUP($AD20,'Turn-Ins'!$B:$L,9,FALSE)),"")</f>
        <v/>
      </c>
      <c r="AL20" s="326" t="str">
        <f>IFERROR(IF(AD20="",(VLOOKUP($AE20,'Turn-Ins'!$B:$L,11,FALSE)),VLOOKUP($AD20,'Turn-Ins'!$B:$L,11,FALSE)),"")</f>
        <v/>
      </c>
      <c r="AM20" s="252"/>
      <c r="AN20" s="252"/>
      <c r="AO20" s="327" t="str">
        <f>IFERROR(IF(AD20="",(VLOOKUP($AE20,'Turn-Ins'!$B:$L,10,FALSE)),VLOOKUP($AD20,'Turn-Ins'!$B:$L,10,FALSE)),"")</f>
        <v/>
      </c>
      <c r="AP20" s="669"/>
      <c r="AQ20" s="669"/>
      <c r="AR20" s="252"/>
      <c r="AS20" s="669"/>
      <c r="AT20" s="669"/>
      <c r="AU20" s="669"/>
      <c r="AV20" s="393" t="str">
        <f t="shared" ca="1" si="0"/>
        <v>N</v>
      </c>
      <c r="AW20" s="49">
        <v>11</v>
      </c>
      <c r="AX20" s="9" t="str">
        <f>IFERROR(VLOOKUP($E20,'VEH110 List'!$A:$AE,18,FALSE),"")</f>
        <v/>
      </c>
      <c r="AY20" s="9" t="str">
        <f>IFERROR(VLOOKUP($E20,'VEH110 List'!$A:$AE,19,FALSE),"")</f>
        <v/>
      </c>
      <c r="AZ20" s="321" t="str">
        <f>IFERROR(VLOOKUP($E20,'VEH110 List'!$A:$AE,15,FALSE),"")</f>
        <v/>
      </c>
      <c r="BA20" s="321" t="str">
        <f>IFERROR(VLOOKUP($E20,'VEH110 List'!$A:$AE,16,FALSE),"")</f>
        <v/>
      </c>
      <c r="BB20" s="321" t="str">
        <f>IFERROR(VLOOKUP($E20,'VEH110 List'!$A:$AE,17,FALSE),"")</f>
        <v/>
      </c>
      <c r="BC20" s="321" t="str">
        <f>IFERROR(VLOOKUP($E20,'VEH110 List'!$A:$AE,23,FALSE),"")</f>
        <v/>
      </c>
      <c r="BD20" s="321" t="str">
        <f>IFERROR(VLOOKUP($E20,'VEH110 List'!$A:$AE,26,FALSE),"")</f>
        <v/>
      </c>
      <c r="BE20" s="321" t="str">
        <f>IFERROR(VLOOKUP($E20,'VEH110 List'!$A:$AE,24,FALSE),"")</f>
        <v/>
      </c>
      <c r="BF20" s="321" t="str">
        <f>IFERROR(VLOOKUP($E20,'VEH110 List'!$A:$AE,21,FALSE),"")</f>
        <v/>
      </c>
      <c r="BG20" s="321" t="str">
        <f>IFERROR(VLOOKUP($E20,'VEH110 List'!$A:$AE,22,FALSE),"")</f>
        <v/>
      </c>
      <c r="BH20" s="321" t="str">
        <f>IFERROR(VLOOKUP($E20,'VEH110 List'!$A:$AE,20,FALSE),"")</f>
        <v/>
      </c>
      <c r="BI20" s="48"/>
    </row>
    <row r="21" spans="2:61" x14ac:dyDescent="0.35">
      <c r="B21" s="49">
        <v>12</v>
      </c>
      <c r="C21" s="252" t="str">
        <f>IF($S$7&gt;=12,$C$10,"")</f>
        <v/>
      </c>
      <c r="D21" s="252" t="str">
        <f t="shared" si="1"/>
        <v>Cat 4: Light-Duty Truck</v>
      </c>
      <c r="E21" s="252" t="str">
        <f>IF($S$7&gt;=12,$E$10,"")</f>
        <v/>
      </c>
      <c r="F21" s="252"/>
      <c r="G21" s="364" t="str">
        <f>IFERROR(VLOOKUP($E21,'VEH110 List'!$A:$AE,9,FALSE),"")</f>
        <v/>
      </c>
      <c r="H21" s="364" t="str">
        <f>IFERROR(VLOOKUP($E21,'VEH110 List'!$A:$AE,11,FALSE),"")</f>
        <v/>
      </c>
      <c r="I21" s="364" t="str">
        <f>IFERROR(VLOOKUP($E21,'VEH110 List'!$A:$AE,13,FALSE),"")</f>
        <v/>
      </c>
      <c r="J21" s="364" t="str">
        <f>IFERROR(VLOOKUP($E21,'VEH110 List'!$A:$AE,14,FALSE),"")</f>
        <v/>
      </c>
      <c r="K21" s="324"/>
      <c r="L21" s="324"/>
      <c r="M21" s="364" t="str">
        <f>IFERROR(VLOOKUP($E21,'VEH110 List'!$A:$AE,4,FALSE),"")</f>
        <v/>
      </c>
      <c r="N21" s="376" t="str">
        <f>IFERROR(VLOOKUP($E21,'VEH110 List'!$A:$AE,27,FALSE),"")</f>
        <v/>
      </c>
      <c r="O21" s="324"/>
      <c r="P21" s="390"/>
      <c r="Q21" s="324"/>
      <c r="R21" s="390"/>
      <c r="S21" s="253" t="str">
        <f t="shared" si="2"/>
        <v/>
      </c>
      <c r="T21" s="14"/>
      <c r="U21" s="332">
        <v>12</v>
      </c>
      <c r="V21" s="9" t="str">
        <f>IFERROR(VLOOKUP($E21,'VEH110 List'!$A:$AE,25,FALSE),"")</f>
        <v/>
      </c>
      <c r="W21" s="9" t="str">
        <f>IFERROR(VLOOKUP($E21,'VEH110 List'!$A:$AE,30,FALSE),"")</f>
        <v/>
      </c>
      <c r="X21" s="9" t="str">
        <f t="shared" si="3"/>
        <v/>
      </c>
      <c r="Y21" s="679"/>
      <c r="Z21" s="680"/>
      <c r="AA21" s="681"/>
      <c r="AB21" s="14"/>
      <c r="AC21" s="332">
        <v>12</v>
      </c>
      <c r="AD21" s="252"/>
      <c r="AE21" s="252"/>
      <c r="AF21" s="325" t="str">
        <f>IFERROR(IF(AD21="",CONCATENATE(VLOOKUP($AE21,'Turn-Ins'!$B:$L,3,FALSE),VLOOKUP($AE21,'Turn-Ins'!$B:$L,4,FALSE)),VLOOKUP($AD21,'Turn-Ins'!$B:$L,4,FALSE)),"")</f>
        <v/>
      </c>
      <c r="AG21" s="325" t="str">
        <f>IFERROR(IF(AD21="",(VLOOKUP($AE21,'Turn-Ins'!$B:$L,5,FALSE)),VLOOKUP($AD21,'Turn-Ins'!$B:$L,5,FALSE)),"")</f>
        <v/>
      </c>
      <c r="AH21" s="325" t="str">
        <f>IFERROR(IF(AD21="",(VLOOKUP($AE21,'Turn-Ins'!$B:$L,6,FALSE)),VLOOKUP($AD21,'Turn-Ins'!$B:$L,6,FALSE)),"")</f>
        <v/>
      </c>
      <c r="AI21" s="325" t="str">
        <f>IFERROR(IF(AD21="",(VLOOKUP($AE21,'Turn-Ins'!$B:$L,7,FALSE)),VLOOKUP($AD21,'Turn-Ins'!$B:$L,7,FALSE)),"")</f>
        <v/>
      </c>
      <c r="AJ21" s="325" t="str">
        <f>IFERROR(IF(AD21="",(VLOOKUP($AE21,'Turn-Ins'!$B:$L,8,FALSE)),VLOOKUP($AD21,'Turn-Ins'!$B:$L,8,FALSE)),"")</f>
        <v/>
      </c>
      <c r="AK21" s="326" t="str">
        <f>IFERROR(IF(AD21="",(VLOOKUP($AE21,'Turn-Ins'!$B:$L,9,FALSE)),VLOOKUP($AD21,'Turn-Ins'!$B:$L,9,FALSE)),"")</f>
        <v/>
      </c>
      <c r="AL21" s="326" t="str">
        <f>IFERROR(IF(AD21="",(VLOOKUP($AE21,'Turn-Ins'!$B:$L,11,FALSE)),VLOOKUP($AD21,'Turn-Ins'!$B:$L,11,FALSE)),"")</f>
        <v/>
      </c>
      <c r="AM21" s="252"/>
      <c r="AN21" s="252"/>
      <c r="AO21" s="327" t="str">
        <f>IFERROR(IF(AD21="",(VLOOKUP($AE21,'Turn-Ins'!$B:$L,10,FALSE)),VLOOKUP($AD21,'Turn-Ins'!$B:$L,10,FALSE)),"")</f>
        <v/>
      </c>
      <c r="AP21" s="669"/>
      <c r="AQ21" s="669"/>
      <c r="AR21" s="252"/>
      <c r="AS21" s="669"/>
      <c r="AT21" s="669"/>
      <c r="AU21" s="669"/>
      <c r="AV21" s="393" t="str">
        <f t="shared" ca="1" si="0"/>
        <v>N</v>
      </c>
      <c r="AW21" s="49">
        <v>12</v>
      </c>
      <c r="AX21" s="9" t="str">
        <f>IFERROR(VLOOKUP($E21,'VEH110 List'!$A:$AE,18,FALSE),"")</f>
        <v/>
      </c>
      <c r="AY21" s="9" t="str">
        <f>IFERROR(VLOOKUP($E21,'VEH110 List'!$A:$AE,19,FALSE),"")</f>
        <v/>
      </c>
      <c r="AZ21" s="321" t="str">
        <f>IFERROR(VLOOKUP($E21,'VEH110 List'!$A:$AE,15,FALSE),"")</f>
        <v/>
      </c>
      <c r="BA21" s="321" t="str">
        <f>IFERROR(VLOOKUP($E21,'VEH110 List'!$A:$AE,16,FALSE),"")</f>
        <v/>
      </c>
      <c r="BB21" s="321" t="str">
        <f>IFERROR(VLOOKUP($E21,'VEH110 List'!$A:$AE,17,FALSE),"")</f>
        <v/>
      </c>
      <c r="BC21" s="321" t="str">
        <f>IFERROR(VLOOKUP($E21,'VEH110 List'!$A:$AE,23,FALSE),"")</f>
        <v/>
      </c>
      <c r="BD21" s="321" t="str">
        <f>IFERROR(VLOOKUP($E21,'VEH110 List'!$A:$AE,26,FALSE),"")</f>
        <v/>
      </c>
      <c r="BE21" s="321" t="str">
        <f>IFERROR(VLOOKUP($E21,'VEH110 List'!$A:$AE,24,FALSE),"")</f>
        <v/>
      </c>
      <c r="BF21" s="321" t="str">
        <f>IFERROR(VLOOKUP($E21,'VEH110 List'!$A:$AE,21,FALSE),"")</f>
        <v/>
      </c>
      <c r="BG21" s="321" t="str">
        <f>IFERROR(VLOOKUP($E21,'VEH110 List'!$A:$AE,22,FALSE),"")</f>
        <v/>
      </c>
      <c r="BH21" s="321" t="str">
        <f>IFERROR(VLOOKUP($E21,'VEH110 List'!$A:$AE,20,FALSE),"")</f>
        <v/>
      </c>
      <c r="BI21" s="48"/>
    </row>
    <row r="22" spans="2:61" x14ac:dyDescent="0.35">
      <c r="B22" s="49">
        <v>13</v>
      </c>
      <c r="C22" s="252" t="str">
        <f>IF($S$7&gt;=13,$C$10,"")</f>
        <v/>
      </c>
      <c r="D22" s="252" t="str">
        <f t="shared" si="1"/>
        <v>Cat 4: Light-Duty Truck</v>
      </c>
      <c r="E22" s="252" t="str">
        <f>IF($S$7&gt;=13,$E$10,"")</f>
        <v/>
      </c>
      <c r="F22" s="252"/>
      <c r="G22" s="364" t="str">
        <f>IFERROR(VLOOKUP($E22,'VEH110 List'!$A:$AE,9,FALSE),"")</f>
        <v/>
      </c>
      <c r="H22" s="364" t="str">
        <f>IFERROR(VLOOKUP($E22,'VEH110 List'!$A:$AE,11,FALSE),"")</f>
        <v/>
      </c>
      <c r="I22" s="364" t="str">
        <f>IFERROR(VLOOKUP($E22,'VEH110 List'!$A:$AE,13,FALSE),"")</f>
        <v/>
      </c>
      <c r="J22" s="364" t="str">
        <f>IFERROR(VLOOKUP($E22,'VEH110 List'!$A:$AE,14,FALSE),"")</f>
        <v/>
      </c>
      <c r="K22" s="324"/>
      <c r="L22" s="324"/>
      <c r="M22" s="364" t="str">
        <f>IFERROR(VLOOKUP($E22,'VEH110 List'!$A:$AE,4,FALSE),"")</f>
        <v/>
      </c>
      <c r="N22" s="376" t="str">
        <f>IFERROR(VLOOKUP($E22,'VEH110 List'!$A:$AE,27,FALSE),"")</f>
        <v/>
      </c>
      <c r="O22" s="324"/>
      <c r="P22" s="390"/>
      <c r="Q22" s="324"/>
      <c r="R22" s="390"/>
      <c r="S22" s="253" t="str">
        <f t="shared" si="2"/>
        <v/>
      </c>
      <c r="T22" s="14"/>
      <c r="U22" s="332">
        <v>13</v>
      </c>
      <c r="V22" s="9" t="str">
        <f>IFERROR(VLOOKUP($E22,'VEH110 List'!$A:$AE,25,FALSE),"")</f>
        <v/>
      </c>
      <c r="W22" s="9" t="str">
        <f>IFERROR(VLOOKUP($E22,'VEH110 List'!$A:$AE,30,FALSE),"")</f>
        <v/>
      </c>
      <c r="X22" s="9" t="str">
        <f t="shared" si="3"/>
        <v/>
      </c>
      <c r="Y22" s="679"/>
      <c r="Z22" s="680"/>
      <c r="AA22" s="681"/>
      <c r="AB22" s="14"/>
      <c r="AC22" s="332">
        <v>13</v>
      </c>
      <c r="AD22" s="252"/>
      <c r="AE22" s="252"/>
      <c r="AF22" s="325" t="str">
        <f>IFERROR(IF(AD22="",CONCATENATE(VLOOKUP($AE22,'Turn-Ins'!$B:$L,3,FALSE),VLOOKUP($AE22,'Turn-Ins'!$B:$L,4,FALSE)),VLOOKUP($AD22,'Turn-Ins'!$B:$L,4,FALSE)),"")</f>
        <v/>
      </c>
      <c r="AG22" s="325" t="str">
        <f>IFERROR(IF(AD22="",(VLOOKUP($AE22,'Turn-Ins'!$B:$L,5,FALSE)),VLOOKUP($AD22,'Turn-Ins'!$B:$L,5,FALSE)),"")</f>
        <v/>
      </c>
      <c r="AH22" s="325" t="str">
        <f>IFERROR(IF(AD22="",(VLOOKUP($AE22,'Turn-Ins'!$B:$L,6,FALSE)),VLOOKUP($AD22,'Turn-Ins'!$B:$L,6,FALSE)),"")</f>
        <v/>
      </c>
      <c r="AI22" s="325" t="str">
        <f>IFERROR(IF(AD22="",(VLOOKUP($AE22,'Turn-Ins'!$B:$L,7,FALSE)),VLOOKUP($AD22,'Turn-Ins'!$B:$L,7,FALSE)),"")</f>
        <v/>
      </c>
      <c r="AJ22" s="325" t="str">
        <f>IFERROR(IF(AD22="",(VLOOKUP($AE22,'Turn-Ins'!$B:$L,8,FALSE)),VLOOKUP($AD22,'Turn-Ins'!$B:$L,8,FALSE)),"")</f>
        <v/>
      </c>
      <c r="AK22" s="326" t="str">
        <f>IFERROR(IF(AD22="",(VLOOKUP($AE22,'Turn-Ins'!$B:$L,9,FALSE)),VLOOKUP($AD22,'Turn-Ins'!$B:$L,9,FALSE)),"")</f>
        <v/>
      </c>
      <c r="AL22" s="326" t="str">
        <f>IFERROR(IF(AD22="",(VLOOKUP($AE22,'Turn-Ins'!$B:$L,11,FALSE)),VLOOKUP($AD22,'Turn-Ins'!$B:$L,11,FALSE)),"")</f>
        <v/>
      </c>
      <c r="AM22" s="252"/>
      <c r="AN22" s="252"/>
      <c r="AO22" s="327" t="str">
        <f>IFERROR(IF(AD22="",(VLOOKUP($AE22,'Turn-Ins'!$B:$L,10,FALSE)),VLOOKUP($AD22,'Turn-Ins'!$B:$L,10,FALSE)),"")</f>
        <v/>
      </c>
      <c r="AP22" s="669"/>
      <c r="AQ22" s="669"/>
      <c r="AR22" s="252"/>
      <c r="AS22" s="669"/>
      <c r="AT22" s="669"/>
      <c r="AU22" s="669"/>
      <c r="AV22" s="393" t="str">
        <f t="shared" ca="1" si="0"/>
        <v>N</v>
      </c>
      <c r="AW22" s="49">
        <v>13</v>
      </c>
      <c r="AX22" s="9" t="str">
        <f>IFERROR(VLOOKUP($E22,'VEH110 List'!$A:$AE,18,FALSE),"")</f>
        <v/>
      </c>
      <c r="AY22" s="9" t="str">
        <f>IFERROR(VLOOKUP($E22,'VEH110 List'!$A:$AE,19,FALSE),"")</f>
        <v/>
      </c>
      <c r="AZ22" s="321" t="str">
        <f>IFERROR(VLOOKUP($E22,'VEH110 List'!$A:$AE,15,FALSE),"")</f>
        <v/>
      </c>
      <c r="BA22" s="321" t="str">
        <f>IFERROR(VLOOKUP($E22,'VEH110 List'!$A:$AE,16,FALSE),"")</f>
        <v/>
      </c>
      <c r="BB22" s="321" t="str">
        <f>IFERROR(VLOOKUP($E22,'VEH110 List'!$A:$AE,17,FALSE),"")</f>
        <v/>
      </c>
      <c r="BC22" s="321" t="str">
        <f>IFERROR(VLOOKUP($E22,'VEH110 List'!$A:$AE,23,FALSE),"")</f>
        <v/>
      </c>
      <c r="BD22" s="321" t="str">
        <f>IFERROR(VLOOKUP($E22,'VEH110 List'!$A:$AE,26,FALSE),"")</f>
        <v/>
      </c>
      <c r="BE22" s="321" t="str">
        <f>IFERROR(VLOOKUP($E22,'VEH110 List'!$A:$AE,24,FALSE),"")</f>
        <v/>
      </c>
      <c r="BF22" s="321" t="str">
        <f>IFERROR(VLOOKUP($E22,'VEH110 List'!$A:$AE,21,FALSE),"")</f>
        <v/>
      </c>
      <c r="BG22" s="321" t="str">
        <f>IFERROR(VLOOKUP($E22,'VEH110 List'!$A:$AE,22,FALSE),"")</f>
        <v/>
      </c>
      <c r="BH22" s="321" t="str">
        <f>IFERROR(VLOOKUP($E22,'VEH110 List'!$A:$AE,20,FALSE),"")</f>
        <v/>
      </c>
      <c r="BI22" s="48"/>
    </row>
    <row r="23" spans="2:61" x14ac:dyDescent="0.35">
      <c r="B23" s="49">
        <v>14</v>
      </c>
      <c r="C23" s="252" t="str">
        <f>IF($S$7&gt;=14,$C$10,"")</f>
        <v/>
      </c>
      <c r="D23" s="252" t="str">
        <f t="shared" si="1"/>
        <v>Cat 4: Light-Duty Truck</v>
      </c>
      <c r="E23" s="252" t="str">
        <f>IF($S$7&gt;=14,$E$10,"")</f>
        <v/>
      </c>
      <c r="F23" s="252"/>
      <c r="G23" s="364" t="str">
        <f>IFERROR(VLOOKUP($E23,'VEH110 List'!$A:$AE,9,FALSE),"")</f>
        <v/>
      </c>
      <c r="H23" s="364" t="str">
        <f>IFERROR(VLOOKUP($E23,'VEH110 List'!$A:$AE,11,FALSE),"")</f>
        <v/>
      </c>
      <c r="I23" s="364" t="str">
        <f>IFERROR(VLOOKUP($E23,'VEH110 List'!$A:$AE,13,FALSE),"")</f>
        <v/>
      </c>
      <c r="J23" s="364" t="str">
        <f>IFERROR(VLOOKUP($E23,'VEH110 List'!$A:$AE,14,FALSE),"")</f>
        <v/>
      </c>
      <c r="K23" s="324"/>
      <c r="L23" s="324"/>
      <c r="M23" s="364" t="str">
        <f>IFERROR(VLOOKUP($E23,'VEH110 List'!$A:$AE,4,FALSE),"")</f>
        <v/>
      </c>
      <c r="N23" s="376" t="str">
        <f>IFERROR(VLOOKUP($E23,'VEH110 List'!$A:$AE,27,FALSE),"")</f>
        <v/>
      </c>
      <c r="O23" s="324"/>
      <c r="P23" s="390"/>
      <c r="Q23" s="324"/>
      <c r="R23" s="390"/>
      <c r="S23" s="253" t="str">
        <f t="shared" si="2"/>
        <v/>
      </c>
      <c r="T23" s="14"/>
      <c r="U23" s="332">
        <v>14</v>
      </c>
      <c r="V23" s="9" t="str">
        <f>IFERROR(VLOOKUP($E23,'VEH110 List'!$A:$AE,25,FALSE),"")</f>
        <v/>
      </c>
      <c r="W23" s="9" t="str">
        <f>IFERROR(VLOOKUP($E23,'VEH110 List'!$A:$AE,30,FALSE),"")</f>
        <v/>
      </c>
      <c r="X23" s="9" t="str">
        <f t="shared" si="3"/>
        <v/>
      </c>
      <c r="Y23" s="679"/>
      <c r="Z23" s="680"/>
      <c r="AA23" s="681"/>
      <c r="AB23" s="14"/>
      <c r="AC23" s="332">
        <v>14</v>
      </c>
      <c r="AD23" s="252"/>
      <c r="AE23" s="252"/>
      <c r="AF23" s="325" t="str">
        <f>IFERROR(IF(AD23="",CONCATENATE(VLOOKUP($AE23,'Turn-Ins'!$B:$L,3,FALSE),VLOOKUP($AE23,'Turn-Ins'!$B:$L,4,FALSE)),VLOOKUP($AD23,'Turn-Ins'!$B:$L,4,FALSE)),"")</f>
        <v/>
      </c>
      <c r="AG23" s="325" t="str">
        <f>IFERROR(IF(AD23="",(VLOOKUP($AE23,'Turn-Ins'!$B:$L,5,FALSE)),VLOOKUP($AD23,'Turn-Ins'!$B:$L,5,FALSE)),"")</f>
        <v/>
      </c>
      <c r="AH23" s="325" t="str">
        <f>IFERROR(IF(AD23="",(VLOOKUP($AE23,'Turn-Ins'!$B:$L,6,FALSE)),VLOOKUP($AD23,'Turn-Ins'!$B:$L,6,FALSE)),"")</f>
        <v/>
      </c>
      <c r="AI23" s="325" t="str">
        <f>IFERROR(IF(AD23="",(VLOOKUP($AE23,'Turn-Ins'!$B:$L,7,FALSE)),VLOOKUP($AD23,'Turn-Ins'!$B:$L,7,FALSE)),"")</f>
        <v/>
      </c>
      <c r="AJ23" s="325" t="str">
        <f>IFERROR(IF(AD23="",(VLOOKUP($AE23,'Turn-Ins'!$B:$L,8,FALSE)),VLOOKUP($AD23,'Turn-Ins'!$B:$L,8,FALSE)),"")</f>
        <v/>
      </c>
      <c r="AK23" s="326" t="str">
        <f>IFERROR(IF(AD23="",(VLOOKUP($AE23,'Turn-Ins'!$B:$L,9,FALSE)),VLOOKUP($AD23,'Turn-Ins'!$B:$L,9,FALSE)),"")</f>
        <v/>
      </c>
      <c r="AL23" s="326" t="str">
        <f>IFERROR(IF(AD23="",(VLOOKUP($AE23,'Turn-Ins'!$B:$L,11,FALSE)),VLOOKUP($AD23,'Turn-Ins'!$B:$L,11,FALSE)),"")</f>
        <v/>
      </c>
      <c r="AM23" s="252"/>
      <c r="AN23" s="252"/>
      <c r="AO23" s="327" t="str">
        <f>IFERROR(IF(AD23="",(VLOOKUP($AE23,'Turn-Ins'!$B:$L,10,FALSE)),VLOOKUP($AD23,'Turn-Ins'!$B:$L,10,FALSE)),"")</f>
        <v/>
      </c>
      <c r="AP23" s="669"/>
      <c r="AQ23" s="669"/>
      <c r="AR23" s="252"/>
      <c r="AS23" s="669"/>
      <c r="AT23" s="669"/>
      <c r="AU23" s="669"/>
      <c r="AV23" s="393" t="str">
        <f t="shared" ca="1" si="0"/>
        <v>N</v>
      </c>
      <c r="AW23" s="49">
        <v>14</v>
      </c>
      <c r="AX23" s="9" t="str">
        <f>IFERROR(VLOOKUP($E23,'VEH110 List'!$A:$AE,18,FALSE),"")</f>
        <v/>
      </c>
      <c r="AY23" s="9" t="str">
        <f>IFERROR(VLOOKUP($E23,'VEH110 List'!$A:$AE,19,FALSE),"")</f>
        <v/>
      </c>
      <c r="AZ23" s="321" t="str">
        <f>IFERROR(VLOOKUP($E23,'VEH110 List'!$A:$AE,15,FALSE),"")</f>
        <v/>
      </c>
      <c r="BA23" s="321" t="str">
        <f>IFERROR(VLOOKUP($E23,'VEH110 List'!$A:$AE,16,FALSE),"")</f>
        <v/>
      </c>
      <c r="BB23" s="321" t="str">
        <f>IFERROR(VLOOKUP($E23,'VEH110 List'!$A:$AE,17,FALSE),"")</f>
        <v/>
      </c>
      <c r="BC23" s="321" t="str">
        <f>IFERROR(VLOOKUP($E23,'VEH110 List'!$A:$AE,23,FALSE),"")</f>
        <v/>
      </c>
      <c r="BD23" s="321" t="str">
        <f>IFERROR(VLOOKUP($E23,'VEH110 List'!$A:$AE,26,FALSE),"")</f>
        <v/>
      </c>
      <c r="BE23" s="321" t="str">
        <f>IFERROR(VLOOKUP($E23,'VEH110 List'!$A:$AE,24,FALSE),"")</f>
        <v/>
      </c>
      <c r="BF23" s="321" t="str">
        <f>IFERROR(VLOOKUP($E23,'VEH110 List'!$A:$AE,21,FALSE),"")</f>
        <v/>
      </c>
      <c r="BG23" s="321" t="str">
        <f>IFERROR(VLOOKUP($E23,'VEH110 List'!$A:$AE,22,FALSE),"")</f>
        <v/>
      </c>
      <c r="BH23" s="321" t="str">
        <f>IFERROR(VLOOKUP($E23,'VEH110 List'!$A:$AE,20,FALSE),"")</f>
        <v/>
      </c>
      <c r="BI23" s="48"/>
    </row>
    <row r="24" spans="2:61" x14ac:dyDescent="0.35">
      <c r="B24" s="49">
        <v>15</v>
      </c>
      <c r="C24" s="388" t="str">
        <f>IF($S$7&gt;=15,$C$10,"")</f>
        <v/>
      </c>
      <c r="D24" s="388" t="str">
        <f t="shared" si="1"/>
        <v>Cat 4: Light-Duty Truck</v>
      </c>
      <c r="E24" s="388" t="str">
        <f>IF($S$7&gt;=15,$E$10,"")</f>
        <v/>
      </c>
      <c r="F24" s="388"/>
      <c r="G24" s="365" t="str">
        <f>IFERROR(VLOOKUP($E24,'VEH110 List'!$A:$AE,9,FALSE),"")</f>
        <v/>
      </c>
      <c r="H24" s="365" t="str">
        <f>IFERROR(VLOOKUP($E24,'VEH110 List'!$A:$AE,11,FALSE),"")</f>
        <v/>
      </c>
      <c r="I24" s="365" t="str">
        <f>IFERROR(VLOOKUP($E24,'VEH110 List'!$A:$AE,13,FALSE),"")</f>
        <v/>
      </c>
      <c r="J24" s="365" t="str">
        <f>IFERROR(VLOOKUP($E24,'VEH110 List'!$A:$AE,14,FALSE),"")</f>
        <v/>
      </c>
      <c r="K24" s="328"/>
      <c r="L24" s="328"/>
      <c r="M24" s="365" t="str">
        <f>IFERROR(VLOOKUP($E24,'VEH110 List'!$A:$AE,4,FALSE),"")</f>
        <v/>
      </c>
      <c r="N24" s="377" t="str">
        <f>IFERROR(VLOOKUP($E24,'VEH110 List'!$A:$AE,27,FALSE),"")</f>
        <v/>
      </c>
      <c r="O24" s="328"/>
      <c r="P24" s="391"/>
      <c r="Q24" s="328"/>
      <c r="R24" s="391"/>
      <c r="S24" s="255" t="str">
        <f t="shared" si="2"/>
        <v/>
      </c>
      <c r="T24" s="14"/>
      <c r="U24" s="332">
        <v>15</v>
      </c>
      <c r="V24" s="254" t="str">
        <f>IFERROR(VLOOKUP($E24,'VEH110 List'!$A:$AE,25,FALSE),"")</f>
        <v/>
      </c>
      <c r="W24" s="254" t="str">
        <f>IFERROR(VLOOKUP($E24,'VEH110 List'!$A:$AE,30,FALSE),"")</f>
        <v/>
      </c>
      <c r="X24" s="254" t="str">
        <f t="shared" si="3"/>
        <v/>
      </c>
      <c r="Y24" s="682"/>
      <c r="Z24" s="683"/>
      <c r="AA24" s="684"/>
      <c r="AB24" s="14"/>
      <c r="AC24" s="332">
        <v>15</v>
      </c>
      <c r="AD24" s="388"/>
      <c r="AE24" s="388"/>
      <c r="AF24" s="329" t="str">
        <f>IFERROR(IF(AD24="",CONCATENATE(VLOOKUP($AE24,'Turn-Ins'!$B:$L,3,FALSE),VLOOKUP($AE24,'Turn-Ins'!$B:$L,4,FALSE)),VLOOKUP($AD24,'Turn-Ins'!$B:$L,4,FALSE)),"")</f>
        <v/>
      </c>
      <c r="AG24" s="329" t="str">
        <f>IFERROR(IF(AD24="",(VLOOKUP($AE24,'Turn-Ins'!$B:$L,5,FALSE)),VLOOKUP($AD24,'Turn-Ins'!$B:$L,5,FALSE)),"")</f>
        <v/>
      </c>
      <c r="AH24" s="329" t="str">
        <f>IFERROR(IF(AD24="",(VLOOKUP($AE24,'Turn-Ins'!$B:$L,6,FALSE)),VLOOKUP($AD24,'Turn-Ins'!$B:$L,6,FALSE)),"")</f>
        <v/>
      </c>
      <c r="AI24" s="329" t="str">
        <f>IFERROR(IF(AD24="",(VLOOKUP($AE24,'Turn-Ins'!$B:$L,7,FALSE)),VLOOKUP($AD24,'Turn-Ins'!$B:$L,7,FALSE)),"")</f>
        <v/>
      </c>
      <c r="AJ24" s="329" t="str">
        <f>IFERROR(IF(AD24="",(VLOOKUP($AE24,'Turn-Ins'!$B:$L,8,FALSE)),VLOOKUP($AD24,'Turn-Ins'!$B:$L,8,FALSE)),"")</f>
        <v/>
      </c>
      <c r="AK24" s="330" t="str">
        <f>IFERROR(IF(AD24="",(VLOOKUP($AE24,'Turn-Ins'!$B:$L,9,FALSE)),VLOOKUP($AD24,'Turn-Ins'!$B:$L,9,FALSE)),"")</f>
        <v/>
      </c>
      <c r="AL24" s="330" t="str">
        <f>IFERROR(IF(AD24="",(VLOOKUP($AE24,'Turn-Ins'!$B:$L,11,FALSE)),VLOOKUP($AD24,'Turn-Ins'!$B:$L,11,FALSE)),"")</f>
        <v/>
      </c>
      <c r="AM24" s="388"/>
      <c r="AN24" s="388"/>
      <c r="AO24" s="331" t="str">
        <f>IFERROR(IF(AD24="",(VLOOKUP($AE24,'Turn-Ins'!$B:$L,10,FALSE)),VLOOKUP($AD24,'Turn-Ins'!$B:$L,10,FALSE)),"")</f>
        <v/>
      </c>
      <c r="AP24" s="670"/>
      <c r="AQ24" s="670"/>
      <c r="AR24" s="388"/>
      <c r="AS24" s="670"/>
      <c r="AT24" s="670"/>
      <c r="AU24" s="670"/>
      <c r="AV24" s="393" t="str">
        <f t="shared" ca="1" si="0"/>
        <v>N</v>
      </c>
      <c r="AW24" s="49">
        <v>15</v>
      </c>
      <c r="AX24" s="254" t="str">
        <f>IFERROR(VLOOKUP($E24,'VEH110 List'!$A:$AE,18,FALSE),"")</f>
        <v/>
      </c>
      <c r="AY24" s="254" t="str">
        <f>IFERROR(VLOOKUP($E24,'VEH110 List'!$A:$AE,19,FALSE),"")</f>
        <v/>
      </c>
      <c r="AZ24" s="322" t="str">
        <f>IFERROR(VLOOKUP($E24,'VEH110 List'!$A:$AE,15,FALSE),"")</f>
        <v/>
      </c>
      <c r="BA24" s="322" t="str">
        <f>IFERROR(VLOOKUP($E24,'VEH110 List'!$A:$AE,16,FALSE),"")</f>
        <v/>
      </c>
      <c r="BB24" s="322" t="str">
        <f>IFERROR(VLOOKUP($E24,'VEH110 List'!$A:$AE,17,FALSE),"")</f>
        <v/>
      </c>
      <c r="BC24" s="322" t="str">
        <f>IFERROR(VLOOKUP($E24,'VEH110 List'!$A:$AE,23,FALSE),"")</f>
        <v/>
      </c>
      <c r="BD24" s="322" t="str">
        <f>IFERROR(VLOOKUP($E24,'VEH110 List'!$A:$AE,26,FALSE),"")</f>
        <v/>
      </c>
      <c r="BE24" s="322" t="str">
        <f>IFERROR(VLOOKUP($E24,'VEH110 List'!$A:$AE,24,FALSE),"")</f>
        <v/>
      </c>
      <c r="BF24" s="322" t="str">
        <f>IFERROR(VLOOKUP($E24,'VEH110 List'!$A:$AE,21,FALSE),"")</f>
        <v/>
      </c>
      <c r="BG24" s="322" t="str">
        <f>IFERROR(VLOOKUP($E24,'VEH110 List'!$A:$AE,22,FALSE),"")</f>
        <v/>
      </c>
      <c r="BH24" s="322" t="str">
        <f>IFERROR(VLOOKUP($E24,'VEH110 List'!$A:$AE,20,FALSE),"")</f>
        <v/>
      </c>
      <c r="BI24" s="48"/>
    </row>
    <row r="25" spans="2:61" ht="15" thickBot="1" x14ac:dyDescent="0.4">
      <c r="B25" s="50"/>
      <c r="C25" s="36"/>
      <c r="D25" s="36"/>
      <c r="E25" s="36"/>
      <c r="F25" s="36"/>
      <c r="G25" s="36"/>
      <c r="H25" s="36"/>
      <c r="I25" s="36"/>
      <c r="J25" s="36"/>
      <c r="K25" s="434"/>
      <c r="L25" s="434"/>
      <c r="M25" s="36"/>
      <c r="N25" s="36"/>
      <c r="O25" s="434"/>
      <c r="P25" s="36"/>
      <c r="Q25" s="434"/>
      <c r="R25" s="36"/>
      <c r="S25" s="36"/>
      <c r="T25" s="37"/>
      <c r="U25" s="35"/>
      <c r="V25" s="36"/>
      <c r="W25" s="36"/>
      <c r="X25" s="36"/>
      <c r="Y25" s="36"/>
      <c r="Z25" s="36"/>
      <c r="AA25" s="36"/>
      <c r="AB25" s="37"/>
      <c r="AC25" s="35"/>
      <c r="AD25" s="36"/>
      <c r="AE25" s="36"/>
      <c r="AF25" s="36"/>
      <c r="AG25" s="36"/>
      <c r="AH25" s="36"/>
      <c r="AI25" s="36"/>
      <c r="AJ25" s="36"/>
      <c r="AK25" s="36"/>
      <c r="AL25" s="36"/>
      <c r="AM25" s="36"/>
      <c r="AN25" s="36"/>
      <c r="AO25" s="36"/>
      <c r="AP25" s="36"/>
      <c r="AQ25" s="36"/>
      <c r="AR25" s="36"/>
      <c r="AS25" s="36"/>
      <c r="AT25" s="36"/>
      <c r="AU25" s="36"/>
      <c r="AV25" s="51"/>
      <c r="AW25" s="50"/>
      <c r="AX25" s="36"/>
      <c r="AY25" s="36"/>
      <c r="AZ25" s="36"/>
      <c r="BA25" s="36"/>
      <c r="BB25" s="36"/>
      <c r="BC25" s="36"/>
      <c r="BD25" s="36"/>
      <c r="BE25" s="36"/>
      <c r="BF25" s="36"/>
      <c r="BG25" s="36"/>
      <c r="BH25" s="36"/>
      <c r="BI25" s="51"/>
    </row>
    <row r="26" spans="2:61" ht="15" customHeight="1" x14ac:dyDescent="0.35">
      <c r="B26" s="52"/>
      <c r="C26" s="16"/>
      <c r="D26" s="16"/>
      <c r="E26" s="16"/>
      <c r="F26" s="16"/>
      <c r="G26" s="16"/>
      <c r="H26" s="16"/>
      <c r="I26" s="16"/>
      <c r="J26" s="16"/>
      <c r="K26" s="435"/>
      <c r="L26" s="435"/>
      <c r="M26" s="16"/>
      <c r="N26" s="16"/>
      <c r="O26" s="435"/>
      <c r="P26" s="16"/>
      <c r="Q26" s="435"/>
      <c r="R26" s="16"/>
      <c r="S26" s="16"/>
      <c r="T26" s="17"/>
      <c r="U26" s="16"/>
      <c r="V26" s="16"/>
      <c r="W26" s="16"/>
      <c r="X26" s="16"/>
      <c r="Y26" s="16"/>
      <c r="Z26" s="16"/>
      <c r="AA26" s="16"/>
      <c r="AB26" s="17"/>
      <c r="AC26" s="15"/>
      <c r="AD26" s="16"/>
      <c r="AE26" s="16"/>
      <c r="AF26" s="16"/>
      <c r="AG26" s="16"/>
      <c r="AH26" s="16"/>
      <c r="AI26" s="16"/>
      <c r="AJ26" s="16"/>
      <c r="AK26" s="16"/>
      <c r="AL26" s="16"/>
      <c r="AM26" s="16"/>
      <c r="AN26" s="16"/>
      <c r="AO26" s="16"/>
      <c r="AP26" s="16"/>
      <c r="AQ26" s="16"/>
      <c r="AR26" s="16"/>
      <c r="AS26" s="16"/>
      <c r="AT26" s="16"/>
      <c r="AU26" s="16"/>
      <c r="AV26" s="53"/>
      <c r="AW26" s="52"/>
      <c r="AX26" s="16"/>
      <c r="AY26" s="16"/>
      <c r="AZ26" s="16"/>
      <c r="BA26" s="16"/>
      <c r="BB26" s="16"/>
      <c r="BC26" s="16"/>
      <c r="BD26" s="16"/>
      <c r="BE26" s="16"/>
      <c r="BF26" s="16"/>
      <c r="BG26" s="16"/>
      <c r="BH26" s="16"/>
      <c r="BI26" s="53"/>
    </row>
    <row r="27" spans="2:61" ht="15" customHeight="1" x14ac:dyDescent="0.35">
      <c r="B27" s="52"/>
      <c r="C27" s="82" t="s">
        <v>14729</v>
      </c>
      <c r="D27" s="151"/>
      <c r="E27" s="664" t="s">
        <v>2202</v>
      </c>
      <c r="F27" s="665"/>
      <c r="G27" s="665"/>
      <c r="H27" s="665"/>
      <c r="I27" s="665"/>
      <c r="J27" s="665"/>
      <c r="K27" s="665"/>
      <c r="L27" s="666"/>
      <c r="M27" s="73"/>
      <c r="N27" s="73"/>
      <c r="O27" s="667" t="s">
        <v>60</v>
      </c>
      <c r="P27" s="668"/>
      <c r="Q27" s="668"/>
      <c r="R27" s="668"/>
      <c r="S27" s="34">
        <f>'Justification &amp; Expected Use'!Q105</f>
        <v>0</v>
      </c>
      <c r="T27" s="17"/>
      <c r="U27" s="16"/>
      <c r="V27" s="696" t="s">
        <v>390</v>
      </c>
      <c r="W27" s="667"/>
      <c r="X27" s="667"/>
      <c r="Y27" s="667"/>
      <c r="Z27" s="667"/>
      <c r="AA27" s="697"/>
      <c r="AB27" s="17"/>
      <c r="AC27" s="15"/>
      <c r="AD27" s="664" t="s">
        <v>391</v>
      </c>
      <c r="AE27" s="665"/>
      <c r="AF27" s="686"/>
      <c r="AG27" s="686"/>
      <c r="AH27" s="686"/>
      <c r="AI27" s="686"/>
      <c r="AJ27" s="686"/>
      <c r="AK27" s="686"/>
      <c r="AL27" s="686"/>
      <c r="AM27" s="687" t="s">
        <v>61</v>
      </c>
      <c r="AN27" s="688"/>
      <c r="AO27" s="688"/>
      <c r="AP27" s="688"/>
      <c r="AQ27" s="688"/>
      <c r="AR27" s="688"/>
      <c r="AS27" s="688"/>
      <c r="AT27" s="688"/>
      <c r="AU27" s="689"/>
      <c r="AV27" s="53"/>
      <c r="AW27" s="52"/>
      <c r="AX27" s="16"/>
      <c r="AY27" s="16"/>
      <c r="AZ27" s="16"/>
      <c r="BA27" s="16"/>
      <c r="BB27" s="16"/>
      <c r="BC27" s="16"/>
      <c r="BD27" s="16"/>
      <c r="BE27" s="16"/>
      <c r="BF27" s="16"/>
      <c r="BG27" s="16"/>
      <c r="BH27" s="16"/>
      <c r="BI27" s="53"/>
    </row>
    <row r="28" spans="2:61" ht="15" customHeight="1" x14ac:dyDescent="0.35">
      <c r="B28" s="52"/>
      <c r="C28" s="656" t="s">
        <v>62</v>
      </c>
      <c r="D28" s="107"/>
      <c r="E28" s="656" t="s">
        <v>17</v>
      </c>
      <c r="F28" s="656" t="s">
        <v>18</v>
      </c>
      <c r="G28" s="656" t="s">
        <v>19</v>
      </c>
      <c r="H28" s="656" t="s">
        <v>20</v>
      </c>
      <c r="I28" s="656" t="s">
        <v>21</v>
      </c>
      <c r="J28" s="656" t="s">
        <v>22</v>
      </c>
      <c r="K28" s="656" t="s">
        <v>34</v>
      </c>
      <c r="L28" s="656" t="s">
        <v>35</v>
      </c>
      <c r="M28" s="656" t="s">
        <v>63</v>
      </c>
      <c r="N28" s="656" t="s">
        <v>64</v>
      </c>
      <c r="O28" s="656" t="s">
        <v>65</v>
      </c>
      <c r="P28" s="656" t="s">
        <v>66</v>
      </c>
      <c r="Q28" s="656" t="s">
        <v>67</v>
      </c>
      <c r="R28" s="656" t="s">
        <v>68</v>
      </c>
      <c r="S28" s="656" t="s">
        <v>36</v>
      </c>
      <c r="T28" s="17"/>
      <c r="U28" s="16"/>
      <c r="V28" s="656" t="s">
        <v>69</v>
      </c>
      <c r="W28" s="656" t="s">
        <v>385</v>
      </c>
      <c r="X28" s="656" t="s">
        <v>70</v>
      </c>
      <c r="Y28" s="672" t="s">
        <v>71</v>
      </c>
      <c r="Z28" s="690"/>
      <c r="AA28" s="691"/>
      <c r="AB28" s="17"/>
      <c r="AC28" s="15"/>
      <c r="AD28" s="656" t="s">
        <v>5729</v>
      </c>
      <c r="AE28" s="656" t="s">
        <v>5730</v>
      </c>
      <c r="AF28" s="656" t="s">
        <v>14</v>
      </c>
      <c r="AG28" s="656" t="s">
        <v>18</v>
      </c>
      <c r="AH28" s="656" t="s">
        <v>19</v>
      </c>
      <c r="AI28" s="656" t="s">
        <v>20</v>
      </c>
      <c r="AJ28" s="656" t="s">
        <v>72</v>
      </c>
      <c r="AK28" s="656" t="s">
        <v>73</v>
      </c>
      <c r="AL28" s="656" t="s">
        <v>74</v>
      </c>
      <c r="AM28" s="656" t="s">
        <v>75</v>
      </c>
      <c r="AN28" s="656" t="s">
        <v>76</v>
      </c>
      <c r="AO28" s="656" t="s">
        <v>77</v>
      </c>
      <c r="AP28" s="672" t="s">
        <v>78</v>
      </c>
      <c r="AQ28" s="673"/>
      <c r="AR28" s="694" t="s">
        <v>15847</v>
      </c>
      <c r="AS28" s="672" t="s">
        <v>5687</v>
      </c>
      <c r="AT28" s="676"/>
      <c r="AU28" s="673"/>
      <c r="AV28" s="53"/>
      <c r="AW28" s="52"/>
      <c r="AX28" s="656" t="s">
        <v>23</v>
      </c>
      <c r="AY28" s="656" t="s">
        <v>24</v>
      </c>
      <c r="AZ28" s="656" t="s">
        <v>25</v>
      </c>
      <c r="BA28" s="656" t="s">
        <v>26</v>
      </c>
      <c r="BB28" s="656" t="s">
        <v>27</v>
      </c>
      <c r="BC28" s="656" t="s">
        <v>79</v>
      </c>
      <c r="BD28" s="656" t="s">
        <v>29</v>
      </c>
      <c r="BE28" s="656" t="s">
        <v>30</v>
      </c>
      <c r="BF28" s="656" t="s">
        <v>31</v>
      </c>
      <c r="BG28" s="656" t="s">
        <v>32</v>
      </c>
      <c r="BH28" s="656" t="s">
        <v>33</v>
      </c>
      <c r="BI28" s="53"/>
    </row>
    <row r="29" spans="2:61" x14ac:dyDescent="0.35">
      <c r="B29" s="52"/>
      <c r="C29" s="657"/>
      <c r="D29" s="108"/>
      <c r="E29" s="657"/>
      <c r="F29" s="657"/>
      <c r="G29" s="657"/>
      <c r="H29" s="657"/>
      <c r="I29" s="657"/>
      <c r="J29" s="657"/>
      <c r="K29" s="657"/>
      <c r="L29" s="657"/>
      <c r="M29" s="657"/>
      <c r="N29" s="657"/>
      <c r="O29" s="657"/>
      <c r="P29" s="657"/>
      <c r="Q29" s="657"/>
      <c r="R29" s="657"/>
      <c r="S29" s="657"/>
      <c r="T29" s="17"/>
      <c r="U29" s="16"/>
      <c r="V29" s="657"/>
      <c r="W29" s="657"/>
      <c r="X29" s="657"/>
      <c r="Y29" s="674"/>
      <c r="Z29" s="692"/>
      <c r="AA29" s="693"/>
      <c r="AB29" s="17"/>
      <c r="AC29" s="15"/>
      <c r="AD29" s="657"/>
      <c r="AE29" s="657"/>
      <c r="AF29" s="657"/>
      <c r="AG29" s="657"/>
      <c r="AH29" s="657"/>
      <c r="AI29" s="657"/>
      <c r="AJ29" s="657"/>
      <c r="AK29" s="657"/>
      <c r="AL29" s="657"/>
      <c r="AM29" s="657"/>
      <c r="AN29" s="657"/>
      <c r="AO29" s="657"/>
      <c r="AP29" s="674"/>
      <c r="AQ29" s="675"/>
      <c r="AR29" s="695"/>
      <c r="AS29" s="677"/>
      <c r="AT29" s="678"/>
      <c r="AU29" s="675"/>
      <c r="AV29" s="53"/>
      <c r="AW29" s="52"/>
      <c r="AX29" s="657"/>
      <c r="AY29" s="657"/>
      <c r="AZ29" s="657"/>
      <c r="BA29" s="657"/>
      <c r="BB29" s="657"/>
      <c r="BC29" s="657"/>
      <c r="BD29" s="657"/>
      <c r="BE29" s="657"/>
      <c r="BF29" s="657"/>
      <c r="BG29" s="657"/>
      <c r="BH29" s="657"/>
      <c r="BI29" s="53"/>
    </row>
    <row r="30" spans="2:61" x14ac:dyDescent="0.35">
      <c r="B30" s="54" t="s">
        <v>2203</v>
      </c>
      <c r="C30" s="7"/>
      <c r="D30" s="7"/>
      <c r="E30" s="7"/>
      <c r="F30" s="7"/>
      <c r="G30" s="363" t="str">
        <f>IFERROR(VLOOKUP($E30,'VEH110 List'!$A:$AE,9,FALSE),"")</f>
        <v/>
      </c>
      <c r="H30" s="363" t="str">
        <f>IFERROR(VLOOKUP($E30,'VEH110 List'!$A:$AE,11,FALSE),"")</f>
        <v/>
      </c>
      <c r="I30" s="363" t="str">
        <f>IFERROR(VLOOKUP($E30,'VEH110 List'!$A:$AE,13,FALSE),"")</f>
        <v/>
      </c>
      <c r="J30" s="363" t="str">
        <f>IFERROR(VLOOKUP($E30,'VEH110 List'!$A:$AE,14,FALSE),"")</f>
        <v/>
      </c>
      <c r="K30" s="323"/>
      <c r="L30" s="323"/>
      <c r="M30" s="363" t="str">
        <f>IFERROR(VLOOKUP($E30,'VEH110 List'!$A:$AE,4,FALSE),"")</f>
        <v/>
      </c>
      <c r="N30" s="375" t="str">
        <f>IFERROR(VLOOKUP($E30,'VEH110 List'!$A:$AE,27,FALSE),"")</f>
        <v/>
      </c>
      <c r="O30" s="323"/>
      <c r="P30" s="311"/>
      <c r="Q30" s="323"/>
      <c r="R30" s="311"/>
      <c r="S30" s="242" t="str">
        <f>IFERROR(N30+SUM(O30:R30),"")</f>
        <v/>
      </c>
      <c r="T30" s="17"/>
      <c r="U30" s="99">
        <v>1</v>
      </c>
      <c r="V30" s="8" t="str">
        <f>IFERROR(VLOOKUP($E30,'VEH110 List'!$A:$AE,25,FALSE),"")</f>
        <v/>
      </c>
      <c r="W30" s="9" t="str">
        <f>IFERROR(VLOOKUP($E30,'VEH110 List'!$A:$AE,30,FALSE),"")</f>
        <v/>
      </c>
      <c r="X30" s="9" t="str">
        <f>IF(AND(W30="Cat 1",V30&gt;31),"YES",IF(AND(W30="Cat 1",V30&lt;32),"NO",IF(AND(W30="Cat 2",V30&gt;21),"YES",IF(AND(W30="Cat 2",V30&lt;22),"NO",IF(AND(W30="Cat 3",V30&gt;15),"YES",IF(AND(W30="Cat 3",V30&lt;16),"NO",""))))))</f>
        <v/>
      </c>
      <c r="Y30" s="685"/>
      <c r="Z30" s="676"/>
      <c r="AA30" s="673"/>
      <c r="AB30" s="17"/>
      <c r="AC30" s="99">
        <v>1</v>
      </c>
      <c r="AD30" s="323"/>
      <c r="AE30" s="323"/>
      <c r="AF30" s="325" t="str">
        <f>IFERROR(IF(AD30="",CONCATENATE(VLOOKUP($AE30,'Turn-Ins'!$B:$L,3,FALSE),VLOOKUP($AE30,'Turn-Ins'!$B:$L,4,FALSE)),VLOOKUP($AD30,'Turn-Ins'!$B:$L,4,FALSE)),"")</f>
        <v/>
      </c>
      <c r="AG30" s="325" t="str">
        <f>IFERROR(IF(AD30="",(VLOOKUP($AE30,'Turn-Ins'!$B:$L,5,FALSE)),VLOOKUP($AD30,'Turn-Ins'!$B:$L,5,FALSE)),"")</f>
        <v/>
      </c>
      <c r="AH30" s="325" t="str">
        <f>IFERROR(IF(AD30="",(VLOOKUP($AE30,'Turn-Ins'!$B:$L,6,FALSE)),VLOOKUP($AD30,'Turn-Ins'!$B:$L,6,FALSE)),"")</f>
        <v/>
      </c>
      <c r="AI30" s="325" t="str">
        <f>IFERROR(IF(AD30="",(VLOOKUP($AE30,'Turn-Ins'!$B:$L,7,FALSE)),VLOOKUP($AD30,'Turn-Ins'!$B:$L,7,FALSE)),"")</f>
        <v/>
      </c>
      <c r="AJ30" s="325" t="str">
        <f>IFERROR(IF(AD30="",(VLOOKUP($AE30,'Turn-Ins'!$B:$L,8,FALSE)),VLOOKUP($AD30,'Turn-Ins'!$B:$L,8,FALSE)),"")</f>
        <v/>
      </c>
      <c r="AK30" s="326" t="str">
        <f>IFERROR(IF(AD30="",(VLOOKUP($AE30,'Turn-Ins'!$B:$L,9,FALSE)),VLOOKUP($AD30,'Turn-Ins'!$B:$L,9,FALSE)),"")</f>
        <v/>
      </c>
      <c r="AL30" s="326" t="str">
        <f>IFERROR(IF(AD30="",(VLOOKUP($AE30,'Turn-Ins'!$B:$L,11,FALSE)),VLOOKUP($AD30,'Turn-Ins'!$B:$L,11,FALSE)),"")</f>
        <v/>
      </c>
      <c r="AM30" s="324"/>
      <c r="AN30" s="324"/>
      <c r="AO30" s="327" t="str">
        <f>IFERROR(IF(AD30="",(VLOOKUP($AE30,'Turn-Ins'!$B:$L,10,FALSE)),VLOOKUP($AD30,'Turn-Ins'!$B:$L,10,FALSE)),"")</f>
        <v/>
      </c>
      <c r="AP30" s="671"/>
      <c r="AQ30" s="671"/>
      <c r="AR30" s="7"/>
      <c r="AS30" s="671"/>
      <c r="AT30" s="671"/>
      <c r="AU30" s="671"/>
      <c r="AV30" s="395" t="str">
        <f t="shared" ref="AV30:AV44" ca="1" si="4">IF(AO30&gt;44378,IF(AO30&lt;TODAY(),"Y","N"))</f>
        <v>N</v>
      </c>
      <c r="AW30" s="99">
        <v>1</v>
      </c>
      <c r="AX30" s="8" t="str">
        <f>IFERROR(VLOOKUP($E30,'VEH110 List'!$A:$AE,18,FALSE),"")</f>
        <v/>
      </c>
      <c r="AY30" s="8" t="str">
        <f>IFERROR(VLOOKUP($E30,'VEH110 List'!$A:$AE,19,FALSE),"")</f>
        <v/>
      </c>
      <c r="AZ30" s="320" t="str">
        <f>IFERROR(VLOOKUP($E30,'VEH110 List'!$A:$AE,15,FALSE),"")</f>
        <v/>
      </c>
      <c r="BA30" s="320" t="str">
        <f>IFERROR(VLOOKUP($E30,'VEH110 List'!$A:$AE,16,FALSE),"")</f>
        <v/>
      </c>
      <c r="BB30" s="320" t="str">
        <f>IFERROR(VLOOKUP($E30,'VEH110 List'!$A:$AE,17,FALSE),"")</f>
        <v/>
      </c>
      <c r="BC30" s="320" t="str">
        <f>IFERROR(VLOOKUP($E30,'VEH110 List'!$A:$AE,23,FALSE),"")</f>
        <v/>
      </c>
      <c r="BD30" s="320" t="str">
        <f>IFERROR(VLOOKUP($E30,'VEH110 List'!$A:$AE,26,FALSE),"")</f>
        <v/>
      </c>
      <c r="BE30" s="320" t="str">
        <f>IFERROR(VLOOKUP($E30,'VEH110 List'!$A:$AE,24,FALSE),"")</f>
        <v/>
      </c>
      <c r="BF30" s="320" t="str">
        <f>IFERROR(VLOOKUP($E30,'VEH110 List'!$A:$AE,21,FALSE),"")</f>
        <v/>
      </c>
      <c r="BG30" s="320" t="str">
        <f>IFERROR(VLOOKUP($E30,'VEH110 List'!$A:$AE,22,FALSE),"")</f>
        <v/>
      </c>
      <c r="BH30" s="320" t="str">
        <f>IFERROR(VLOOKUP($E30,'VEH110 List'!$A:$AE,20,FALSE),"")</f>
        <v/>
      </c>
      <c r="BI30" s="53"/>
    </row>
    <row r="31" spans="2:61" x14ac:dyDescent="0.35">
      <c r="B31" s="54">
        <v>2</v>
      </c>
      <c r="C31" s="252" t="str">
        <f>IF($S$27&gt;=2,$C$30,"")</f>
        <v/>
      </c>
      <c r="D31" s="252" t="str">
        <f t="shared" ref="D31:D44" si="5">IF($S$7&gt;=2,$C$10,"")</f>
        <v>Cat 4: Light-Duty Truck</v>
      </c>
      <c r="E31" s="252" t="str">
        <f>IF($S$27&gt;=2,$E$30,"")</f>
        <v/>
      </c>
      <c r="F31" s="252"/>
      <c r="G31" s="364" t="str">
        <f>IFERROR(VLOOKUP($E31,'VEH110 List'!$A:$AE,9,FALSE),"")</f>
        <v/>
      </c>
      <c r="H31" s="364" t="str">
        <f>IFERROR(VLOOKUP($E31,'VEH110 List'!$A:$AE,11,FALSE),"")</f>
        <v/>
      </c>
      <c r="I31" s="364" t="str">
        <f>IFERROR(VLOOKUP($E31,'VEH110 List'!$A:$AE,13,FALSE),"")</f>
        <v/>
      </c>
      <c r="J31" s="364" t="str">
        <f>IFERROR(VLOOKUP($E31,'VEH110 List'!$A:$AE,14,FALSE),"")</f>
        <v/>
      </c>
      <c r="K31" s="324"/>
      <c r="L31" s="324"/>
      <c r="M31" s="364" t="str">
        <f>IFERROR(VLOOKUP($E31,'VEH110 List'!$A:$AE,4,FALSE),"")</f>
        <v/>
      </c>
      <c r="N31" s="376" t="str">
        <f>IFERROR(VLOOKUP($E31,'VEH110 List'!$A:$AE,27,FALSE),"")</f>
        <v/>
      </c>
      <c r="O31" s="324"/>
      <c r="P31" s="312"/>
      <c r="Q31" s="324"/>
      <c r="R31" s="312"/>
      <c r="S31" s="253" t="str">
        <f t="shared" ref="S31:S44" si="6">IFERROR(N31+SUM(O31:R31),"")</f>
        <v/>
      </c>
      <c r="T31" s="17"/>
      <c r="U31" s="99">
        <v>2</v>
      </c>
      <c r="V31" s="9" t="str">
        <f>IFERROR(VLOOKUP($E31,'VEH110 List'!$A:$AE,25,FALSE),"")</f>
        <v/>
      </c>
      <c r="W31" s="9" t="str">
        <f>IFERROR(VLOOKUP($E31,'VEH110 List'!$A:$AE,30,FALSE),"")</f>
        <v/>
      </c>
      <c r="X31" s="9" t="str">
        <f t="shared" ref="X31:X44" si="7">IF(AND(W31="Cat 1",V31&gt;31),"YES",IF(AND(W31="Cat 1",V31&lt;32),"NO",IF(AND(W31="Cat 2",V31&gt;21),"YES",IF(AND(W31="Cat 2",V31&lt;22),"NO",IF(AND(W31="Cat 3",V31&gt;15),"YES",IF(AND(W31="Cat 3",V31&lt;16),"NO",""))))))</f>
        <v/>
      </c>
      <c r="Y31" s="679"/>
      <c r="Z31" s="680"/>
      <c r="AA31" s="681"/>
      <c r="AB31" s="17"/>
      <c r="AC31" s="99">
        <v>2</v>
      </c>
      <c r="AD31" s="324"/>
      <c r="AE31" s="324"/>
      <c r="AF31" s="325" t="str">
        <f>IFERROR(IF(AD31="",CONCATENATE(VLOOKUP($AE31,'Turn-Ins'!$B:$L,3,FALSE),VLOOKUP($AE31,'Turn-Ins'!$B:$L,4,FALSE)),VLOOKUP($AD31,'Turn-Ins'!$B:$L,4,FALSE)),"")</f>
        <v/>
      </c>
      <c r="AG31" s="325" t="str">
        <f>IFERROR(IF(AD31="",(VLOOKUP($AE31,'Turn-Ins'!$B:$L,5,FALSE)),VLOOKUP($AD31,'Turn-Ins'!$B:$L,5,FALSE)),"")</f>
        <v/>
      </c>
      <c r="AH31" s="325" t="str">
        <f>IFERROR(IF(AD31="",(VLOOKUP($AE31,'Turn-Ins'!$B:$L,6,FALSE)),VLOOKUP($AD31,'Turn-Ins'!$B:$L,6,FALSE)),"")</f>
        <v/>
      </c>
      <c r="AI31" s="325" t="str">
        <f>IFERROR(IF(AD31="",(VLOOKUP($AE31,'Turn-Ins'!$B:$L,7,FALSE)),VLOOKUP($AD31,'Turn-Ins'!$B:$L,7,FALSE)),"")</f>
        <v/>
      </c>
      <c r="AJ31" s="325" t="str">
        <f>IFERROR(IF(AD31="",(VLOOKUP($AE31,'Turn-Ins'!$B:$L,8,FALSE)),VLOOKUP($AD31,'Turn-Ins'!$B:$L,8,FALSE)),"")</f>
        <v/>
      </c>
      <c r="AK31" s="326" t="str">
        <f>IFERROR(IF(AD31="",(VLOOKUP($AE31,'Turn-Ins'!$B:$L,9,FALSE)),VLOOKUP($AD31,'Turn-Ins'!$B:$L,9,FALSE)),"")</f>
        <v/>
      </c>
      <c r="AL31" s="326" t="str">
        <f>IFERROR(IF(AD31="",(VLOOKUP($AE31,'Turn-Ins'!$B:$L,11,FALSE)),VLOOKUP($AD31,'Turn-Ins'!$B:$L,11,FALSE)),"")</f>
        <v/>
      </c>
      <c r="AM31" s="324"/>
      <c r="AN31" s="324"/>
      <c r="AO31" s="327" t="str">
        <f>IFERROR(IF(AD31="",(VLOOKUP($AE31,'Turn-Ins'!$B:$L,10,FALSE)),VLOOKUP($AD31,'Turn-Ins'!$B:$L,10,FALSE)),"")</f>
        <v/>
      </c>
      <c r="AP31" s="669"/>
      <c r="AQ31" s="669"/>
      <c r="AR31" s="252"/>
      <c r="AS31" s="669"/>
      <c r="AT31" s="669"/>
      <c r="AU31" s="669"/>
      <c r="AV31" s="395" t="str">
        <f t="shared" ca="1" si="4"/>
        <v>N</v>
      </c>
      <c r="AW31" s="99">
        <v>2</v>
      </c>
      <c r="AX31" s="9" t="str">
        <f>IFERROR(VLOOKUP($E31,'VEH110 List'!$A:$AE,18,FALSE),"")</f>
        <v/>
      </c>
      <c r="AY31" s="9" t="str">
        <f>IFERROR(VLOOKUP($E31,'VEH110 List'!$A:$AE,19,FALSE),"")</f>
        <v/>
      </c>
      <c r="AZ31" s="321" t="str">
        <f>IFERROR(VLOOKUP($E31,'VEH110 List'!$A:$AE,15,FALSE),"")</f>
        <v/>
      </c>
      <c r="BA31" s="321" t="str">
        <f>IFERROR(VLOOKUP($E31,'VEH110 List'!$A:$AE,16,FALSE),"")</f>
        <v/>
      </c>
      <c r="BB31" s="321" t="str">
        <f>IFERROR(VLOOKUP($E31,'VEH110 List'!$A:$AE,17,FALSE),"")</f>
        <v/>
      </c>
      <c r="BC31" s="321" t="str">
        <f>IFERROR(VLOOKUP($E31,'VEH110 List'!$A:$AE,23,FALSE),"")</f>
        <v/>
      </c>
      <c r="BD31" s="321" t="str">
        <f>IFERROR(VLOOKUP($E31,'VEH110 List'!$A:$AE,26,FALSE),"")</f>
        <v/>
      </c>
      <c r="BE31" s="321" t="str">
        <f>IFERROR(VLOOKUP($E31,'VEH110 List'!$A:$AE,24,FALSE),"")</f>
        <v/>
      </c>
      <c r="BF31" s="321" t="str">
        <f>IFERROR(VLOOKUP($E31,'VEH110 List'!$A:$AE,21,FALSE),"")</f>
        <v/>
      </c>
      <c r="BG31" s="321" t="str">
        <f>IFERROR(VLOOKUP($E31,'VEH110 List'!$A:$AE,22,FALSE),"")</f>
        <v/>
      </c>
      <c r="BH31" s="321" t="str">
        <f>IFERROR(VLOOKUP($E31,'VEH110 List'!$A:$AE,20,FALSE),"")</f>
        <v/>
      </c>
      <c r="BI31" s="53"/>
    </row>
    <row r="32" spans="2:61" x14ac:dyDescent="0.35">
      <c r="B32" s="54">
        <v>3</v>
      </c>
      <c r="C32" s="252" t="str">
        <f>IF($S$27&gt;=3,$C$30,"")</f>
        <v/>
      </c>
      <c r="D32" s="252" t="str">
        <f t="shared" si="5"/>
        <v>Cat 4: Light-Duty Truck</v>
      </c>
      <c r="E32" s="252" t="str">
        <f>IF($S$27&gt;=3,$E$30,"")</f>
        <v/>
      </c>
      <c r="F32" s="252"/>
      <c r="G32" s="364" t="str">
        <f>IFERROR(VLOOKUP($E32,'VEH110 List'!$A:$AE,9,FALSE),"")</f>
        <v/>
      </c>
      <c r="H32" s="364" t="str">
        <f>IFERROR(VLOOKUP($E32,'VEH110 List'!$A:$AE,11,FALSE),"")</f>
        <v/>
      </c>
      <c r="I32" s="364" t="str">
        <f>IFERROR(VLOOKUP($E32,'VEH110 List'!$A:$AE,13,FALSE),"")</f>
        <v/>
      </c>
      <c r="J32" s="364" t="str">
        <f>IFERROR(VLOOKUP($E32,'VEH110 List'!$A:$AE,14,FALSE),"")</f>
        <v/>
      </c>
      <c r="K32" s="324"/>
      <c r="L32" s="324"/>
      <c r="M32" s="364" t="str">
        <f>IFERROR(VLOOKUP($E32,'VEH110 List'!$A:$AE,4,FALSE),"")</f>
        <v/>
      </c>
      <c r="N32" s="376" t="str">
        <f>IFERROR(VLOOKUP($E32,'VEH110 List'!$A:$AE,27,FALSE),"")</f>
        <v/>
      </c>
      <c r="O32" s="324"/>
      <c r="P32" s="312"/>
      <c r="Q32" s="324"/>
      <c r="R32" s="312"/>
      <c r="S32" s="253" t="str">
        <f t="shared" si="6"/>
        <v/>
      </c>
      <c r="T32" s="17"/>
      <c r="U32" s="99">
        <v>3</v>
      </c>
      <c r="V32" s="9" t="str">
        <f>IFERROR(VLOOKUP($E32,'VEH110 List'!$A:$AE,25,FALSE),"")</f>
        <v/>
      </c>
      <c r="W32" s="9" t="str">
        <f>IFERROR(VLOOKUP($E32,'VEH110 List'!$A:$AE,30,FALSE),"")</f>
        <v/>
      </c>
      <c r="X32" s="9" t="str">
        <f t="shared" si="7"/>
        <v/>
      </c>
      <c r="Y32" s="679"/>
      <c r="Z32" s="680"/>
      <c r="AA32" s="681"/>
      <c r="AB32" s="17"/>
      <c r="AC32" s="99">
        <v>3</v>
      </c>
      <c r="AD32" s="324"/>
      <c r="AE32" s="324"/>
      <c r="AF32" s="325" t="str">
        <f>IFERROR(IF(AD32="",CONCATENATE(VLOOKUP($AE32,'Turn-Ins'!$B:$L,3,FALSE),VLOOKUP($AE32,'Turn-Ins'!$B:$L,4,FALSE)),VLOOKUP($AD32,'Turn-Ins'!$B:$L,4,FALSE)),"")</f>
        <v/>
      </c>
      <c r="AG32" s="325" t="str">
        <f>IFERROR(IF(AD32="",(VLOOKUP($AE32,'Turn-Ins'!$B:$L,5,FALSE)),VLOOKUP($AD32,'Turn-Ins'!$B:$L,5,FALSE)),"")</f>
        <v/>
      </c>
      <c r="AH32" s="325" t="str">
        <f>IFERROR(IF(AD32="",(VLOOKUP($AE32,'Turn-Ins'!$B:$L,6,FALSE)),VLOOKUP($AD32,'Turn-Ins'!$B:$L,6,FALSE)),"")</f>
        <v/>
      </c>
      <c r="AI32" s="325" t="str">
        <f>IFERROR(IF(AD32="",(VLOOKUP($AE32,'Turn-Ins'!$B:$L,7,FALSE)),VLOOKUP($AD32,'Turn-Ins'!$B:$L,7,FALSE)),"")</f>
        <v/>
      </c>
      <c r="AJ32" s="325" t="str">
        <f>IFERROR(IF(AD32="",(VLOOKUP($AE32,'Turn-Ins'!$B:$L,8,FALSE)),VLOOKUP($AD32,'Turn-Ins'!$B:$L,8,FALSE)),"")</f>
        <v/>
      </c>
      <c r="AK32" s="326" t="str">
        <f>IFERROR(IF(AD32="",(VLOOKUP($AE32,'Turn-Ins'!$B:$L,9,FALSE)),VLOOKUP($AD32,'Turn-Ins'!$B:$L,9,FALSE)),"")</f>
        <v/>
      </c>
      <c r="AL32" s="326" t="str">
        <f>IFERROR(IF(AD32="",(VLOOKUP($AE32,'Turn-Ins'!$B:$L,11,FALSE)),VLOOKUP($AD32,'Turn-Ins'!$B:$L,11,FALSE)),"")</f>
        <v/>
      </c>
      <c r="AM32" s="324"/>
      <c r="AN32" s="324"/>
      <c r="AO32" s="327" t="str">
        <f>IFERROR(IF(AD32="",(VLOOKUP($AE32,'Turn-Ins'!$B:$L,10,FALSE)),VLOOKUP($AD32,'Turn-Ins'!$B:$L,10,FALSE)),"")</f>
        <v/>
      </c>
      <c r="AP32" s="669"/>
      <c r="AQ32" s="669"/>
      <c r="AR32" s="252"/>
      <c r="AS32" s="669"/>
      <c r="AT32" s="669"/>
      <c r="AU32" s="669"/>
      <c r="AV32" s="395" t="str">
        <f t="shared" ca="1" si="4"/>
        <v>N</v>
      </c>
      <c r="AW32" s="99">
        <v>3</v>
      </c>
      <c r="AX32" s="9" t="str">
        <f>IFERROR(VLOOKUP($E32,'VEH110 List'!$A:$AE,18,FALSE),"")</f>
        <v/>
      </c>
      <c r="AY32" s="9" t="str">
        <f>IFERROR(VLOOKUP($E32,'VEH110 List'!$A:$AE,19,FALSE),"")</f>
        <v/>
      </c>
      <c r="AZ32" s="321" t="str">
        <f>IFERROR(VLOOKUP($E32,'VEH110 List'!$A:$AE,15,FALSE),"")</f>
        <v/>
      </c>
      <c r="BA32" s="321" t="str">
        <f>IFERROR(VLOOKUP($E32,'VEH110 List'!$A:$AE,16,FALSE),"")</f>
        <v/>
      </c>
      <c r="BB32" s="321" t="str">
        <f>IFERROR(VLOOKUP($E32,'VEH110 List'!$A:$AE,17,FALSE),"")</f>
        <v/>
      </c>
      <c r="BC32" s="321" t="str">
        <f>IFERROR(VLOOKUP($E32,'VEH110 List'!$A:$AE,23,FALSE),"")</f>
        <v/>
      </c>
      <c r="BD32" s="321" t="str">
        <f>IFERROR(VLOOKUP($E32,'VEH110 List'!$A:$AE,26,FALSE),"")</f>
        <v/>
      </c>
      <c r="BE32" s="321" t="str">
        <f>IFERROR(VLOOKUP($E32,'VEH110 List'!$A:$AE,24,FALSE),"")</f>
        <v/>
      </c>
      <c r="BF32" s="321" t="str">
        <f>IFERROR(VLOOKUP($E32,'VEH110 List'!$A:$AE,21,FALSE),"")</f>
        <v/>
      </c>
      <c r="BG32" s="321" t="str">
        <f>IFERROR(VLOOKUP($E32,'VEH110 List'!$A:$AE,22,FALSE),"")</f>
        <v/>
      </c>
      <c r="BH32" s="321" t="str">
        <f>IFERROR(VLOOKUP($E32,'VEH110 List'!$A:$AE,20,FALSE),"")</f>
        <v/>
      </c>
      <c r="BI32" s="53"/>
    </row>
    <row r="33" spans="2:61" x14ac:dyDescent="0.35">
      <c r="B33" s="54">
        <v>4</v>
      </c>
      <c r="C33" s="252" t="str">
        <f>IF($S$27&gt;=4,$C$30,"")</f>
        <v/>
      </c>
      <c r="D33" s="252" t="str">
        <f t="shared" si="5"/>
        <v>Cat 4: Light-Duty Truck</v>
      </c>
      <c r="E33" s="252" t="str">
        <f>IF($S$27&gt;=4,$E$30,"")</f>
        <v/>
      </c>
      <c r="F33" s="252"/>
      <c r="G33" s="364" t="str">
        <f>IFERROR(VLOOKUP($E33,'VEH110 List'!$A:$AE,9,FALSE),"")</f>
        <v/>
      </c>
      <c r="H33" s="364" t="str">
        <f>IFERROR(VLOOKUP($E33,'VEH110 List'!$A:$AE,11,FALSE),"")</f>
        <v/>
      </c>
      <c r="I33" s="364" t="str">
        <f>IFERROR(VLOOKUP($E33,'VEH110 List'!$A:$AE,13,FALSE),"")</f>
        <v/>
      </c>
      <c r="J33" s="364" t="str">
        <f>IFERROR(VLOOKUP($E33,'VEH110 List'!$A:$AE,14,FALSE),"")</f>
        <v/>
      </c>
      <c r="K33" s="324"/>
      <c r="L33" s="324"/>
      <c r="M33" s="364" t="str">
        <f>IFERROR(VLOOKUP($E33,'VEH110 List'!$A:$AE,4,FALSE),"")</f>
        <v/>
      </c>
      <c r="N33" s="376" t="str">
        <f>IFERROR(VLOOKUP($E33,'VEH110 List'!$A:$AE,27,FALSE),"")</f>
        <v/>
      </c>
      <c r="O33" s="324"/>
      <c r="P33" s="312"/>
      <c r="Q33" s="324"/>
      <c r="R33" s="312"/>
      <c r="S33" s="253" t="str">
        <f t="shared" si="6"/>
        <v/>
      </c>
      <c r="T33" s="17"/>
      <c r="U33" s="99">
        <v>4</v>
      </c>
      <c r="V33" s="9" t="str">
        <f>IFERROR(VLOOKUP($E33,'VEH110 List'!$A:$AE,25,FALSE),"")</f>
        <v/>
      </c>
      <c r="W33" s="9" t="str">
        <f>IFERROR(VLOOKUP($E33,'VEH110 List'!$A:$AE,30,FALSE),"")</f>
        <v/>
      </c>
      <c r="X33" s="9" t="str">
        <f t="shared" si="7"/>
        <v/>
      </c>
      <c r="Y33" s="679"/>
      <c r="Z33" s="680"/>
      <c r="AA33" s="681"/>
      <c r="AB33" s="17"/>
      <c r="AC33" s="99">
        <v>4</v>
      </c>
      <c r="AD33" s="324"/>
      <c r="AE33" s="324"/>
      <c r="AF33" s="325" t="str">
        <f>IFERROR(IF(AD33="",CONCATENATE(VLOOKUP($AE33,'Turn-Ins'!$B:$L,3,FALSE),VLOOKUP($AE33,'Turn-Ins'!$B:$L,4,FALSE)),VLOOKUP($AD33,'Turn-Ins'!$B:$L,4,FALSE)),"")</f>
        <v/>
      </c>
      <c r="AG33" s="325" t="str">
        <f>IFERROR(IF(AD33="",(VLOOKUP($AE33,'Turn-Ins'!$B:$L,5,FALSE)),VLOOKUP($AD33,'Turn-Ins'!$B:$L,5,FALSE)),"")</f>
        <v/>
      </c>
      <c r="AH33" s="325" t="str">
        <f>IFERROR(IF(AD33="",(VLOOKUP($AE33,'Turn-Ins'!$B:$L,6,FALSE)),VLOOKUP($AD33,'Turn-Ins'!$B:$L,6,FALSE)),"")</f>
        <v/>
      </c>
      <c r="AI33" s="325" t="str">
        <f>IFERROR(IF(AD33="",(VLOOKUP($AE33,'Turn-Ins'!$B:$L,7,FALSE)),VLOOKUP($AD33,'Turn-Ins'!$B:$L,7,FALSE)),"")</f>
        <v/>
      </c>
      <c r="AJ33" s="325" t="str">
        <f>IFERROR(IF(AD33="",(VLOOKUP($AE33,'Turn-Ins'!$B:$L,8,FALSE)),VLOOKUP($AD33,'Turn-Ins'!$B:$L,8,FALSE)),"")</f>
        <v/>
      </c>
      <c r="AK33" s="326" t="str">
        <f>IFERROR(IF(AD33="",(VLOOKUP($AE33,'Turn-Ins'!$B:$L,9,FALSE)),VLOOKUP($AD33,'Turn-Ins'!$B:$L,9,FALSE)),"")</f>
        <v/>
      </c>
      <c r="AL33" s="326" t="str">
        <f>IFERROR(IF(AD33="",(VLOOKUP($AE33,'Turn-Ins'!$B:$L,11,FALSE)),VLOOKUP($AD33,'Turn-Ins'!$B:$L,11,FALSE)),"")</f>
        <v/>
      </c>
      <c r="AM33" s="324"/>
      <c r="AN33" s="324"/>
      <c r="AO33" s="327" t="str">
        <f>IFERROR(IF(AD33="",(VLOOKUP($AE33,'Turn-Ins'!$B:$L,10,FALSE)),VLOOKUP($AD33,'Turn-Ins'!$B:$L,10,FALSE)),"")</f>
        <v/>
      </c>
      <c r="AP33" s="669"/>
      <c r="AQ33" s="669"/>
      <c r="AR33" s="252"/>
      <c r="AS33" s="669"/>
      <c r="AT33" s="669"/>
      <c r="AU33" s="669"/>
      <c r="AV33" s="395" t="str">
        <f t="shared" ca="1" si="4"/>
        <v>N</v>
      </c>
      <c r="AW33" s="99">
        <v>4</v>
      </c>
      <c r="AX33" s="9" t="str">
        <f>IFERROR(VLOOKUP($E33,'VEH110 List'!$A:$AE,18,FALSE),"")</f>
        <v/>
      </c>
      <c r="AY33" s="9" t="str">
        <f>IFERROR(VLOOKUP($E33,'VEH110 List'!$A:$AE,19,FALSE),"")</f>
        <v/>
      </c>
      <c r="AZ33" s="321" t="str">
        <f>IFERROR(VLOOKUP($E33,'VEH110 List'!$A:$AE,15,FALSE),"")</f>
        <v/>
      </c>
      <c r="BA33" s="321" t="str">
        <f>IFERROR(VLOOKUP($E33,'VEH110 List'!$A:$AE,16,FALSE),"")</f>
        <v/>
      </c>
      <c r="BB33" s="321" t="str">
        <f>IFERROR(VLOOKUP($E33,'VEH110 List'!$A:$AE,17,FALSE),"")</f>
        <v/>
      </c>
      <c r="BC33" s="321" t="str">
        <f>IFERROR(VLOOKUP($E33,'VEH110 List'!$A:$AE,23,FALSE),"")</f>
        <v/>
      </c>
      <c r="BD33" s="321" t="str">
        <f>IFERROR(VLOOKUP($E33,'VEH110 List'!$A:$AE,26,FALSE),"")</f>
        <v/>
      </c>
      <c r="BE33" s="321" t="str">
        <f>IFERROR(VLOOKUP($E33,'VEH110 List'!$A:$AE,24,FALSE),"")</f>
        <v/>
      </c>
      <c r="BF33" s="321" t="str">
        <f>IFERROR(VLOOKUP($E33,'VEH110 List'!$A:$AE,21,FALSE),"")</f>
        <v/>
      </c>
      <c r="BG33" s="321" t="str">
        <f>IFERROR(VLOOKUP($E33,'VEH110 List'!$A:$AE,22,FALSE),"")</f>
        <v/>
      </c>
      <c r="BH33" s="321" t="str">
        <f>IFERROR(VLOOKUP($E33,'VEH110 List'!$A:$AE,20,FALSE),"")</f>
        <v/>
      </c>
      <c r="BI33" s="53"/>
    </row>
    <row r="34" spans="2:61" x14ac:dyDescent="0.35">
      <c r="B34" s="54">
        <v>5</v>
      </c>
      <c r="C34" s="252" t="str">
        <f>IF($S$27&gt;=5,$C$30,"")</f>
        <v/>
      </c>
      <c r="D34" s="252" t="str">
        <f t="shared" si="5"/>
        <v>Cat 4: Light-Duty Truck</v>
      </c>
      <c r="E34" s="252" t="str">
        <f>IF($S$27&gt;=5,$E$30,"")</f>
        <v/>
      </c>
      <c r="F34" s="252"/>
      <c r="G34" s="364" t="str">
        <f>IFERROR(VLOOKUP($E34,'VEH110 List'!$A:$AE,9,FALSE),"")</f>
        <v/>
      </c>
      <c r="H34" s="364" t="str">
        <f>IFERROR(VLOOKUP($E34,'VEH110 List'!$A:$AE,11,FALSE),"")</f>
        <v/>
      </c>
      <c r="I34" s="364" t="str">
        <f>IFERROR(VLOOKUP($E34,'VEH110 List'!$A:$AE,13,FALSE),"")</f>
        <v/>
      </c>
      <c r="J34" s="364" t="str">
        <f>IFERROR(VLOOKUP($E34,'VEH110 List'!$A:$AE,14,FALSE),"")</f>
        <v/>
      </c>
      <c r="K34" s="324"/>
      <c r="L34" s="324"/>
      <c r="M34" s="364" t="str">
        <f>IFERROR(VLOOKUP($E34,'VEH110 List'!$A:$AE,4,FALSE),"")</f>
        <v/>
      </c>
      <c r="N34" s="376" t="str">
        <f>IFERROR(VLOOKUP($E34,'VEH110 List'!$A:$AE,27,FALSE),"")</f>
        <v/>
      </c>
      <c r="O34" s="324"/>
      <c r="P34" s="312"/>
      <c r="Q34" s="324"/>
      <c r="R34" s="312"/>
      <c r="S34" s="253" t="str">
        <f t="shared" si="6"/>
        <v/>
      </c>
      <c r="T34" s="17"/>
      <c r="U34" s="99">
        <v>5</v>
      </c>
      <c r="V34" s="9" t="str">
        <f>IFERROR(VLOOKUP($E34,'VEH110 List'!$A:$AE,25,FALSE),"")</f>
        <v/>
      </c>
      <c r="W34" s="9" t="str">
        <f>IFERROR(VLOOKUP($E34,'VEH110 List'!$A:$AE,30,FALSE),"")</f>
        <v/>
      </c>
      <c r="X34" s="9" t="str">
        <f t="shared" si="7"/>
        <v/>
      </c>
      <c r="Y34" s="679"/>
      <c r="Z34" s="680"/>
      <c r="AA34" s="681"/>
      <c r="AB34" s="17"/>
      <c r="AC34" s="99">
        <v>5</v>
      </c>
      <c r="AD34" s="324"/>
      <c r="AE34" s="324"/>
      <c r="AF34" s="325" t="str">
        <f>IFERROR(IF(AD34="",CONCATENATE(VLOOKUP($AE34,'Turn-Ins'!$B:$L,3,FALSE),VLOOKUP($AE34,'Turn-Ins'!$B:$L,4,FALSE)),VLOOKUP($AD34,'Turn-Ins'!$B:$L,4,FALSE)),"")</f>
        <v/>
      </c>
      <c r="AG34" s="325" t="str">
        <f>IFERROR(IF(AD34="",(VLOOKUP($AE34,'Turn-Ins'!$B:$L,5,FALSE)),VLOOKUP($AD34,'Turn-Ins'!$B:$L,5,FALSE)),"")</f>
        <v/>
      </c>
      <c r="AH34" s="325" t="str">
        <f>IFERROR(IF(AD34="",(VLOOKUP($AE34,'Turn-Ins'!$B:$L,6,FALSE)),VLOOKUP($AD34,'Turn-Ins'!$B:$L,6,FALSE)),"")</f>
        <v/>
      </c>
      <c r="AI34" s="325" t="str">
        <f>IFERROR(IF(AD34="",(VLOOKUP($AE34,'Turn-Ins'!$B:$L,7,FALSE)),VLOOKUP($AD34,'Turn-Ins'!$B:$L,7,FALSE)),"")</f>
        <v/>
      </c>
      <c r="AJ34" s="325" t="str">
        <f>IFERROR(IF(AD34="",(VLOOKUP($AE34,'Turn-Ins'!$B:$L,8,FALSE)),VLOOKUP($AD34,'Turn-Ins'!$B:$L,8,FALSE)),"")</f>
        <v/>
      </c>
      <c r="AK34" s="326" t="str">
        <f>IFERROR(IF(AD34="",(VLOOKUP($AE34,'Turn-Ins'!$B:$L,9,FALSE)),VLOOKUP($AD34,'Turn-Ins'!$B:$L,9,FALSE)),"")</f>
        <v/>
      </c>
      <c r="AL34" s="326" t="str">
        <f>IFERROR(IF(AD34="",(VLOOKUP($AE34,'Turn-Ins'!$B:$L,11,FALSE)),VLOOKUP($AD34,'Turn-Ins'!$B:$L,11,FALSE)),"")</f>
        <v/>
      </c>
      <c r="AM34" s="324"/>
      <c r="AN34" s="324"/>
      <c r="AO34" s="327" t="str">
        <f>IFERROR(IF(AD34="",(VLOOKUP($AE34,'Turn-Ins'!$B:$L,10,FALSE)),VLOOKUP($AD34,'Turn-Ins'!$B:$L,10,FALSE)),"")</f>
        <v/>
      </c>
      <c r="AP34" s="669"/>
      <c r="AQ34" s="669"/>
      <c r="AR34" s="252"/>
      <c r="AS34" s="669"/>
      <c r="AT34" s="669"/>
      <c r="AU34" s="669"/>
      <c r="AV34" s="395" t="str">
        <f t="shared" ca="1" si="4"/>
        <v>N</v>
      </c>
      <c r="AW34" s="99">
        <v>5</v>
      </c>
      <c r="AX34" s="9" t="str">
        <f>IFERROR(VLOOKUP($E34,'VEH110 List'!$A:$AE,18,FALSE),"")</f>
        <v/>
      </c>
      <c r="AY34" s="9" t="str">
        <f>IFERROR(VLOOKUP($E34,'VEH110 List'!$A:$AE,19,FALSE),"")</f>
        <v/>
      </c>
      <c r="AZ34" s="321" t="str">
        <f>IFERROR(VLOOKUP($E34,'VEH110 List'!$A:$AE,15,FALSE),"")</f>
        <v/>
      </c>
      <c r="BA34" s="321" t="str">
        <f>IFERROR(VLOOKUP($E34,'VEH110 List'!$A:$AE,16,FALSE),"")</f>
        <v/>
      </c>
      <c r="BB34" s="321" t="str">
        <f>IFERROR(VLOOKUP($E34,'VEH110 List'!$A:$AE,17,FALSE),"")</f>
        <v/>
      </c>
      <c r="BC34" s="321" t="str">
        <f>IFERROR(VLOOKUP($E34,'VEH110 List'!$A:$AE,23,FALSE),"")</f>
        <v/>
      </c>
      <c r="BD34" s="321" t="str">
        <f>IFERROR(VLOOKUP($E34,'VEH110 List'!$A:$AE,26,FALSE),"")</f>
        <v/>
      </c>
      <c r="BE34" s="321" t="str">
        <f>IFERROR(VLOOKUP($E34,'VEH110 List'!$A:$AE,24,FALSE),"")</f>
        <v/>
      </c>
      <c r="BF34" s="321" t="str">
        <f>IFERROR(VLOOKUP($E34,'VEH110 List'!$A:$AE,21,FALSE),"")</f>
        <v/>
      </c>
      <c r="BG34" s="321" t="str">
        <f>IFERROR(VLOOKUP($E34,'VEH110 List'!$A:$AE,22,FALSE),"")</f>
        <v/>
      </c>
      <c r="BH34" s="321" t="str">
        <f>IFERROR(VLOOKUP($E34,'VEH110 List'!$A:$AE,20,FALSE),"")</f>
        <v/>
      </c>
      <c r="BI34" s="53"/>
    </row>
    <row r="35" spans="2:61" x14ac:dyDescent="0.35">
      <c r="B35" s="54">
        <v>6</v>
      </c>
      <c r="C35" s="252" t="str">
        <f>IF($S$27&gt;=6,$C$30,"")</f>
        <v/>
      </c>
      <c r="D35" s="252" t="str">
        <f t="shared" si="5"/>
        <v>Cat 4: Light-Duty Truck</v>
      </c>
      <c r="E35" s="252" t="str">
        <f>IF($S$27&gt;=6,$E$30,"")</f>
        <v/>
      </c>
      <c r="F35" s="252"/>
      <c r="G35" s="364" t="str">
        <f>IFERROR(VLOOKUP($E35,'VEH110 List'!$A:$AE,9,FALSE),"")</f>
        <v/>
      </c>
      <c r="H35" s="364" t="str">
        <f>IFERROR(VLOOKUP($E35,'VEH110 List'!$A:$AE,11,FALSE),"")</f>
        <v/>
      </c>
      <c r="I35" s="364" t="str">
        <f>IFERROR(VLOOKUP($E35,'VEH110 List'!$A:$AE,13,FALSE),"")</f>
        <v/>
      </c>
      <c r="J35" s="364" t="str">
        <f>IFERROR(VLOOKUP($E35,'VEH110 List'!$A:$AE,14,FALSE),"")</f>
        <v/>
      </c>
      <c r="K35" s="324"/>
      <c r="L35" s="324"/>
      <c r="M35" s="364" t="str">
        <f>IFERROR(VLOOKUP($E35,'VEH110 List'!$A:$AE,4,FALSE),"")</f>
        <v/>
      </c>
      <c r="N35" s="376" t="str">
        <f>IFERROR(VLOOKUP($E35,'VEH110 List'!$A:$AE,27,FALSE),"")</f>
        <v/>
      </c>
      <c r="O35" s="324"/>
      <c r="P35" s="312"/>
      <c r="Q35" s="324"/>
      <c r="R35" s="312"/>
      <c r="S35" s="253" t="str">
        <f t="shared" si="6"/>
        <v/>
      </c>
      <c r="T35" s="17"/>
      <c r="U35" s="99">
        <v>6</v>
      </c>
      <c r="V35" s="9" t="str">
        <f>IFERROR(VLOOKUP($E35,'VEH110 List'!$A:$AE,25,FALSE),"")</f>
        <v/>
      </c>
      <c r="W35" s="9" t="str">
        <f>IFERROR(VLOOKUP($E35,'VEH110 List'!$A:$AE,30,FALSE),"")</f>
        <v/>
      </c>
      <c r="X35" s="9" t="str">
        <f t="shared" si="7"/>
        <v/>
      </c>
      <c r="Y35" s="679"/>
      <c r="Z35" s="680"/>
      <c r="AA35" s="681"/>
      <c r="AB35" s="17"/>
      <c r="AC35" s="99">
        <v>6</v>
      </c>
      <c r="AD35" s="324"/>
      <c r="AE35" s="324"/>
      <c r="AF35" s="325" t="str">
        <f>IFERROR(IF(AD35="",CONCATENATE(VLOOKUP($AE35,'Turn-Ins'!$B:$L,3,FALSE),VLOOKUP($AE35,'Turn-Ins'!$B:$L,4,FALSE)),VLOOKUP($AD35,'Turn-Ins'!$B:$L,4,FALSE)),"")</f>
        <v/>
      </c>
      <c r="AG35" s="325" t="str">
        <f>IFERROR(IF(AD35="",(VLOOKUP($AE35,'Turn-Ins'!$B:$L,5,FALSE)),VLOOKUP($AD35,'Turn-Ins'!$B:$L,5,FALSE)),"")</f>
        <v/>
      </c>
      <c r="AH35" s="325" t="str">
        <f>IFERROR(IF(AD35="",(VLOOKUP($AE35,'Turn-Ins'!$B:$L,6,FALSE)),VLOOKUP($AD35,'Turn-Ins'!$B:$L,6,FALSE)),"")</f>
        <v/>
      </c>
      <c r="AI35" s="325" t="str">
        <f>IFERROR(IF(AD35="",(VLOOKUP($AE35,'Turn-Ins'!$B:$L,7,FALSE)),VLOOKUP($AD35,'Turn-Ins'!$B:$L,7,FALSE)),"")</f>
        <v/>
      </c>
      <c r="AJ35" s="325" t="str">
        <f>IFERROR(IF(AD35="",(VLOOKUP($AE35,'Turn-Ins'!$B:$L,8,FALSE)),VLOOKUP($AD35,'Turn-Ins'!$B:$L,8,FALSE)),"")</f>
        <v/>
      </c>
      <c r="AK35" s="326" t="str">
        <f>IFERROR(IF(AD35="",(VLOOKUP($AE35,'Turn-Ins'!$B:$L,9,FALSE)),VLOOKUP($AD35,'Turn-Ins'!$B:$L,9,FALSE)),"")</f>
        <v/>
      </c>
      <c r="AL35" s="326" t="str">
        <f>IFERROR(IF(AD35="",(VLOOKUP($AE35,'Turn-Ins'!$B:$L,11,FALSE)),VLOOKUP($AD35,'Turn-Ins'!$B:$L,11,FALSE)),"")</f>
        <v/>
      </c>
      <c r="AM35" s="324"/>
      <c r="AN35" s="324"/>
      <c r="AO35" s="327" t="str">
        <f>IFERROR(IF(AD35="",(VLOOKUP($AE35,'Turn-Ins'!$B:$L,10,FALSE)),VLOOKUP($AD35,'Turn-Ins'!$B:$L,10,FALSE)),"")</f>
        <v/>
      </c>
      <c r="AP35" s="669"/>
      <c r="AQ35" s="669"/>
      <c r="AR35" s="252"/>
      <c r="AS35" s="669"/>
      <c r="AT35" s="669"/>
      <c r="AU35" s="669"/>
      <c r="AV35" s="395" t="str">
        <f t="shared" ca="1" si="4"/>
        <v>N</v>
      </c>
      <c r="AW35" s="99">
        <v>6</v>
      </c>
      <c r="AX35" s="9" t="str">
        <f>IFERROR(VLOOKUP($E35,'VEH110 List'!$A:$AE,18,FALSE),"")</f>
        <v/>
      </c>
      <c r="AY35" s="9" t="str">
        <f>IFERROR(VLOOKUP($E35,'VEH110 List'!$A:$AE,19,FALSE),"")</f>
        <v/>
      </c>
      <c r="AZ35" s="321" t="str">
        <f>IFERROR(VLOOKUP($E35,'VEH110 List'!$A:$AE,15,FALSE),"")</f>
        <v/>
      </c>
      <c r="BA35" s="321" t="str">
        <f>IFERROR(VLOOKUP($E35,'VEH110 List'!$A:$AE,16,FALSE),"")</f>
        <v/>
      </c>
      <c r="BB35" s="321" t="str">
        <f>IFERROR(VLOOKUP($E35,'VEH110 List'!$A:$AE,17,FALSE),"")</f>
        <v/>
      </c>
      <c r="BC35" s="321" t="str">
        <f>IFERROR(VLOOKUP($E35,'VEH110 List'!$A:$AE,23,FALSE),"")</f>
        <v/>
      </c>
      <c r="BD35" s="321" t="str">
        <f>IFERROR(VLOOKUP($E35,'VEH110 List'!$A:$AE,26,FALSE),"")</f>
        <v/>
      </c>
      <c r="BE35" s="321" t="str">
        <f>IFERROR(VLOOKUP($E35,'VEH110 List'!$A:$AE,24,FALSE),"")</f>
        <v/>
      </c>
      <c r="BF35" s="321" t="str">
        <f>IFERROR(VLOOKUP($E35,'VEH110 List'!$A:$AE,21,FALSE),"")</f>
        <v/>
      </c>
      <c r="BG35" s="321" t="str">
        <f>IFERROR(VLOOKUP($E35,'VEH110 List'!$A:$AE,22,FALSE),"")</f>
        <v/>
      </c>
      <c r="BH35" s="321" t="str">
        <f>IFERROR(VLOOKUP($E35,'VEH110 List'!$A:$AE,20,FALSE),"")</f>
        <v/>
      </c>
      <c r="BI35" s="53"/>
    </row>
    <row r="36" spans="2:61" x14ac:dyDescent="0.35">
      <c r="B36" s="54">
        <v>7</v>
      </c>
      <c r="C36" s="252" t="str">
        <f>IF($S$27&gt;=7,$C$30,"")</f>
        <v/>
      </c>
      <c r="D36" s="252" t="str">
        <f t="shared" si="5"/>
        <v>Cat 4: Light-Duty Truck</v>
      </c>
      <c r="E36" s="252" t="str">
        <f>IF($S$27&gt;=7,$E$30,"")</f>
        <v/>
      </c>
      <c r="F36" s="252"/>
      <c r="G36" s="364" t="str">
        <f>IFERROR(VLOOKUP($E36,'VEH110 List'!$A:$AE,9,FALSE),"")</f>
        <v/>
      </c>
      <c r="H36" s="364" t="str">
        <f>IFERROR(VLOOKUP($E36,'VEH110 List'!$A:$AE,11,FALSE),"")</f>
        <v/>
      </c>
      <c r="I36" s="364" t="str">
        <f>IFERROR(VLOOKUP($E36,'VEH110 List'!$A:$AE,13,FALSE),"")</f>
        <v/>
      </c>
      <c r="J36" s="364" t="str">
        <f>IFERROR(VLOOKUP($E36,'VEH110 List'!$A:$AE,14,FALSE),"")</f>
        <v/>
      </c>
      <c r="K36" s="324"/>
      <c r="L36" s="324"/>
      <c r="M36" s="364" t="str">
        <f>IFERROR(VLOOKUP($E36,'VEH110 List'!$A:$AE,4,FALSE),"")</f>
        <v/>
      </c>
      <c r="N36" s="376" t="str">
        <f>IFERROR(VLOOKUP($E36,'VEH110 List'!$A:$AE,27,FALSE),"")</f>
        <v/>
      </c>
      <c r="O36" s="324"/>
      <c r="P36" s="312"/>
      <c r="Q36" s="324"/>
      <c r="R36" s="312"/>
      <c r="S36" s="253" t="str">
        <f t="shared" si="6"/>
        <v/>
      </c>
      <c r="T36" s="17"/>
      <c r="U36" s="99">
        <v>7</v>
      </c>
      <c r="V36" s="9" t="str">
        <f>IFERROR(VLOOKUP($E36,'VEH110 List'!$A:$AE,25,FALSE),"")</f>
        <v/>
      </c>
      <c r="W36" s="9" t="str">
        <f>IFERROR(VLOOKUP($E36,'VEH110 List'!$A:$AE,30,FALSE),"")</f>
        <v/>
      </c>
      <c r="X36" s="9" t="str">
        <f t="shared" si="7"/>
        <v/>
      </c>
      <c r="Y36" s="679"/>
      <c r="Z36" s="680"/>
      <c r="AA36" s="681"/>
      <c r="AB36" s="17"/>
      <c r="AC36" s="99">
        <v>7</v>
      </c>
      <c r="AD36" s="324"/>
      <c r="AE36" s="324"/>
      <c r="AF36" s="325" t="str">
        <f>IFERROR(IF(AD36="",CONCATENATE(VLOOKUP($AE36,'Turn-Ins'!$B:$L,3,FALSE),VLOOKUP($AE36,'Turn-Ins'!$B:$L,4,FALSE)),VLOOKUP($AD36,'Turn-Ins'!$B:$L,4,FALSE)),"")</f>
        <v/>
      </c>
      <c r="AG36" s="325" t="str">
        <f>IFERROR(IF(AD36="",(VLOOKUP($AE36,'Turn-Ins'!$B:$L,5,FALSE)),VLOOKUP($AD36,'Turn-Ins'!$B:$L,5,FALSE)),"")</f>
        <v/>
      </c>
      <c r="AH36" s="325" t="str">
        <f>IFERROR(IF(AD36="",(VLOOKUP($AE36,'Turn-Ins'!$B:$L,6,FALSE)),VLOOKUP($AD36,'Turn-Ins'!$B:$L,6,FALSE)),"")</f>
        <v/>
      </c>
      <c r="AI36" s="325" t="str">
        <f>IFERROR(IF(AD36="",(VLOOKUP($AE36,'Turn-Ins'!$B:$L,7,FALSE)),VLOOKUP($AD36,'Turn-Ins'!$B:$L,7,FALSE)),"")</f>
        <v/>
      </c>
      <c r="AJ36" s="325" t="str">
        <f>IFERROR(IF(AD36="",(VLOOKUP($AE36,'Turn-Ins'!$B:$L,8,FALSE)),VLOOKUP($AD36,'Turn-Ins'!$B:$L,8,FALSE)),"")</f>
        <v/>
      </c>
      <c r="AK36" s="326" t="str">
        <f>IFERROR(IF(AD36="",(VLOOKUP($AE36,'Turn-Ins'!$B:$L,9,FALSE)),VLOOKUP($AD36,'Turn-Ins'!$B:$L,9,FALSE)),"")</f>
        <v/>
      </c>
      <c r="AL36" s="326" t="str">
        <f>IFERROR(IF(AD36="",(VLOOKUP($AE36,'Turn-Ins'!$B:$L,11,FALSE)),VLOOKUP($AD36,'Turn-Ins'!$B:$L,11,FALSE)),"")</f>
        <v/>
      </c>
      <c r="AM36" s="324"/>
      <c r="AN36" s="324"/>
      <c r="AO36" s="327" t="str">
        <f>IFERROR(IF(AD36="",(VLOOKUP($AE36,'Turn-Ins'!$B:$L,10,FALSE)),VLOOKUP($AD36,'Turn-Ins'!$B:$L,10,FALSE)),"")</f>
        <v/>
      </c>
      <c r="AP36" s="669"/>
      <c r="AQ36" s="669"/>
      <c r="AR36" s="252"/>
      <c r="AS36" s="669"/>
      <c r="AT36" s="669"/>
      <c r="AU36" s="669"/>
      <c r="AV36" s="395" t="str">
        <f t="shared" ca="1" si="4"/>
        <v>N</v>
      </c>
      <c r="AW36" s="99">
        <v>7</v>
      </c>
      <c r="AX36" s="9" t="str">
        <f>IFERROR(VLOOKUP($E36,'VEH110 List'!$A:$AE,18,FALSE),"")</f>
        <v/>
      </c>
      <c r="AY36" s="9" t="str">
        <f>IFERROR(VLOOKUP($E36,'VEH110 List'!$A:$AE,19,FALSE),"")</f>
        <v/>
      </c>
      <c r="AZ36" s="321" t="str">
        <f>IFERROR(VLOOKUP($E36,'VEH110 List'!$A:$AE,15,FALSE),"")</f>
        <v/>
      </c>
      <c r="BA36" s="321" t="str">
        <f>IFERROR(VLOOKUP($E36,'VEH110 List'!$A:$AE,16,FALSE),"")</f>
        <v/>
      </c>
      <c r="BB36" s="321" t="str">
        <f>IFERROR(VLOOKUP($E36,'VEH110 List'!$A:$AE,17,FALSE),"")</f>
        <v/>
      </c>
      <c r="BC36" s="321" t="str">
        <f>IFERROR(VLOOKUP($E36,'VEH110 List'!$A:$AE,23,FALSE),"")</f>
        <v/>
      </c>
      <c r="BD36" s="321" t="str">
        <f>IFERROR(VLOOKUP($E36,'VEH110 List'!$A:$AE,26,FALSE),"")</f>
        <v/>
      </c>
      <c r="BE36" s="321" t="str">
        <f>IFERROR(VLOOKUP($E36,'VEH110 List'!$A:$AE,24,FALSE),"")</f>
        <v/>
      </c>
      <c r="BF36" s="321" t="str">
        <f>IFERROR(VLOOKUP($E36,'VEH110 List'!$A:$AE,21,FALSE),"")</f>
        <v/>
      </c>
      <c r="BG36" s="321" t="str">
        <f>IFERROR(VLOOKUP($E36,'VEH110 List'!$A:$AE,22,FALSE),"")</f>
        <v/>
      </c>
      <c r="BH36" s="321" t="str">
        <f>IFERROR(VLOOKUP($E36,'VEH110 List'!$A:$AE,20,FALSE),"")</f>
        <v/>
      </c>
      <c r="BI36" s="53"/>
    </row>
    <row r="37" spans="2:61" x14ac:dyDescent="0.35">
      <c r="B37" s="54">
        <v>8</v>
      </c>
      <c r="C37" s="252" t="str">
        <f>IF($S$27&gt;=8,$C$30,"")</f>
        <v/>
      </c>
      <c r="D37" s="252" t="str">
        <f t="shared" si="5"/>
        <v>Cat 4: Light-Duty Truck</v>
      </c>
      <c r="E37" s="252" t="str">
        <f>IF($S$27&gt;=8,$E$30,"")</f>
        <v/>
      </c>
      <c r="F37" s="252"/>
      <c r="G37" s="364" t="str">
        <f>IFERROR(VLOOKUP($E37,'VEH110 List'!$A:$AE,9,FALSE),"")</f>
        <v/>
      </c>
      <c r="H37" s="364" t="str">
        <f>IFERROR(VLOOKUP($E37,'VEH110 List'!$A:$AE,11,FALSE),"")</f>
        <v/>
      </c>
      <c r="I37" s="364" t="str">
        <f>IFERROR(VLOOKUP($E37,'VEH110 List'!$A:$AE,13,FALSE),"")</f>
        <v/>
      </c>
      <c r="J37" s="364" t="str">
        <f>IFERROR(VLOOKUP($E37,'VEH110 List'!$A:$AE,14,FALSE),"")</f>
        <v/>
      </c>
      <c r="K37" s="324"/>
      <c r="L37" s="324"/>
      <c r="M37" s="364" t="str">
        <f>IFERROR(VLOOKUP($E37,'VEH110 List'!$A:$AE,4,FALSE),"")</f>
        <v/>
      </c>
      <c r="N37" s="376" t="str">
        <f>IFERROR(VLOOKUP($E37,'VEH110 List'!$A:$AE,27,FALSE),"")</f>
        <v/>
      </c>
      <c r="O37" s="324"/>
      <c r="P37" s="312"/>
      <c r="Q37" s="324"/>
      <c r="R37" s="312"/>
      <c r="S37" s="253" t="str">
        <f t="shared" si="6"/>
        <v/>
      </c>
      <c r="T37" s="17"/>
      <c r="U37" s="99">
        <v>8</v>
      </c>
      <c r="V37" s="9" t="str">
        <f>IFERROR(VLOOKUP($E37,'VEH110 List'!$A:$AE,25,FALSE),"")</f>
        <v/>
      </c>
      <c r="W37" s="9" t="str">
        <f>IFERROR(VLOOKUP($E37,'VEH110 List'!$A:$AE,30,FALSE),"")</f>
        <v/>
      </c>
      <c r="X37" s="9" t="str">
        <f t="shared" si="7"/>
        <v/>
      </c>
      <c r="Y37" s="679"/>
      <c r="Z37" s="680"/>
      <c r="AA37" s="681"/>
      <c r="AB37" s="17"/>
      <c r="AC37" s="99">
        <v>8</v>
      </c>
      <c r="AD37" s="324"/>
      <c r="AE37" s="324"/>
      <c r="AF37" s="325" t="str">
        <f>IFERROR(IF(AD37="",CONCATENATE(VLOOKUP($AE37,'Turn-Ins'!$B:$L,3,FALSE),VLOOKUP($AE37,'Turn-Ins'!$B:$L,4,FALSE)),VLOOKUP($AD37,'Turn-Ins'!$B:$L,4,FALSE)),"")</f>
        <v/>
      </c>
      <c r="AG37" s="325" t="str">
        <f>IFERROR(IF(AD37="",(VLOOKUP($AE37,'Turn-Ins'!$B:$L,5,FALSE)),VLOOKUP($AD37,'Turn-Ins'!$B:$L,5,FALSE)),"")</f>
        <v/>
      </c>
      <c r="AH37" s="325" t="str">
        <f>IFERROR(IF(AD37="",(VLOOKUP($AE37,'Turn-Ins'!$B:$L,6,FALSE)),VLOOKUP($AD37,'Turn-Ins'!$B:$L,6,FALSE)),"")</f>
        <v/>
      </c>
      <c r="AI37" s="325" t="str">
        <f>IFERROR(IF(AD37="",(VLOOKUP($AE37,'Turn-Ins'!$B:$L,7,FALSE)),VLOOKUP($AD37,'Turn-Ins'!$B:$L,7,FALSE)),"")</f>
        <v/>
      </c>
      <c r="AJ37" s="325" t="str">
        <f>IFERROR(IF(AD37="",(VLOOKUP($AE37,'Turn-Ins'!$B:$L,8,FALSE)),VLOOKUP($AD37,'Turn-Ins'!$B:$L,8,FALSE)),"")</f>
        <v/>
      </c>
      <c r="AK37" s="326" t="str">
        <f>IFERROR(IF(AD37="",(VLOOKUP($AE37,'Turn-Ins'!$B:$L,9,FALSE)),VLOOKUP($AD37,'Turn-Ins'!$B:$L,9,FALSE)),"")</f>
        <v/>
      </c>
      <c r="AL37" s="326" t="str">
        <f>IFERROR(IF(AD37="",(VLOOKUP($AE37,'Turn-Ins'!$B:$L,11,FALSE)),VLOOKUP($AD37,'Turn-Ins'!$B:$L,11,FALSE)),"")</f>
        <v/>
      </c>
      <c r="AM37" s="324"/>
      <c r="AN37" s="324"/>
      <c r="AO37" s="327" t="str">
        <f>IFERROR(IF(AD37="",(VLOOKUP($AE37,'Turn-Ins'!$B:$L,10,FALSE)),VLOOKUP($AD37,'Turn-Ins'!$B:$L,10,FALSE)),"")</f>
        <v/>
      </c>
      <c r="AP37" s="669"/>
      <c r="AQ37" s="669"/>
      <c r="AR37" s="252"/>
      <c r="AS37" s="669"/>
      <c r="AT37" s="669"/>
      <c r="AU37" s="669"/>
      <c r="AV37" s="395" t="str">
        <f t="shared" ca="1" si="4"/>
        <v>N</v>
      </c>
      <c r="AW37" s="99">
        <v>8</v>
      </c>
      <c r="AX37" s="9" t="str">
        <f>IFERROR(VLOOKUP($E37,'VEH110 List'!$A:$AE,18,FALSE),"")</f>
        <v/>
      </c>
      <c r="AY37" s="9" t="str">
        <f>IFERROR(VLOOKUP($E37,'VEH110 List'!$A:$AE,19,FALSE),"")</f>
        <v/>
      </c>
      <c r="AZ37" s="321" t="str">
        <f>IFERROR(VLOOKUP($E37,'VEH110 List'!$A:$AE,15,FALSE),"")</f>
        <v/>
      </c>
      <c r="BA37" s="321" t="str">
        <f>IFERROR(VLOOKUP($E37,'VEH110 List'!$A:$AE,16,FALSE),"")</f>
        <v/>
      </c>
      <c r="BB37" s="321" t="str">
        <f>IFERROR(VLOOKUP($E37,'VEH110 List'!$A:$AE,17,FALSE),"")</f>
        <v/>
      </c>
      <c r="BC37" s="321" t="str">
        <f>IFERROR(VLOOKUP($E37,'VEH110 List'!$A:$AE,23,FALSE),"")</f>
        <v/>
      </c>
      <c r="BD37" s="321" t="str">
        <f>IFERROR(VLOOKUP($E37,'VEH110 List'!$A:$AE,26,FALSE),"")</f>
        <v/>
      </c>
      <c r="BE37" s="321" t="str">
        <f>IFERROR(VLOOKUP($E37,'VEH110 List'!$A:$AE,24,FALSE),"")</f>
        <v/>
      </c>
      <c r="BF37" s="321" t="str">
        <f>IFERROR(VLOOKUP($E37,'VEH110 List'!$A:$AE,21,FALSE),"")</f>
        <v/>
      </c>
      <c r="BG37" s="321" t="str">
        <f>IFERROR(VLOOKUP($E37,'VEH110 List'!$A:$AE,22,FALSE),"")</f>
        <v/>
      </c>
      <c r="BH37" s="321" t="str">
        <f>IFERROR(VLOOKUP($E37,'VEH110 List'!$A:$AE,20,FALSE),"")</f>
        <v/>
      </c>
      <c r="BI37" s="53"/>
    </row>
    <row r="38" spans="2:61" x14ac:dyDescent="0.35">
      <c r="B38" s="54">
        <v>9</v>
      </c>
      <c r="C38" s="252" t="str">
        <f>IF($S$27&gt;=9,$C$30,"")</f>
        <v/>
      </c>
      <c r="D38" s="252" t="str">
        <f t="shared" si="5"/>
        <v>Cat 4: Light-Duty Truck</v>
      </c>
      <c r="E38" s="252" t="str">
        <f>IF($S$27&gt;=9,$E$30,"")</f>
        <v/>
      </c>
      <c r="F38" s="252"/>
      <c r="G38" s="364" t="str">
        <f>IFERROR(VLOOKUP($E38,'VEH110 List'!$A:$AE,9,FALSE),"")</f>
        <v/>
      </c>
      <c r="H38" s="364" t="str">
        <f>IFERROR(VLOOKUP($E38,'VEH110 List'!$A:$AE,11,FALSE),"")</f>
        <v/>
      </c>
      <c r="I38" s="364" t="str">
        <f>IFERROR(VLOOKUP($E38,'VEH110 List'!$A:$AE,13,FALSE),"")</f>
        <v/>
      </c>
      <c r="J38" s="364" t="str">
        <f>IFERROR(VLOOKUP($E38,'VEH110 List'!$A:$AE,14,FALSE),"")</f>
        <v/>
      </c>
      <c r="K38" s="324"/>
      <c r="L38" s="324"/>
      <c r="M38" s="364" t="str">
        <f>IFERROR(VLOOKUP($E38,'VEH110 List'!$A:$AE,4,FALSE),"")</f>
        <v/>
      </c>
      <c r="N38" s="376" t="str">
        <f>IFERROR(VLOOKUP($E38,'VEH110 List'!$A:$AE,27,FALSE),"")</f>
        <v/>
      </c>
      <c r="O38" s="324"/>
      <c r="P38" s="312"/>
      <c r="Q38" s="324"/>
      <c r="R38" s="312"/>
      <c r="S38" s="253" t="str">
        <f t="shared" si="6"/>
        <v/>
      </c>
      <c r="T38" s="17"/>
      <c r="U38" s="99">
        <v>9</v>
      </c>
      <c r="V38" s="9" t="str">
        <f>IFERROR(VLOOKUP($E38,'VEH110 List'!$A:$AE,25,FALSE),"")</f>
        <v/>
      </c>
      <c r="W38" s="9" t="str">
        <f>IFERROR(VLOOKUP($E38,'VEH110 List'!$A:$AE,30,FALSE),"")</f>
        <v/>
      </c>
      <c r="X38" s="9" t="str">
        <f t="shared" si="7"/>
        <v/>
      </c>
      <c r="Y38" s="679"/>
      <c r="Z38" s="680"/>
      <c r="AA38" s="681"/>
      <c r="AB38" s="17"/>
      <c r="AC38" s="99">
        <v>9</v>
      </c>
      <c r="AD38" s="324"/>
      <c r="AE38" s="324"/>
      <c r="AF38" s="325" t="str">
        <f>IFERROR(IF(AD38="",CONCATENATE(VLOOKUP($AE38,'Turn-Ins'!$B:$L,3,FALSE),VLOOKUP($AE38,'Turn-Ins'!$B:$L,4,FALSE)),VLOOKUP($AD38,'Turn-Ins'!$B:$L,4,FALSE)),"")</f>
        <v/>
      </c>
      <c r="AG38" s="325" t="str">
        <f>IFERROR(IF(AD38="",(VLOOKUP($AE38,'Turn-Ins'!$B:$L,5,FALSE)),VLOOKUP($AD38,'Turn-Ins'!$B:$L,5,FALSE)),"")</f>
        <v/>
      </c>
      <c r="AH38" s="325" t="str">
        <f>IFERROR(IF(AD38="",(VLOOKUP($AE38,'Turn-Ins'!$B:$L,6,FALSE)),VLOOKUP($AD38,'Turn-Ins'!$B:$L,6,FALSE)),"")</f>
        <v/>
      </c>
      <c r="AI38" s="325" t="str">
        <f>IFERROR(IF(AD38="",(VLOOKUP($AE38,'Turn-Ins'!$B:$L,7,FALSE)),VLOOKUP($AD38,'Turn-Ins'!$B:$L,7,FALSE)),"")</f>
        <v/>
      </c>
      <c r="AJ38" s="325" t="str">
        <f>IFERROR(IF(AD38="",(VLOOKUP($AE38,'Turn-Ins'!$B:$L,8,FALSE)),VLOOKUP($AD38,'Turn-Ins'!$B:$L,8,FALSE)),"")</f>
        <v/>
      </c>
      <c r="AK38" s="326" t="str">
        <f>IFERROR(IF(AD38="",(VLOOKUP($AE38,'Turn-Ins'!$B:$L,9,FALSE)),VLOOKUP($AD38,'Turn-Ins'!$B:$L,9,FALSE)),"")</f>
        <v/>
      </c>
      <c r="AL38" s="326" t="str">
        <f>IFERROR(IF(AD38="",(VLOOKUP($AE38,'Turn-Ins'!$B:$L,11,FALSE)),VLOOKUP($AD38,'Turn-Ins'!$B:$L,11,FALSE)),"")</f>
        <v/>
      </c>
      <c r="AM38" s="324"/>
      <c r="AN38" s="324"/>
      <c r="AO38" s="327" t="str">
        <f>IFERROR(IF(AD38="",(VLOOKUP($AE38,'Turn-Ins'!$B:$L,10,FALSE)),VLOOKUP($AD38,'Turn-Ins'!$B:$L,10,FALSE)),"")</f>
        <v/>
      </c>
      <c r="AP38" s="669"/>
      <c r="AQ38" s="669"/>
      <c r="AR38" s="252"/>
      <c r="AS38" s="669"/>
      <c r="AT38" s="669"/>
      <c r="AU38" s="669"/>
      <c r="AV38" s="395" t="str">
        <f t="shared" ca="1" si="4"/>
        <v>N</v>
      </c>
      <c r="AW38" s="99">
        <v>9</v>
      </c>
      <c r="AX38" s="9" t="str">
        <f>IFERROR(VLOOKUP($E38,'VEH110 List'!$A:$AE,18,FALSE),"")</f>
        <v/>
      </c>
      <c r="AY38" s="9" t="str">
        <f>IFERROR(VLOOKUP($E38,'VEH110 List'!$A:$AE,19,FALSE),"")</f>
        <v/>
      </c>
      <c r="AZ38" s="321" t="str">
        <f>IFERROR(VLOOKUP($E38,'VEH110 List'!$A:$AE,15,FALSE),"")</f>
        <v/>
      </c>
      <c r="BA38" s="321" t="str">
        <f>IFERROR(VLOOKUP($E38,'VEH110 List'!$A:$AE,16,FALSE),"")</f>
        <v/>
      </c>
      <c r="BB38" s="321" t="str">
        <f>IFERROR(VLOOKUP($E38,'VEH110 List'!$A:$AE,17,FALSE),"")</f>
        <v/>
      </c>
      <c r="BC38" s="321" t="str">
        <f>IFERROR(VLOOKUP($E38,'VEH110 List'!$A:$AE,23,FALSE),"")</f>
        <v/>
      </c>
      <c r="BD38" s="321" t="str">
        <f>IFERROR(VLOOKUP($E38,'VEH110 List'!$A:$AE,26,FALSE),"")</f>
        <v/>
      </c>
      <c r="BE38" s="321" t="str">
        <f>IFERROR(VLOOKUP($E38,'VEH110 List'!$A:$AE,24,FALSE),"")</f>
        <v/>
      </c>
      <c r="BF38" s="321" t="str">
        <f>IFERROR(VLOOKUP($E38,'VEH110 List'!$A:$AE,21,FALSE),"")</f>
        <v/>
      </c>
      <c r="BG38" s="321" t="str">
        <f>IFERROR(VLOOKUP($E38,'VEH110 List'!$A:$AE,22,FALSE),"")</f>
        <v/>
      </c>
      <c r="BH38" s="321" t="str">
        <f>IFERROR(VLOOKUP($E38,'VEH110 List'!$A:$AE,20,FALSE),"")</f>
        <v/>
      </c>
      <c r="BI38" s="53"/>
    </row>
    <row r="39" spans="2:61" x14ac:dyDescent="0.35">
      <c r="B39" s="54">
        <v>10</v>
      </c>
      <c r="C39" s="252" t="str">
        <f>IF($S$27&gt;=10,$C$30,"")</f>
        <v/>
      </c>
      <c r="D39" s="252" t="str">
        <f t="shared" si="5"/>
        <v>Cat 4: Light-Duty Truck</v>
      </c>
      <c r="E39" s="252" t="str">
        <f>IF($S$27&gt;=10,$E$30,"")</f>
        <v/>
      </c>
      <c r="F39" s="252"/>
      <c r="G39" s="364" t="str">
        <f>IFERROR(VLOOKUP($E39,'VEH110 List'!$A:$AE,9,FALSE),"")</f>
        <v/>
      </c>
      <c r="H39" s="364" t="str">
        <f>IFERROR(VLOOKUP($E39,'VEH110 List'!$A:$AE,11,FALSE),"")</f>
        <v/>
      </c>
      <c r="I39" s="364" t="str">
        <f>IFERROR(VLOOKUP($E39,'VEH110 List'!$A:$AE,13,FALSE),"")</f>
        <v/>
      </c>
      <c r="J39" s="364" t="str">
        <f>IFERROR(VLOOKUP($E39,'VEH110 List'!$A:$AE,14,FALSE),"")</f>
        <v/>
      </c>
      <c r="K39" s="324"/>
      <c r="L39" s="324"/>
      <c r="M39" s="364" t="str">
        <f>IFERROR(VLOOKUP($E39,'VEH110 List'!$A:$AE,4,FALSE),"")</f>
        <v/>
      </c>
      <c r="N39" s="376" t="str">
        <f>IFERROR(VLOOKUP($E39,'VEH110 List'!$A:$AE,27,FALSE),"")</f>
        <v/>
      </c>
      <c r="O39" s="324"/>
      <c r="P39" s="312"/>
      <c r="Q39" s="324"/>
      <c r="R39" s="312"/>
      <c r="S39" s="253" t="str">
        <f t="shared" si="6"/>
        <v/>
      </c>
      <c r="T39" s="17"/>
      <c r="U39" s="99">
        <v>10</v>
      </c>
      <c r="V39" s="9" t="str">
        <f>IFERROR(VLOOKUP($E39,'VEH110 List'!$A:$AE,25,FALSE),"")</f>
        <v/>
      </c>
      <c r="W39" s="9" t="str">
        <f>IFERROR(VLOOKUP($E39,'VEH110 List'!$A:$AE,30,FALSE),"")</f>
        <v/>
      </c>
      <c r="X39" s="9" t="str">
        <f t="shared" si="7"/>
        <v/>
      </c>
      <c r="Y39" s="679"/>
      <c r="Z39" s="680"/>
      <c r="AA39" s="681"/>
      <c r="AB39" s="17"/>
      <c r="AC39" s="99">
        <v>10</v>
      </c>
      <c r="AD39" s="324"/>
      <c r="AE39" s="324"/>
      <c r="AF39" s="325" t="str">
        <f>IFERROR(IF(AD39="",CONCATENATE(VLOOKUP($AE39,'Turn-Ins'!$B:$L,3,FALSE),VLOOKUP($AE39,'Turn-Ins'!$B:$L,4,FALSE)),VLOOKUP($AD39,'Turn-Ins'!$B:$L,4,FALSE)),"")</f>
        <v/>
      </c>
      <c r="AG39" s="325" t="str">
        <f>IFERROR(IF(AD39="",(VLOOKUP($AE39,'Turn-Ins'!$B:$L,5,FALSE)),VLOOKUP($AD39,'Turn-Ins'!$B:$L,5,FALSE)),"")</f>
        <v/>
      </c>
      <c r="AH39" s="325" t="str">
        <f>IFERROR(IF(AD39="",(VLOOKUP($AE39,'Turn-Ins'!$B:$L,6,FALSE)),VLOOKUP($AD39,'Turn-Ins'!$B:$L,6,FALSE)),"")</f>
        <v/>
      </c>
      <c r="AI39" s="325" t="str">
        <f>IFERROR(IF(AD39="",(VLOOKUP($AE39,'Turn-Ins'!$B:$L,7,FALSE)),VLOOKUP($AD39,'Turn-Ins'!$B:$L,7,FALSE)),"")</f>
        <v/>
      </c>
      <c r="AJ39" s="325" t="str">
        <f>IFERROR(IF(AD39="",(VLOOKUP($AE39,'Turn-Ins'!$B:$L,8,FALSE)),VLOOKUP($AD39,'Turn-Ins'!$B:$L,8,FALSE)),"")</f>
        <v/>
      </c>
      <c r="AK39" s="326" t="str">
        <f>IFERROR(IF(AD39="",(VLOOKUP($AE39,'Turn-Ins'!$B:$L,9,FALSE)),VLOOKUP($AD39,'Turn-Ins'!$B:$L,9,FALSE)),"")</f>
        <v/>
      </c>
      <c r="AL39" s="326" t="str">
        <f>IFERROR(IF(AD39="",(VLOOKUP($AE39,'Turn-Ins'!$B:$L,11,FALSE)),VLOOKUP($AD39,'Turn-Ins'!$B:$L,11,FALSE)),"")</f>
        <v/>
      </c>
      <c r="AM39" s="324"/>
      <c r="AN39" s="324"/>
      <c r="AO39" s="327" t="str">
        <f>IFERROR(IF(AD39="",(VLOOKUP($AE39,'Turn-Ins'!$B:$L,10,FALSE)),VLOOKUP($AD39,'Turn-Ins'!$B:$L,10,FALSE)),"")</f>
        <v/>
      </c>
      <c r="AP39" s="669"/>
      <c r="AQ39" s="669"/>
      <c r="AR39" s="252"/>
      <c r="AS39" s="669"/>
      <c r="AT39" s="669"/>
      <c r="AU39" s="669"/>
      <c r="AV39" s="395" t="str">
        <f t="shared" ca="1" si="4"/>
        <v>N</v>
      </c>
      <c r="AW39" s="99">
        <v>10</v>
      </c>
      <c r="AX39" s="9" t="str">
        <f>IFERROR(VLOOKUP($E39,'VEH110 List'!$A:$AE,18,FALSE),"")</f>
        <v/>
      </c>
      <c r="AY39" s="9" t="str">
        <f>IFERROR(VLOOKUP($E39,'VEH110 List'!$A:$AE,19,FALSE),"")</f>
        <v/>
      </c>
      <c r="AZ39" s="321" t="str">
        <f>IFERROR(VLOOKUP($E39,'VEH110 List'!$A:$AE,15,FALSE),"")</f>
        <v/>
      </c>
      <c r="BA39" s="321" t="str">
        <f>IFERROR(VLOOKUP($E39,'VEH110 List'!$A:$AE,16,FALSE),"")</f>
        <v/>
      </c>
      <c r="BB39" s="321" t="str">
        <f>IFERROR(VLOOKUP($E39,'VEH110 List'!$A:$AE,17,FALSE),"")</f>
        <v/>
      </c>
      <c r="BC39" s="321" t="str">
        <f>IFERROR(VLOOKUP($E39,'VEH110 List'!$A:$AE,23,FALSE),"")</f>
        <v/>
      </c>
      <c r="BD39" s="321" t="str">
        <f>IFERROR(VLOOKUP($E39,'VEH110 List'!$A:$AE,26,FALSE),"")</f>
        <v/>
      </c>
      <c r="BE39" s="321" t="str">
        <f>IFERROR(VLOOKUP($E39,'VEH110 List'!$A:$AE,24,FALSE),"")</f>
        <v/>
      </c>
      <c r="BF39" s="321" t="str">
        <f>IFERROR(VLOOKUP($E39,'VEH110 List'!$A:$AE,21,FALSE),"")</f>
        <v/>
      </c>
      <c r="BG39" s="321" t="str">
        <f>IFERROR(VLOOKUP($E39,'VEH110 List'!$A:$AE,22,FALSE),"")</f>
        <v/>
      </c>
      <c r="BH39" s="321" t="str">
        <f>IFERROR(VLOOKUP($E39,'VEH110 List'!$A:$AE,20,FALSE),"")</f>
        <v/>
      </c>
      <c r="BI39" s="53"/>
    </row>
    <row r="40" spans="2:61" x14ac:dyDescent="0.35">
      <c r="B40" s="54">
        <v>11</v>
      </c>
      <c r="C40" s="252" t="str">
        <f>IF($S$27&gt;=11,$C$30,"")</f>
        <v/>
      </c>
      <c r="D40" s="252" t="str">
        <f t="shared" si="5"/>
        <v>Cat 4: Light-Duty Truck</v>
      </c>
      <c r="E40" s="252" t="str">
        <f>IF($S$27&gt;=11,$E$30,"")</f>
        <v/>
      </c>
      <c r="F40" s="252"/>
      <c r="G40" s="364" t="str">
        <f>IFERROR(VLOOKUP($E40,'VEH110 List'!$A:$AE,9,FALSE),"")</f>
        <v/>
      </c>
      <c r="H40" s="364" t="str">
        <f>IFERROR(VLOOKUP($E40,'VEH110 List'!$A:$AE,11,FALSE),"")</f>
        <v/>
      </c>
      <c r="I40" s="364" t="str">
        <f>IFERROR(VLOOKUP($E40,'VEH110 List'!$A:$AE,13,FALSE),"")</f>
        <v/>
      </c>
      <c r="J40" s="364" t="str">
        <f>IFERROR(VLOOKUP($E40,'VEH110 List'!$A:$AE,14,FALSE),"")</f>
        <v/>
      </c>
      <c r="K40" s="324"/>
      <c r="L40" s="324"/>
      <c r="M40" s="364" t="str">
        <f>IFERROR(VLOOKUP($E40,'VEH110 List'!$A:$AE,4,FALSE),"")</f>
        <v/>
      </c>
      <c r="N40" s="376" t="str">
        <f>IFERROR(VLOOKUP($E40,'VEH110 List'!$A:$AE,27,FALSE),"")</f>
        <v/>
      </c>
      <c r="O40" s="324"/>
      <c r="P40" s="312"/>
      <c r="Q40" s="324"/>
      <c r="R40" s="312"/>
      <c r="S40" s="253" t="str">
        <f t="shared" si="6"/>
        <v/>
      </c>
      <c r="T40" s="17"/>
      <c r="U40" s="99">
        <v>11</v>
      </c>
      <c r="V40" s="9" t="str">
        <f>IFERROR(VLOOKUP($E40,'VEH110 List'!$A:$AE,25,FALSE),"")</f>
        <v/>
      </c>
      <c r="W40" s="9" t="str">
        <f>IFERROR(VLOOKUP($E40,'VEH110 List'!$A:$AE,30,FALSE),"")</f>
        <v/>
      </c>
      <c r="X40" s="9" t="str">
        <f t="shared" si="7"/>
        <v/>
      </c>
      <c r="Y40" s="679"/>
      <c r="Z40" s="680"/>
      <c r="AA40" s="681"/>
      <c r="AB40" s="17"/>
      <c r="AC40" s="99">
        <v>11</v>
      </c>
      <c r="AD40" s="324"/>
      <c r="AE40" s="324"/>
      <c r="AF40" s="325" t="str">
        <f>IFERROR(IF(AD40="",CONCATENATE(VLOOKUP($AE40,'Turn-Ins'!$B:$L,3,FALSE),VLOOKUP($AE40,'Turn-Ins'!$B:$L,4,FALSE)),VLOOKUP($AD40,'Turn-Ins'!$B:$L,4,FALSE)),"")</f>
        <v/>
      </c>
      <c r="AG40" s="325" t="str">
        <f>IFERROR(IF(AD40="",(VLOOKUP($AE40,'Turn-Ins'!$B:$L,5,FALSE)),VLOOKUP($AD40,'Turn-Ins'!$B:$L,5,FALSE)),"")</f>
        <v/>
      </c>
      <c r="AH40" s="325" t="str">
        <f>IFERROR(IF(AD40="",(VLOOKUP($AE40,'Turn-Ins'!$B:$L,6,FALSE)),VLOOKUP($AD40,'Turn-Ins'!$B:$L,6,FALSE)),"")</f>
        <v/>
      </c>
      <c r="AI40" s="325" t="str">
        <f>IFERROR(IF(AD40="",(VLOOKUP($AE40,'Turn-Ins'!$B:$L,7,FALSE)),VLOOKUP($AD40,'Turn-Ins'!$B:$L,7,FALSE)),"")</f>
        <v/>
      </c>
      <c r="AJ40" s="325" t="str">
        <f>IFERROR(IF(AD40="",(VLOOKUP($AE40,'Turn-Ins'!$B:$L,8,FALSE)),VLOOKUP($AD40,'Turn-Ins'!$B:$L,8,FALSE)),"")</f>
        <v/>
      </c>
      <c r="AK40" s="326" t="str">
        <f>IFERROR(IF(AD40="",(VLOOKUP($AE40,'Turn-Ins'!$B:$L,9,FALSE)),VLOOKUP($AD40,'Turn-Ins'!$B:$L,9,FALSE)),"")</f>
        <v/>
      </c>
      <c r="AL40" s="326" t="str">
        <f>IFERROR(IF(AD40="",(VLOOKUP($AE40,'Turn-Ins'!$B:$L,11,FALSE)),VLOOKUP($AD40,'Turn-Ins'!$B:$L,11,FALSE)),"")</f>
        <v/>
      </c>
      <c r="AM40" s="324"/>
      <c r="AN40" s="324"/>
      <c r="AO40" s="327" t="str">
        <f>IFERROR(IF(AD40="",(VLOOKUP($AE40,'Turn-Ins'!$B:$L,10,FALSE)),VLOOKUP($AD40,'Turn-Ins'!$B:$L,10,FALSE)),"")</f>
        <v/>
      </c>
      <c r="AP40" s="669"/>
      <c r="AQ40" s="669"/>
      <c r="AR40" s="252"/>
      <c r="AS40" s="669"/>
      <c r="AT40" s="669"/>
      <c r="AU40" s="669"/>
      <c r="AV40" s="395" t="str">
        <f t="shared" ca="1" si="4"/>
        <v>N</v>
      </c>
      <c r="AW40" s="99">
        <v>11</v>
      </c>
      <c r="AX40" s="9" t="str">
        <f>IFERROR(VLOOKUP($E40,'VEH110 List'!$A:$AE,18,FALSE),"")</f>
        <v/>
      </c>
      <c r="AY40" s="9" t="str">
        <f>IFERROR(VLOOKUP($E40,'VEH110 List'!$A:$AE,19,FALSE),"")</f>
        <v/>
      </c>
      <c r="AZ40" s="321" t="str">
        <f>IFERROR(VLOOKUP($E40,'VEH110 List'!$A:$AE,15,FALSE),"")</f>
        <v/>
      </c>
      <c r="BA40" s="321" t="str">
        <f>IFERROR(VLOOKUP($E40,'VEH110 List'!$A:$AE,16,FALSE),"")</f>
        <v/>
      </c>
      <c r="BB40" s="321" t="str">
        <f>IFERROR(VLOOKUP($E40,'VEH110 List'!$A:$AE,17,FALSE),"")</f>
        <v/>
      </c>
      <c r="BC40" s="321" t="str">
        <f>IFERROR(VLOOKUP($E40,'VEH110 List'!$A:$AE,23,FALSE),"")</f>
        <v/>
      </c>
      <c r="BD40" s="321" t="str">
        <f>IFERROR(VLOOKUP($E40,'VEH110 List'!$A:$AE,26,FALSE),"")</f>
        <v/>
      </c>
      <c r="BE40" s="321" t="str">
        <f>IFERROR(VLOOKUP($E40,'VEH110 List'!$A:$AE,24,FALSE),"")</f>
        <v/>
      </c>
      <c r="BF40" s="321" t="str">
        <f>IFERROR(VLOOKUP($E40,'VEH110 List'!$A:$AE,21,FALSE),"")</f>
        <v/>
      </c>
      <c r="BG40" s="321" t="str">
        <f>IFERROR(VLOOKUP($E40,'VEH110 List'!$A:$AE,22,FALSE),"")</f>
        <v/>
      </c>
      <c r="BH40" s="321" t="str">
        <f>IFERROR(VLOOKUP($E40,'VEH110 List'!$A:$AE,20,FALSE),"")</f>
        <v/>
      </c>
      <c r="BI40" s="53"/>
    </row>
    <row r="41" spans="2:61" x14ac:dyDescent="0.35">
      <c r="B41" s="54">
        <v>12</v>
      </c>
      <c r="C41" s="252" t="str">
        <f>IF($S$27&gt;=12,$C$30,"")</f>
        <v/>
      </c>
      <c r="D41" s="252" t="str">
        <f t="shared" si="5"/>
        <v>Cat 4: Light-Duty Truck</v>
      </c>
      <c r="E41" s="252" t="str">
        <f>IF($S$27&gt;=12,$E$30,"")</f>
        <v/>
      </c>
      <c r="F41" s="252"/>
      <c r="G41" s="364" t="str">
        <f>IFERROR(VLOOKUP($E41,'VEH110 List'!$A:$AE,9,FALSE),"")</f>
        <v/>
      </c>
      <c r="H41" s="364" t="str">
        <f>IFERROR(VLOOKUP($E41,'VEH110 List'!$A:$AE,11,FALSE),"")</f>
        <v/>
      </c>
      <c r="I41" s="364" t="str">
        <f>IFERROR(VLOOKUP($E41,'VEH110 List'!$A:$AE,13,FALSE),"")</f>
        <v/>
      </c>
      <c r="J41" s="364" t="str">
        <f>IFERROR(VLOOKUP($E41,'VEH110 List'!$A:$AE,14,FALSE),"")</f>
        <v/>
      </c>
      <c r="K41" s="324"/>
      <c r="L41" s="324"/>
      <c r="M41" s="364" t="str">
        <f>IFERROR(VLOOKUP($E41,'VEH110 List'!$A:$AE,4,FALSE),"")</f>
        <v/>
      </c>
      <c r="N41" s="376" t="str">
        <f>IFERROR(VLOOKUP($E41,'VEH110 List'!$A:$AE,27,FALSE),"")</f>
        <v/>
      </c>
      <c r="O41" s="324"/>
      <c r="P41" s="312"/>
      <c r="Q41" s="324"/>
      <c r="R41" s="312"/>
      <c r="S41" s="253" t="str">
        <f t="shared" si="6"/>
        <v/>
      </c>
      <c r="T41" s="17"/>
      <c r="U41" s="99">
        <v>12</v>
      </c>
      <c r="V41" s="9" t="str">
        <f>IFERROR(VLOOKUP($E41,'VEH110 List'!$A:$AE,25,FALSE),"")</f>
        <v/>
      </c>
      <c r="W41" s="9" t="str">
        <f>IFERROR(VLOOKUP($E41,'VEH110 List'!$A:$AE,30,FALSE),"")</f>
        <v/>
      </c>
      <c r="X41" s="9" t="str">
        <f t="shared" si="7"/>
        <v/>
      </c>
      <c r="Y41" s="679"/>
      <c r="Z41" s="680"/>
      <c r="AA41" s="681"/>
      <c r="AB41" s="17"/>
      <c r="AC41" s="99">
        <v>12</v>
      </c>
      <c r="AD41" s="324"/>
      <c r="AE41" s="324"/>
      <c r="AF41" s="325" t="str">
        <f>IFERROR(IF(AD41="",CONCATENATE(VLOOKUP($AE41,'Turn-Ins'!$B:$L,3,FALSE),VLOOKUP($AE41,'Turn-Ins'!$B:$L,4,FALSE)),VLOOKUP($AD41,'Turn-Ins'!$B:$L,4,FALSE)),"")</f>
        <v/>
      </c>
      <c r="AG41" s="325" t="str">
        <f>IFERROR(IF(AD41="",(VLOOKUP($AE41,'Turn-Ins'!$B:$L,5,FALSE)),VLOOKUP($AD41,'Turn-Ins'!$B:$L,5,FALSE)),"")</f>
        <v/>
      </c>
      <c r="AH41" s="325" t="str">
        <f>IFERROR(IF(AD41="",(VLOOKUP($AE41,'Turn-Ins'!$B:$L,6,FALSE)),VLOOKUP($AD41,'Turn-Ins'!$B:$L,6,FALSE)),"")</f>
        <v/>
      </c>
      <c r="AI41" s="325" t="str">
        <f>IFERROR(IF(AD41="",(VLOOKUP($AE41,'Turn-Ins'!$B:$L,7,FALSE)),VLOOKUP($AD41,'Turn-Ins'!$B:$L,7,FALSE)),"")</f>
        <v/>
      </c>
      <c r="AJ41" s="325" t="str">
        <f>IFERROR(IF(AD41="",(VLOOKUP($AE41,'Turn-Ins'!$B:$L,8,FALSE)),VLOOKUP($AD41,'Turn-Ins'!$B:$L,8,FALSE)),"")</f>
        <v/>
      </c>
      <c r="AK41" s="326" t="str">
        <f>IFERROR(IF(AD41="",(VLOOKUP($AE41,'Turn-Ins'!$B:$L,9,FALSE)),VLOOKUP($AD41,'Turn-Ins'!$B:$L,9,FALSE)),"")</f>
        <v/>
      </c>
      <c r="AL41" s="326" t="str">
        <f>IFERROR(IF(AD41="",(VLOOKUP($AE41,'Turn-Ins'!$B:$L,11,FALSE)),VLOOKUP($AD41,'Turn-Ins'!$B:$L,11,FALSE)),"")</f>
        <v/>
      </c>
      <c r="AM41" s="324"/>
      <c r="AN41" s="324"/>
      <c r="AO41" s="327" t="str">
        <f>IFERROR(IF(AD41="",(VLOOKUP($AE41,'Turn-Ins'!$B:$L,10,FALSE)),VLOOKUP($AD41,'Turn-Ins'!$B:$L,10,FALSE)),"")</f>
        <v/>
      </c>
      <c r="AP41" s="669"/>
      <c r="AQ41" s="669"/>
      <c r="AR41" s="252"/>
      <c r="AS41" s="669"/>
      <c r="AT41" s="669"/>
      <c r="AU41" s="669"/>
      <c r="AV41" s="395" t="str">
        <f t="shared" ca="1" si="4"/>
        <v>N</v>
      </c>
      <c r="AW41" s="99">
        <v>12</v>
      </c>
      <c r="AX41" s="9" t="str">
        <f>IFERROR(VLOOKUP($E41,'VEH110 List'!$A:$AE,18,FALSE),"")</f>
        <v/>
      </c>
      <c r="AY41" s="9" t="str">
        <f>IFERROR(VLOOKUP($E41,'VEH110 List'!$A:$AE,19,FALSE),"")</f>
        <v/>
      </c>
      <c r="AZ41" s="321" t="str">
        <f>IFERROR(VLOOKUP($E41,'VEH110 List'!$A:$AE,15,FALSE),"")</f>
        <v/>
      </c>
      <c r="BA41" s="321" t="str">
        <f>IFERROR(VLOOKUP($E41,'VEH110 List'!$A:$AE,16,FALSE),"")</f>
        <v/>
      </c>
      <c r="BB41" s="321" t="str">
        <f>IFERROR(VLOOKUP($E41,'VEH110 List'!$A:$AE,17,FALSE),"")</f>
        <v/>
      </c>
      <c r="BC41" s="321" t="str">
        <f>IFERROR(VLOOKUP($E41,'VEH110 List'!$A:$AE,23,FALSE),"")</f>
        <v/>
      </c>
      <c r="BD41" s="321" t="str">
        <f>IFERROR(VLOOKUP($E41,'VEH110 List'!$A:$AE,26,FALSE),"")</f>
        <v/>
      </c>
      <c r="BE41" s="321" t="str">
        <f>IFERROR(VLOOKUP($E41,'VEH110 List'!$A:$AE,24,FALSE),"")</f>
        <v/>
      </c>
      <c r="BF41" s="321" t="str">
        <f>IFERROR(VLOOKUP($E41,'VEH110 List'!$A:$AE,21,FALSE),"")</f>
        <v/>
      </c>
      <c r="BG41" s="321" t="str">
        <f>IFERROR(VLOOKUP($E41,'VEH110 List'!$A:$AE,22,FALSE),"")</f>
        <v/>
      </c>
      <c r="BH41" s="321" t="str">
        <f>IFERROR(VLOOKUP($E41,'VEH110 List'!$A:$AE,20,FALSE),"")</f>
        <v/>
      </c>
      <c r="BI41" s="53"/>
    </row>
    <row r="42" spans="2:61" x14ac:dyDescent="0.35">
      <c r="B42" s="54">
        <v>13</v>
      </c>
      <c r="C42" s="252" t="str">
        <f>IF($S$27&gt;=13,$C$30,"")</f>
        <v/>
      </c>
      <c r="D42" s="252" t="str">
        <f t="shared" si="5"/>
        <v>Cat 4: Light-Duty Truck</v>
      </c>
      <c r="E42" s="252" t="str">
        <f>IF($S$27&gt;=13,$E$30,"")</f>
        <v/>
      </c>
      <c r="F42" s="252"/>
      <c r="G42" s="364" t="str">
        <f>IFERROR(VLOOKUP($E42,'VEH110 List'!$A:$AE,9,FALSE),"")</f>
        <v/>
      </c>
      <c r="H42" s="364" t="str">
        <f>IFERROR(VLOOKUP($E42,'VEH110 List'!$A:$AE,11,FALSE),"")</f>
        <v/>
      </c>
      <c r="I42" s="364" t="str">
        <f>IFERROR(VLOOKUP($E42,'VEH110 List'!$A:$AE,13,FALSE),"")</f>
        <v/>
      </c>
      <c r="J42" s="364" t="str">
        <f>IFERROR(VLOOKUP($E42,'VEH110 List'!$A:$AE,14,FALSE),"")</f>
        <v/>
      </c>
      <c r="K42" s="324"/>
      <c r="L42" s="324"/>
      <c r="M42" s="364" t="str">
        <f>IFERROR(VLOOKUP($E42,'VEH110 List'!$A:$AE,4,FALSE),"")</f>
        <v/>
      </c>
      <c r="N42" s="376" t="str">
        <f>IFERROR(VLOOKUP($E42,'VEH110 List'!$A:$AE,27,FALSE),"")</f>
        <v/>
      </c>
      <c r="O42" s="324"/>
      <c r="P42" s="312"/>
      <c r="Q42" s="324"/>
      <c r="R42" s="312"/>
      <c r="S42" s="253" t="str">
        <f t="shared" si="6"/>
        <v/>
      </c>
      <c r="T42" s="17"/>
      <c r="U42" s="99">
        <v>13</v>
      </c>
      <c r="V42" s="9" t="str">
        <f>IFERROR(VLOOKUP($E42,'VEH110 List'!$A:$AE,25,FALSE),"")</f>
        <v/>
      </c>
      <c r="W42" s="9" t="str">
        <f>IFERROR(VLOOKUP($E42,'VEH110 List'!$A:$AE,30,FALSE),"")</f>
        <v/>
      </c>
      <c r="X42" s="9" t="str">
        <f t="shared" si="7"/>
        <v/>
      </c>
      <c r="Y42" s="679"/>
      <c r="Z42" s="680"/>
      <c r="AA42" s="681"/>
      <c r="AB42" s="17"/>
      <c r="AC42" s="99">
        <v>13</v>
      </c>
      <c r="AD42" s="324"/>
      <c r="AE42" s="324"/>
      <c r="AF42" s="325" t="str">
        <f>IFERROR(IF(AD42="",CONCATENATE(VLOOKUP($AE42,'Turn-Ins'!$B:$L,3,FALSE),VLOOKUP($AE42,'Turn-Ins'!$B:$L,4,FALSE)),VLOOKUP($AD42,'Turn-Ins'!$B:$L,4,FALSE)),"")</f>
        <v/>
      </c>
      <c r="AG42" s="325" t="str">
        <f>IFERROR(IF(AD42="",(VLOOKUP($AE42,'Turn-Ins'!$B:$L,5,FALSE)),VLOOKUP($AD42,'Turn-Ins'!$B:$L,5,FALSE)),"")</f>
        <v/>
      </c>
      <c r="AH42" s="325" t="str">
        <f>IFERROR(IF(AD42="",(VLOOKUP($AE42,'Turn-Ins'!$B:$L,6,FALSE)),VLOOKUP($AD42,'Turn-Ins'!$B:$L,6,FALSE)),"")</f>
        <v/>
      </c>
      <c r="AI42" s="325" t="str">
        <f>IFERROR(IF(AD42="",(VLOOKUP($AE42,'Turn-Ins'!$B:$L,7,FALSE)),VLOOKUP($AD42,'Turn-Ins'!$B:$L,7,FALSE)),"")</f>
        <v/>
      </c>
      <c r="AJ42" s="325" t="str">
        <f>IFERROR(IF(AD42="",(VLOOKUP($AE42,'Turn-Ins'!$B:$L,8,FALSE)),VLOOKUP($AD42,'Turn-Ins'!$B:$L,8,FALSE)),"")</f>
        <v/>
      </c>
      <c r="AK42" s="326" t="str">
        <f>IFERROR(IF(AD42="",(VLOOKUP($AE42,'Turn-Ins'!$B:$L,9,FALSE)),VLOOKUP($AD42,'Turn-Ins'!$B:$L,9,FALSE)),"")</f>
        <v/>
      </c>
      <c r="AL42" s="326" t="str">
        <f>IFERROR(IF(AD42="",(VLOOKUP($AE42,'Turn-Ins'!$B:$L,11,FALSE)),VLOOKUP($AD42,'Turn-Ins'!$B:$L,11,FALSE)),"")</f>
        <v/>
      </c>
      <c r="AM42" s="324"/>
      <c r="AN42" s="324"/>
      <c r="AO42" s="327" t="str">
        <f>IFERROR(IF(AD42="",(VLOOKUP($AE42,'Turn-Ins'!$B:$L,10,FALSE)),VLOOKUP($AD42,'Turn-Ins'!$B:$L,10,FALSE)),"")</f>
        <v/>
      </c>
      <c r="AP42" s="669"/>
      <c r="AQ42" s="669"/>
      <c r="AR42" s="252"/>
      <c r="AS42" s="669"/>
      <c r="AT42" s="669"/>
      <c r="AU42" s="669"/>
      <c r="AV42" s="395" t="str">
        <f t="shared" ca="1" si="4"/>
        <v>N</v>
      </c>
      <c r="AW42" s="99">
        <v>13</v>
      </c>
      <c r="AX42" s="9" t="str">
        <f>IFERROR(VLOOKUP($E42,'VEH110 List'!$A:$AE,18,FALSE),"")</f>
        <v/>
      </c>
      <c r="AY42" s="9" t="str">
        <f>IFERROR(VLOOKUP($E42,'VEH110 List'!$A:$AE,19,FALSE),"")</f>
        <v/>
      </c>
      <c r="AZ42" s="321" t="str">
        <f>IFERROR(VLOOKUP($E42,'VEH110 List'!$A:$AE,15,FALSE),"")</f>
        <v/>
      </c>
      <c r="BA42" s="321" t="str">
        <f>IFERROR(VLOOKUP($E42,'VEH110 List'!$A:$AE,16,FALSE),"")</f>
        <v/>
      </c>
      <c r="BB42" s="321" t="str">
        <f>IFERROR(VLOOKUP($E42,'VEH110 List'!$A:$AE,17,FALSE),"")</f>
        <v/>
      </c>
      <c r="BC42" s="321" t="str">
        <f>IFERROR(VLOOKUP($E42,'VEH110 List'!$A:$AE,23,FALSE),"")</f>
        <v/>
      </c>
      <c r="BD42" s="321" t="str">
        <f>IFERROR(VLOOKUP($E42,'VEH110 List'!$A:$AE,26,FALSE),"")</f>
        <v/>
      </c>
      <c r="BE42" s="321" t="str">
        <f>IFERROR(VLOOKUP($E42,'VEH110 List'!$A:$AE,24,FALSE),"")</f>
        <v/>
      </c>
      <c r="BF42" s="321" t="str">
        <f>IFERROR(VLOOKUP($E42,'VEH110 List'!$A:$AE,21,FALSE),"")</f>
        <v/>
      </c>
      <c r="BG42" s="321" t="str">
        <f>IFERROR(VLOOKUP($E42,'VEH110 List'!$A:$AE,22,FALSE),"")</f>
        <v/>
      </c>
      <c r="BH42" s="321" t="str">
        <f>IFERROR(VLOOKUP($E42,'VEH110 List'!$A:$AE,20,FALSE),"")</f>
        <v/>
      </c>
      <c r="BI42" s="53"/>
    </row>
    <row r="43" spans="2:61" x14ac:dyDescent="0.35">
      <c r="B43" s="54">
        <v>14</v>
      </c>
      <c r="C43" s="252" t="str">
        <f>IF($S$27&gt;=14,$C$30,"")</f>
        <v/>
      </c>
      <c r="D43" s="252" t="str">
        <f t="shared" si="5"/>
        <v>Cat 4: Light-Duty Truck</v>
      </c>
      <c r="E43" s="252" t="str">
        <f>IF($S$27&gt;=14,$E$30,"")</f>
        <v/>
      </c>
      <c r="F43" s="252"/>
      <c r="G43" s="364" t="str">
        <f>IFERROR(VLOOKUP($E43,'VEH110 List'!$A:$AE,9,FALSE),"")</f>
        <v/>
      </c>
      <c r="H43" s="364" t="str">
        <f>IFERROR(VLOOKUP($E43,'VEH110 List'!$A:$AE,11,FALSE),"")</f>
        <v/>
      </c>
      <c r="I43" s="364" t="str">
        <f>IFERROR(VLOOKUP($E43,'VEH110 List'!$A:$AE,13,FALSE),"")</f>
        <v/>
      </c>
      <c r="J43" s="364" t="str">
        <f>IFERROR(VLOOKUP($E43,'VEH110 List'!$A:$AE,14,FALSE),"")</f>
        <v/>
      </c>
      <c r="K43" s="324"/>
      <c r="L43" s="324"/>
      <c r="M43" s="364" t="str">
        <f>IFERROR(VLOOKUP($E43,'VEH110 List'!$A:$AE,4,FALSE),"")</f>
        <v/>
      </c>
      <c r="N43" s="376" t="str">
        <f>IFERROR(VLOOKUP($E43,'VEH110 List'!$A:$AE,27,FALSE),"")</f>
        <v/>
      </c>
      <c r="O43" s="324"/>
      <c r="P43" s="312"/>
      <c r="Q43" s="324"/>
      <c r="R43" s="312"/>
      <c r="S43" s="253" t="str">
        <f t="shared" si="6"/>
        <v/>
      </c>
      <c r="T43" s="17"/>
      <c r="U43" s="99">
        <v>14</v>
      </c>
      <c r="V43" s="9" t="str">
        <f>IFERROR(VLOOKUP($E43,'VEH110 List'!$A:$AE,25,FALSE),"")</f>
        <v/>
      </c>
      <c r="W43" s="9" t="str">
        <f>IFERROR(VLOOKUP($E43,'VEH110 List'!$A:$AE,30,FALSE),"")</f>
        <v/>
      </c>
      <c r="X43" s="9" t="str">
        <f t="shared" si="7"/>
        <v/>
      </c>
      <c r="Y43" s="679"/>
      <c r="Z43" s="680"/>
      <c r="AA43" s="681"/>
      <c r="AB43" s="17"/>
      <c r="AC43" s="99">
        <v>14</v>
      </c>
      <c r="AD43" s="324"/>
      <c r="AE43" s="324"/>
      <c r="AF43" s="325" t="str">
        <f>IFERROR(IF(AD43="",CONCATENATE(VLOOKUP($AE43,'Turn-Ins'!$B:$L,3,FALSE),VLOOKUP($AE43,'Turn-Ins'!$B:$L,4,FALSE)),VLOOKUP($AD43,'Turn-Ins'!$B:$L,4,FALSE)),"")</f>
        <v/>
      </c>
      <c r="AG43" s="325" t="str">
        <f>IFERROR(IF(AD43="",(VLOOKUP($AE43,'Turn-Ins'!$B:$L,5,FALSE)),VLOOKUP($AD43,'Turn-Ins'!$B:$L,5,FALSE)),"")</f>
        <v/>
      </c>
      <c r="AH43" s="325" t="str">
        <f>IFERROR(IF(AD43="",(VLOOKUP($AE43,'Turn-Ins'!$B:$L,6,FALSE)),VLOOKUP($AD43,'Turn-Ins'!$B:$L,6,FALSE)),"")</f>
        <v/>
      </c>
      <c r="AI43" s="325" t="str">
        <f>IFERROR(IF(AD43="",(VLOOKUP($AE43,'Turn-Ins'!$B:$L,7,FALSE)),VLOOKUP($AD43,'Turn-Ins'!$B:$L,7,FALSE)),"")</f>
        <v/>
      </c>
      <c r="AJ43" s="325" t="str">
        <f>IFERROR(IF(AD43="",(VLOOKUP($AE43,'Turn-Ins'!$B:$L,8,FALSE)),VLOOKUP($AD43,'Turn-Ins'!$B:$L,8,FALSE)),"")</f>
        <v/>
      </c>
      <c r="AK43" s="326" t="str">
        <f>IFERROR(IF(AD43="",(VLOOKUP($AE43,'Turn-Ins'!$B:$L,9,FALSE)),VLOOKUP($AD43,'Turn-Ins'!$B:$L,9,FALSE)),"")</f>
        <v/>
      </c>
      <c r="AL43" s="326" t="str">
        <f>IFERROR(IF(AD43="",(VLOOKUP($AE43,'Turn-Ins'!$B:$L,11,FALSE)),VLOOKUP($AD43,'Turn-Ins'!$B:$L,11,FALSE)),"")</f>
        <v/>
      </c>
      <c r="AM43" s="324"/>
      <c r="AN43" s="324"/>
      <c r="AO43" s="327" t="str">
        <f>IFERROR(IF(AD43="",(VLOOKUP($AE43,'Turn-Ins'!$B:$L,10,FALSE)),VLOOKUP($AD43,'Turn-Ins'!$B:$L,10,FALSE)),"")</f>
        <v/>
      </c>
      <c r="AP43" s="669"/>
      <c r="AQ43" s="669"/>
      <c r="AR43" s="252"/>
      <c r="AS43" s="669"/>
      <c r="AT43" s="669"/>
      <c r="AU43" s="669"/>
      <c r="AV43" s="395" t="str">
        <f t="shared" ca="1" si="4"/>
        <v>N</v>
      </c>
      <c r="AW43" s="99">
        <v>14</v>
      </c>
      <c r="AX43" s="9" t="str">
        <f>IFERROR(VLOOKUP($E43,'VEH110 List'!$A:$AE,18,FALSE),"")</f>
        <v/>
      </c>
      <c r="AY43" s="9" t="str">
        <f>IFERROR(VLOOKUP($E43,'VEH110 List'!$A:$AE,19,FALSE),"")</f>
        <v/>
      </c>
      <c r="AZ43" s="321" t="str">
        <f>IFERROR(VLOOKUP($E43,'VEH110 List'!$A:$AE,15,FALSE),"")</f>
        <v/>
      </c>
      <c r="BA43" s="321" t="str">
        <f>IFERROR(VLOOKUP($E43,'VEH110 List'!$A:$AE,16,FALSE),"")</f>
        <v/>
      </c>
      <c r="BB43" s="321" t="str">
        <f>IFERROR(VLOOKUP($E43,'VEH110 List'!$A:$AE,17,FALSE),"")</f>
        <v/>
      </c>
      <c r="BC43" s="321" t="str">
        <f>IFERROR(VLOOKUP($E43,'VEH110 List'!$A:$AE,23,FALSE),"")</f>
        <v/>
      </c>
      <c r="BD43" s="321" t="str">
        <f>IFERROR(VLOOKUP($E43,'VEH110 List'!$A:$AE,26,FALSE),"")</f>
        <v/>
      </c>
      <c r="BE43" s="321" t="str">
        <f>IFERROR(VLOOKUP($E43,'VEH110 List'!$A:$AE,24,FALSE),"")</f>
        <v/>
      </c>
      <c r="BF43" s="321" t="str">
        <f>IFERROR(VLOOKUP($E43,'VEH110 List'!$A:$AE,21,FALSE),"")</f>
        <v/>
      </c>
      <c r="BG43" s="321" t="str">
        <f>IFERROR(VLOOKUP($E43,'VEH110 List'!$A:$AE,22,FALSE),"")</f>
        <v/>
      </c>
      <c r="BH43" s="321" t="str">
        <f>IFERROR(VLOOKUP($E43,'VEH110 List'!$A:$AE,20,FALSE),"")</f>
        <v/>
      </c>
      <c r="BI43" s="53"/>
    </row>
    <row r="44" spans="2:61" x14ac:dyDescent="0.35">
      <c r="B44" s="54">
        <v>15</v>
      </c>
      <c r="C44" s="388" t="str">
        <f>IF($S$27&gt;=15,$C$30,"")</f>
        <v/>
      </c>
      <c r="D44" s="388" t="str">
        <f t="shared" si="5"/>
        <v>Cat 4: Light-Duty Truck</v>
      </c>
      <c r="E44" s="388" t="str">
        <f>IF($S$27&gt;=15,$E$30,"")</f>
        <v/>
      </c>
      <c r="F44" s="388"/>
      <c r="G44" s="365" t="str">
        <f>IFERROR(VLOOKUP($E44,'VEH110 List'!$A:$AE,9,FALSE),"")</f>
        <v/>
      </c>
      <c r="H44" s="365" t="str">
        <f>IFERROR(VLOOKUP($E44,'VEH110 List'!$A:$AE,11,FALSE),"")</f>
        <v/>
      </c>
      <c r="I44" s="365" t="str">
        <f>IFERROR(VLOOKUP($E44,'VEH110 List'!$A:$AE,13,FALSE),"")</f>
        <v/>
      </c>
      <c r="J44" s="365" t="str">
        <f>IFERROR(VLOOKUP($E44,'VEH110 List'!$A:$AE,14,FALSE),"")</f>
        <v/>
      </c>
      <c r="K44" s="328"/>
      <c r="L44" s="328"/>
      <c r="M44" s="365" t="str">
        <f>IFERROR(VLOOKUP($E44,'VEH110 List'!$A:$AE,4,FALSE),"")</f>
        <v/>
      </c>
      <c r="N44" s="377" t="str">
        <f>IFERROR(VLOOKUP($E44,'VEH110 List'!$A:$AE,27,FALSE),"")</f>
        <v/>
      </c>
      <c r="O44" s="328"/>
      <c r="P44" s="313"/>
      <c r="Q44" s="328"/>
      <c r="R44" s="313"/>
      <c r="S44" s="255" t="str">
        <f t="shared" si="6"/>
        <v/>
      </c>
      <c r="T44" s="17"/>
      <c r="U44" s="99">
        <v>15</v>
      </c>
      <c r="V44" s="254" t="str">
        <f>IFERROR(VLOOKUP($E44,'VEH110 List'!$A:$AE,25,FALSE),"")</f>
        <v/>
      </c>
      <c r="W44" s="254" t="str">
        <f>IFERROR(VLOOKUP($E44,'VEH110 List'!$A:$AE,30,FALSE),"")</f>
        <v/>
      </c>
      <c r="X44" s="254" t="str">
        <f t="shared" si="7"/>
        <v/>
      </c>
      <c r="Y44" s="682"/>
      <c r="Z44" s="683"/>
      <c r="AA44" s="684"/>
      <c r="AB44" s="17"/>
      <c r="AC44" s="99">
        <v>15</v>
      </c>
      <c r="AD44" s="328"/>
      <c r="AE44" s="328"/>
      <c r="AF44" s="329" t="str">
        <f>IFERROR(IF(AD44="",CONCATENATE(VLOOKUP($AE44,'Turn-Ins'!$B:$L,3,FALSE),VLOOKUP($AE44,'Turn-Ins'!$B:$L,4,FALSE)),VLOOKUP($AD44,'Turn-Ins'!$B:$L,4,FALSE)),"")</f>
        <v/>
      </c>
      <c r="AG44" s="329" t="str">
        <f>IFERROR(IF(AD44="",(VLOOKUP($AE44,'Turn-Ins'!$B:$L,5,FALSE)),VLOOKUP($AD44,'Turn-Ins'!$B:$L,5,FALSE)),"")</f>
        <v/>
      </c>
      <c r="AH44" s="329" t="str">
        <f>IFERROR(IF(AD44="",(VLOOKUP($AE44,'Turn-Ins'!$B:$L,6,FALSE)),VLOOKUP($AD44,'Turn-Ins'!$B:$L,6,FALSE)),"")</f>
        <v/>
      </c>
      <c r="AI44" s="329" t="str">
        <f>IFERROR(IF(AD44="",(VLOOKUP($AE44,'Turn-Ins'!$B:$L,7,FALSE)),VLOOKUP($AD44,'Turn-Ins'!$B:$L,7,FALSE)),"")</f>
        <v/>
      </c>
      <c r="AJ44" s="329" t="str">
        <f>IFERROR(IF(AD44="",(VLOOKUP($AE44,'Turn-Ins'!$B:$L,8,FALSE)),VLOOKUP($AD44,'Turn-Ins'!$B:$L,8,FALSE)),"")</f>
        <v/>
      </c>
      <c r="AK44" s="330" t="str">
        <f>IFERROR(IF(AD44="",(VLOOKUP($AE44,'Turn-Ins'!$B:$L,9,FALSE)),VLOOKUP($AD44,'Turn-Ins'!$B:$L,9,FALSE)),"")</f>
        <v/>
      </c>
      <c r="AL44" s="330" t="str">
        <f>IFERROR(IF(AD44="",(VLOOKUP($AE44,'Turn-Ins'!$B:$L,11,FALSE)),VLOOKUP($AD44,'Turn-Ins'!$B:$L,11,FALSE)),"")</f>
        <v/>
      </c>
      <c r="AM44" s="328"/>
      <c r="AN44" s="328"/>
      <c r="AO44" s="331" t="str">
        <f>IFERROR(IF(AD44="",(VLOOKUP($AE44,'Turn-Ins'!$B:$L,10,FALSE)),VLOOKUP($AD44,'Turn-Ins'!$B:$L,10,FALSE)),"")</f>
        <v/>
      </c>
      <c r="AP44" s="670"/>
      <c r="AQ44" s="670"/>
      <c r="AR44" s="388"/>
      <c r="AS44" s="670"/>
      <c r="AT44" s="670"/>
      <c r="AU44" s="670"/>
      <c r="AV44" s="395" t="str">
        <f t="shared" ca="1" si="4"/>
        <v>N</v>
      </c>
      <c r="AW44" s="99">
        <v>15</v>
      </c>
      <c r="AX44" s="254" t="str">
        <f>IFERROR(VLOOKUP($E44,'VEH110 List'!$A:$AE,18,FALSE),"")</f>
        <v/>
      </c>
      <c r="AY44" s="254" t="str">
        <f>IFERROR(VLOOKUP($E44,'VEH110 List'!$A:$AE,19,FALSE),"")</f>
        <v/>
      </c>
      <c r="AZ44" s="322" t="str">
        <f>IFERROR(VLOOKUP($E44,'VEH110 List'!$A:$AE,15,FALSE),"")</f>
        <v/>
      </c>
      <c r="BA44" s="322" t="str">
        <f>IFERROR(VLOOKUP($E44,'VEH110 List'!$A:$AE,16,FALSE),"")</f>
        <v/>
      </c>
      <c r="BB44" s="322" t="str">
        <f>IFERROR(VLOOKUP($E44,'VEH110 List'!$A:$AE,17,FALSE),"")</f>
        <v/>
      </c>
      <c r="BC44" s="322" t="str">
        <f>IFERROR(VLOOKUP($E44,'VEH110 List'!$A:$AE,23,FALSE),"")</f>
        <v/>
      </c>
      <c r="BD44" s="322" t="str">
        <f>IFERROR(VLOOKUP($E44,'VEH110 List'!$A:$AE,26,FALSE),"")</f>
        <v/>
      </c>
      <c r="BE44" s="322" t="str">
        <f>IFERROR(VLOOKUP($E44,'VEH110 List'!$A:$AE,24,FALSE),"")</f>
        <v/>
      </c>
      <c r="BF44" s="322" t="str">
        <f>IFERROR(VLOOKUP($E44,'VEH110 List'!$A:$AE,21,FALSE),"")</f>
        <v/>
      </c>
      <c r="BG44" s="322" t="str">
        <f>IFERROR(VLOOKUP($E44,'VEH110 List'!$A:$AE,22,FALSE),"")</f>
        <v/>
      </c>
      <c r="BH44" s="322" t="str">
        <f>IFERROR(VLOOKUP($E44,'VEH110 List'!$A:$AE,20,FALSE),"")</f>
        <v/>
      </c>
      <c r="BI44" s="53"/>
    </row>
    <row r="45" spans="2:61" ht="15" thickBot="1" x14ac:dyDescent="0.4">
      <c r="B45" s="55"/>
      <c r="C45" s="39"/>
      <c r="D45" s="39"/>
      <c r="E45" s="39"/>
      <c r="F45" s="39"/>
      <c r="G45" s="39"/>
      <c r="H45" s="39"/>
      <c r="I45" s="39"/>
      <c r="J45" s="39"/>
      <c r="K45" s="436"/>
      <c r="L45" s="436"/>
      <c r="M45" s="39"/>
      <c r="N45" s="39"/>
      <c r="O45" s="436"/>
      <c r="P45" s="39"/>
      <c r="Q45" s="436"/>
      <c r="R45" s="39"/>
      <c r="S45" s="39"/>
      <c r="T45" s="40"/>
      <c r="U45" s="38"/>
      <c r="V45" s="39"/>
      <c r="W45" s="39"/>
      <c r="X45" s="39"/>
      <c r="Y45" s="39"/>
      <c r="Z45" s="39"/>
      <c r="AA45" s="39"/>
      <c r="AB45" s="40"/>
      <c r="AC45" s="38"/>
      <c r="AD45" s="39"/>
      <c r="AE45" s="39"/>
      <c r="AF45" s="39"/>
      <c r="AG45" s="39"/>
      <c r="AH45" s="39"/>
      <c r="AI45" s="39"/>
      <c r="AJ45" s="39"/>
      <c r="AK45" s="39"/>
      <c r="AL45" s="39"/>
      <c r="AM45" s="39"/>
      <c r="AN45" s="39"/>
      <c r="AO45" s="39"/>
      <c r="AP45" s="39"/>
      <c r="AQ45" s="39"/>
      <c r="AR45" s="39"/>
      <c r="AS45" s="39"/>
      <c r="AT45" s="39"/>
      <c r="AU45" s="39"/>
      <c r="AV45" s="56"/>
      <c r="AW45" s="55"/>
      <c r="AX45" s="39"/>
      <c r="AY45" s="39"/>
      <c r="AZ45" s="39"/>
      <c r="BA45" s="39"/>
      <c r="BB45" s="39"/>
      <c r="BC45" s="39"/>
      <c r="BD45" s="39"/>
      <c r="BE45" s="39"/>
      <c r="BF45" s="39"/>
      <c r="BG45" s="39"/>
      <c r="BH45" s="39"/>
      <c r="BI45" s="56"/>
    </row>
    <row r="46" spans="2:61" ht="15" customHeight="1" x14ac:dyDescent="0.35">
      <c r="B46" s="47"/>
      <c r="C46" s="13"/>
      <c r="D46" s="13"/>
      <c r="E46" s="13"/>
      <c r="F46" s="13"/>
      <c r="G46" s="13"/>
      <c r="H46" s="13"/>
      <c r="I46" s="13"/>
      <c r="J46" s="13"/>
      <c r="K46" s="433"/>
      <c r="L46" s="433"/>
      <c r="M46" s="13"/>
      <c r="N46" s="13"/>
      <c r="O46" s="433"/>
      <c r="P46" s="13"/>
      <c r="Q46" s="433"/>
      <c r="R46" s="13"/>
      <c r="S46" s="13"/>
      <c r="T46" s="14"/>
      <c r="U46" s="13"/>
      <c r="V46" s="13"/>
      <c r="W46" s="13"/>
      <c r="X46" s="13"/>
      <c r="Y46" s="13"/>
      <c r="Z46" s="13"/>
      <c r="AA46" s="13"/>
      <c r="AB46" s="14"/>
      <c r="AC46" s="12"/>
      <c r="AD46" s="13"/>
      <c r="AE46" s="13"/>
      <c r="AF46" s="13"/>
      <c r="AG46" s="13"/>
      <c r="AH46" s="13"/>
      <c r="AI46" s="13"/>
      <c r="AJ46" s="13"/>
      <c r="AK46" s="13"/>
      <c r="AL46" s="13"/>
      <c r="AM46" s="13"/>
      <c r="AN46" s="13"/>
      <c r="AO46" s="13"/>
      <c r="AP46" s="13"/>
      <c r="AQ46" s="13"/>
      <c r="AR46" s="13"/>
      <c r="AS46" s="13"/>
      <c r="AT46" s="13"/>
      <c r="AU46" s="13"/>
      <c r="AV46" s="48"/>
      <c r="AW46" s="47"/>
      <c r="AX46" s="13"/>
      <c r="AY46" s="13"/>
      <c r="AZ46" s="13"/>
      <c r="BA46" s="13"/>
      <c r="BB46" s="13"/>
      <c r="BC46" s="13"/>
      <c r="BD46" s="13"/>
      <c r="BE46" s="13"/>
      <c r="BF46" s="13"/>
      <c r="BG46" s="13"/>
      <c r="BH46" s="13"/>
      <c r="BI46" s="48"/>
    </row>
    <row r="47" spans="2:61" ht="15" customHeight="1" x14ac:dyDescent="0.35">
      <c r="B47" s="47"/>
      <c r="C47" s="81" t="s">
        <v>14730</v>
      </c>
      <c r="D47" s="150"/>
      <c r="E47" s="664" t="s">
        <v>2202</v>
      </c>
      <c r="F47" s="665"/>
      <c r="G47" s="665"/>
      <c r="H47" s="665"/>
      <c r="I47" s="665"/>
      <c r="J47" s="665"/>
      <c r="K47" s="665"/>
      <c r="L47" s="666"/>
      <c r="M47" s="73"/>
      <c r="N47" s="73"/>
      <c r="O47" s="667" t="s">
        <v>80</v>
      </c>
      <c r="P47" s="668"/>
      <c r="Q47" s="668"/>
      <c r="R47" s="668"/>
      <c r="S47" s="34">
        <f>'Justification &amp; Expected Use'!Q151</f>
        <v>0</v>
      </c>
      <c r="T47" s="14"/>
      <c r="U47" s="13"/>
      <c r="V47" s="696" t="s">
        <v>392</v>
      </c>
      <c r="W47" s="667"/>
      <c r="X47" s="667"/>
      <c r="Y47" s="667"/>
      <c r="Z47" s="667"/>
      <c r="AA47" s="697"/>
      <c r="AB47" s="14"/>
      <c r="AC47" s="12"/>
      <c r="AD47" s="664" t="s">
        <v>393</v>
      </c>
      <c r="AE47" s="665"/>
      <c r="AF47" s="686"/>
      <c r="AG47" s="686"/>
      <c r="AH47" s="686"/>
      <c r="AI47" s="686"/>
      <c r="AJ47" s="686"/>
      <c r="AK47" s="686"/>
      <c r="AL47" s="686"/>
      <c r="AM47" s="687" t="s">
        <v>61</v>
      </c>
      <c r="AN47" s="688"/>
      <c r="AO47" s="688"/>
      <c r="AP47" s="688"/>
      <c r="AQ47" s="688"/>
      <c r="AR47" s="688"/>
      <c r="AS47" s="688"/>
      <c r="AT47" s="688"/>
      <c r="AU47" s="689"/>
      <c r="AV47" s="48"/>
      <c r="AW47" s="47"/>
      <c r="AX47" s="13"/>
      <c r="AY47" s="13"/>
      <c r="AZ47" s="13"/>
      <c r="BA47" s="13"/>
      <c r="BB47" s="13"/>
      <c r="BC47" s="13"/>
      <c r="BD47" s="13"/>
      <c r="BE47" s="13"/>
      <c r="BF47" s="13"/>
      <c r="BG47" s="13"/>
      <c r="BH47" s="13"/>
      <c r="BI47" s="48"/>
    </row>
    <row r="48" spans="2:61" ht="15" customHeight="1" x14ac:dyDescent="0.35">
      <c r="B48" s="47"/>
      <c r="C48" s="656" t="s">
        <v>62</v>
      </c>
      <c r="D48" s="107"/>
      <c r="E48" s="656" t="s">
        <v>17</v>
      </c>
      <c r="F48" s="656" t="s">
        <v>18</v>
      </c>
      <c r="G48" s="656" t="s">
        <v>19</v>
      </c>
      <c r="H48" s="656" t="s">
        <v>20</v>
      </c>
      <c r="I48" s="656" t="s">
        <v>21</v>
      </c>
      <c r="J48" s="656" t="s">
        <v>22</v>
      </c>
      <c r="K48" s="656" t="s">
        <v>34</v>
      </c>
      <c r="L48" s="656" t="s">
        <v>35</v>
      </c>
      <c r="M48" s="656" t="s">
        <v>63</v>
      </c>
      <c r="N48" s="656" t="s">
        <v>64</v>
      </c>
      <c r="O48" s="656" t="s">
        <v>65</v>
      </c>
      <c r="P48" s="656" t="s">
        <v>66</v>
      </c>
      <c r="Q48" s="656" t="s">
        <v>67</v>
      </c>
      <c r="R48" s="656" t="s">
        <v>68</v>
      </c>
      <c r="S48" s="656" t="s">
        <v>36</v>
      </c>
      <c r="T48" s="14"/>
      <c r="U48" s="13"/>
      <c r="V48" s="656" t="s">
        <v>69</v>
      </c>
      <c r="W48" s="656" t="s">
        <v>385</v>
      </c>
      <c r="X48" s="656" t="s">
        <v>70</v>
      </c>
      <c r="Y48" s="672" t="s">
        <v>71</v>
      </c>
      <c r="Z48" s="690"/>
      <c r="AA48" s="691"/>
      <c r="AB48" s="14"/>
      <c r="AC48" s="12"/>
      <c r="AD48" s="656" t="s">
        <v>5729</v>
      </c>
      <c r="AE48" s="656" t="s">
        <v>5730</v>
      </c>
      <c r="AF48" s="656" t="s">
        <v>14</v>
      </c>
      <c r="AG48" s="656" t="s">
        <v>18</v>
      </c>
      <c r="AH48" s="656" t="s">
        <v>19</v>
      </c>
      <c r="AI48" s="656" t="s">
        <v>20</v>
      </c>
      <c r="AJ48" s="656" t="s">
        <v>72</v>
      </c>
      <c r="AK48" s="656" t="s">
        <v>73</v>
      </c>
      <c r="AL48" s="656" t="s">
        <v>74</v>
      </c>
      <c r="AM48" s="656" t="s">
        <v>75</v>
      </c>
      <c r="AN48" s="656" t="s">
        <v>76</v>
      </c>
      <c r="AO48" s="656" t="s">
        <v>77</v>
      </c>
      <c r="AP48" s="672" t="s">
        <v>78</v>
      </c>
      <c r="AQ48" s="673"/>
      <c r="AR48" s="694" t="s">
        <v>15847</v>
      </c>
      <c r="AS48" s="672" t="s">
        <v>5687</v>
      </c>
      <c r="AT48" s="676"/>
      <c r="AU48" s="673"/>
      <c r="AV48" s="48"/>
      <c r="AW48" s="47"/>
      <c r="AX48" s="656" t="s">
        <v>23</v>
      </c>
      <c r="AY48" s="656" t="s">
        <v>24</v>
      </c>
      <c r="AZ48" s="656" t="s">
        <v>25</v>
      </c>
      <c r="BA48" s="656" t="s">
        <v>26</v>
      </c>
      <c r="BB48" s="656" t="s">
        <v>27</v>
      </c>
      <c r="BC48" s="656" t="s">
        <v>79</v>
      </c>
      <c r="BD48" s="656" t="s">
        <v>29</v>
      </c>
      <c r="BE48" s="656" t="s">
        <v>30</v>
      </c>
      <c r="BF48" s="656" t="s">
        <v>31</v>
      </c>
      <c r="BG48" s="656" t="s">
        <v>32</v>
      </c>
      <c r="BH48" s="656" t="s">
        <v>33</v>
      </c>
      <c r="BI48" s="48"/>
    </row>
    <row r="49" spans="2:61" x14ac:dyDescent="0.35">
      <c r="B49" s="47"/>
      <c r="C49" s="657"/>
      <c r="D49" s="108"/>
      <c r="E49" s="657"/>
      <c r="F49" s="657"/>
      <c r="G49" s="657"/>
      <c r="H49" s="657"/>
      <c r="I49" s="657"/>
      <c r="J49" s="657"/>
      <c r="K49" s="657"/>
      <c r="L49" s="657"/>
      <c r="M49" s="657"/>
      <c r="N49" s="657"/>
      <c r="O49" s="657"/>
      <c r="P49" s="657"/>
      <c r="Q49" s="657"/>
      <c r="R49" s="657"/>
      <c r="S49" s="657"/>
      <c r="T49" s="14"/>
      <c r="U49" s="13"/>
      <c r="V49" s="657"/>
      <c r="W49" s="657"/>
      <c r="X49" s="657"/>
      <c r="Y49" s="674"/>
      <c r="Z49" s="692"/>
      <c r="AA49" s="693"/>
      <c r="AB49" s="14"/>
      <c r="AC49" s="12"/>
      <c r="AD49" s="657"/>
      <c r="AE49" s="657"/>
      <c r="AF49" s="657"/>
      <c r="AG49" s="657"/>
      <c r="AH49" s="657"/>
      <c r="AI49" s="657"/>
      <c r="AJ49" s="657"/>
      <c r="AK49" s="657"/>
      <c r="AL49" s="657"/>
      <c r="AM49" s="657"/>
      <c r="AN49" s="657"/>
      <c r="AO49" s="657"/>
      <c r="AP49" s="674"/>
      <c r="AQ49" s="675"/>
      <c r="AR49" s="695"/>
      <c r="AS49" s="677"/>
      <c r="AT49" s="678"/>
      <c r="AU49" s="675"/>
      <c r="AV49" s="48"/>
      <c r="AW49" s="47"/>
      <c r="AX49" s="657"/>
      <c r="AY49" s="657"/>
      <c r="AZ49" s="657"/>
      <c r="BA49" s="657"/>
      <c r="BB49" s="657"/>
      <c r="BC49" s="657"/>
      <c r="BD49" s="657"/>
      <c r="BE49" s="657"/>
      <c r="BF49" s="657"/>
      <c r="BG49" s="657"/>
      <c r="BH49" s="657"/>
      <c r="BI49" s="48"/>
    </row>
    <row r="50" spans="2:61" x14ac:dyDescent="0.35">
      <c r="B50" s="49" t="s">
        <v>2203</v>
      </c>
      <c r="C50" s="7"/>
      <c r="D50" s="7"/>
      <c r="E50" s="7"/>
      <c r="F50" s="7"/>
      <c r="G50" s="363" t="str">
        <f>IFERROR(VLOOKUP($E50,'VEH110 List'!$A:$AE,9,FALSE),"")</f>
        <v/>
      </c>
      <c r="H50" s="363" t="str">
        <f>IFERROR(VLOOKUP($E50,'VEH110 List'!$A:$AE,11,FALSE),"")</f>
        <v/>
      </c>
      <c r="I50" s="363" t="str">
        <f>IFERROR(VLOOKUP($E50,'VEH110 List'!$A:$AE,13,FALSE),"")</f>
        <v/>
      </c>
      <c r="J50" s="363" t="str">
        <f>IFERROR(VLOOKUP($E50,'VEH110 List'!$A:$AE,14,FALSE),"")</f>
        <v/>
      </c>
      <c r="K50" s="323"/>
      <c r="L50" s="323"/>
      <c r="M50" s="363" t="str">
        <f>IFERROR(VLOOKUP($E50,'VEH110 List'!$A:$AE,4,FALSE),"")</f>
        <v/>
      </c>
      <c r="N50" s="375" t="str">
        <f>IFERROR(VLOOKUP($E50,'VEH110 List'!$A:$AE,27,FALSE),"")</f>
        <v/>
      </c>
      <c r="O50" s="323"/>
      <c r="P50" s="311"/>
      <c r="Q50" s="323"/>
      <c r="R50" s="311"/>
      <c r="S50" s="243" t="str">
        <f>IFERROR(N50+SUM(O50:R50),"")</f>
        <v/>
      </c>
      <c r="T50" s="14"/>
      <c r="U50" s="332">
        <v>1</v>
      </c>
      <c r="V50" s="8" t="str">
        <f>IFERROR(VLOOKUP($E50,'VEH110 List'!$A:$AE,25,FALSE),"")</f>
        <v/>
      </c>
      <c r="W50" s="8" t="str">
        <f>IFERROR(VLOOKUP($E50,'VEH110 List'!$A:$AE,30,FALSE),"")</f>
        <v/>
      </c>
      <c r="X50" s="9" t="str">
        <f>IF(AND(W50="Cat 1",V50&gt;31),"YES",IF(AND(W50="Cat 1",V50&lt;32),"NO",IF(AND(W50="Cat 2",V50&gt;21),"YES",IF(AND(W50="Cat 2",V50&lt;22),"NO",IF(AND(W50="Cat 3",V50&gt;15),"YES",IF(AND(W50="Cat 3",V50&lt;16),"NO",""))))))</f>
        <v/>
      </c>
      <c r="Y50" s="685"/>
      <c r="Z50" s="676"/>
      <c r="AA50" s="673"/>
      <c r="AB50" s="14"/>
      <c r="AC50" s="332">
        <v>1</v>
      </c>
      <c r="AD50" s="323"/>
      <c r="AE50" s="323"/>
      <c r="AF50" s="325" t="str">
        <f>IFERROR(IF(AD50="",CONCATENATE(VLOOKUP($AE50,'Turn-Ins'!$B:$L,3,FALSE),VLOOKUP($AE50,'Turn-Ins'!$B:$L,4,FALSE)),VLOOKUP($AD50,'Turn-Ins'!$B:$L,4,FALSE)),"")</f>
        <v/>
      </c>
      <c r="AG50" s="325" t="str">
        <f>IFERROR(IF(AD50="",(VLOOKUP($AE50,'Turn-Ins'!$B:$L,5,FALSE)),VLOOKUP($AD50,'Turn-Ins'!$B:$L,5,FALSE)),"")</f>
        <v/>
      </c>
      <c r="AH50" s="325" t="str">
        <f>IFERROR(IF(AD50="",(VLOOKUP($AE50,'Turn-Ins'!$B:$L,6,FALSE)),VLOOKUP($AD50,'Turn-Ins'!$B:$L,6,FALSE)),"")</f>
        <v/>
      </c>
      <c r="AI50" s="325" t="str">
        <f>IFERROR(IF(AD50="",(VLOOKUP($AE50,'Turn-Ins'!$B:$L,7,FALSE)),VLOOKUP($AD50,'Turn-Ins'!$B:$L,7,FALSE)),"")</f>
        <v/>
      </c>
      <c r="AJ50" s="325" t="str">
        <f>IFERROR(IF(AD50="",(VLOOKUP($AE50,'Turn-Ins'!$B:$L,8,FALSE)),VLOOKUP($AD50,'Turn-Ins'!$B:$L,8,FALSE)),"")</f>
        <v/>
      </c>
      <c r="AK50" s="326" t="str">
        <f>IFERROR(IF(AD50="",(VLOOKUP($AE50,'Turn-Ins'!$B:$L,9,FALSE)),VLOOKUP($AD50,'Turn-Ins'!$B:$L,9,FALSE)),"")</f>
        <v/>
      </c>
      <c r="AL50" s="326" t="str">
        <f>IFERROR(IF(AD50="",(VLOOKUP($AE50,'Turn-Ins'!$B:$L,11,FALSE)),VLOOKUP($AD50,'Turn-Ins'!$B:$L,11,FALSE)),"")</f>
        <v/>
      </c>
      <c r="AM50" s="324"/>
      <c r="AN50" s="324"/>
      <c r="AO50" s="327" t="str">
        <f>IFERROR(IF(AD50="",(VLOOKUP($AE50,'Turn-Ins'!$B:$L,10,FALSE)),VLOOKUP($AD50,'Turn-Ins'!$B:$L,10,FALSE)),"")</f>
        <v/>
      </c>
      <c r="AP50" s="671"/>
      <c r="AQ50" s="671"/>
      <c r="AR50" s="7"/>
      <c r="AS50" s="671"/>
      <c r="AT50" s="671"/>
      <c r="AU50" s="671"/>
      <c r="AV50" s="393" t="str">
        <f t="shared" ref="AV50:AV64" ca="1" si="8">IF(AO50&gt;44378,IF(AO50&lt;TODAY(),"Y","N"))</f>
        <v>N</v>
      </c>
      <c r="AW50" s="49">
        <v>1</v>
      </c>
      <c r="AX50" s="8" t="str">
        <f>IFERROR(VLOOKUP($E50,'VEH110 List'!$A:$AE,18,FALSE),"")</f>
        <v/>
      </c>
      <c r="AY50" s="8" t="str">
        <f>IFERROR(VLOOKUP($E50,'VEH110 List'!$A:$AE,19,FALSE),"")</f>
        <v/>
      </c>
      <c r="AZ50" s="320" t="str">
        <f>IFERROR(VLOOKUP($E50,'VEH110 List'!$A:$AE,15,FALSE),"")</f>
        <v/>
      </c>
      <c r="BA50" s="320" t="str">
        <f>IFERROR(VLOOKUP($E50,'VEH110 List'!$A:$AE,16,FALSE),"")</f>
        <v/>
      </c>
      <c r="BB50" s="320" t="str">
        <f>IFERROR(VLOOKUP($E50,'VEH110 List'!$A:$AE,17,FALSE),"")</f>
        <v/>
      </c>
      <c r="BC50" s="320" t="str">
        <f>IFERROR(VLOOKUP($E50,'VEH110 List'!$A:$AE,23,FALSE),"")</f>
        <v/>
      </c>
      <c r="BD50" s="320" t="str">
        <f>IFERROR(VLOOKUP($E50,'VEH110 List'!$A:$AE,26,FALSE),"")</f>
        <v/>
      </c>
      <c r="BE50" s="320" t="str">
        <f>IFERROR(VLOOKUP($E50,'VEH110 List'!$A:$AE,24,FALSE),"")</f>
        <v/>
      </c>
      <c r="BF50" s="320" t="str">
        <f>IFERROR(VLOOKUP($E50,'VEH110 List'!$A:$AE,21,FALSE),"")</f>
        <v/>
      </c>
      <c r="BG50" s="320" t="str">
        <f>IFERROR(VLOOKUP($E50,'VEH110 List'!$A:$AE,22,FALSE),"")</f>
        <v/>
      </c>
      <c r="BH50" s="320" t="str">
        <f>IFERROR(VLOOKUP($E50,'VEH110 List'!$A:$AE,20,FALSE),"")</f>
        <v/>
      </c>
      <c r="BI50" s="48"/>
    </row>
    <row r="51" spans="2:61" x14ac:dyDescent="0.35">
      <c r="B51" s="49">
        <v>2</v>
      </c>
      <c r="C51" s="252" t="str">
        <f>IF($S$47&gt;=2,$C$50,"")</f>
        <v/>
      </c>
      <c r="D51" s="252" t="str">
        <f t="shared" ref="D51:D64" si="9">IF($S$7&gt;=2,$C$10,"")</f>
        <v>Cat 4: Light-Duty Truck</v>
      </c>
      <c r="E51" s="252" t="str">
        <f>IF($S$47&gt;=2,$E$50,"")</f>
        <v/>
      </c>
      <c r="F51" s="252"/>
      <c r="G51" s="364" t="str">
        <f>IFERROR(VLOOKUP($E51,'VEH110 List'!$A:$AE,9,FALSE),"")</f>
        <v/>
      </c>
      <c r="H51" s="364" t="str">
        <f>IFERROR(VLOOKUP($E51,'VEH110 List'!$A:$AE,11,FALSE),"")</f>
        <v/>
      </c>
      <c r="I51" s="364" t="str">
        <f>IFERROR(VLOOKUP($E51,'VEH110 List'!$A:$AE,13,FALSE),"")</f>
        <v/>
      </c>
      <c r="J51" s="364" t="str">
        <f>IFERROR(VLOOKUP($E51,'VEH110 List'!$A:$AE,14,FALSE),"")</f>
        <v/>
      </c>
      <c r="K51" s="324"/>
      <c r="L51" s="324"/>
      <c r="M51" s="364" t="str">
        <f>IFERROR(VLOOKUP($E51,'VEH110 List'!$A:$AE,4,FALSE),"")</f>
        <v/>
      </c>
      <c r="N51" s="376" t="str">
        <f>IFERROR(VLOOKUP($E51,'VEH110 List'!$A:$AE,27,FALSE),"")</f>
        <v/>
      </c>
      <c r="O51" s="324"/>
      <c r="P51" s="312"/>
      <c r="Q51" s="324"/>
      <c r="R51" s="312"/>
      <c r="S51" s="253" t="str">
        <f t="shared" ref="S51:S64" si="10">IFERROR(N51+SUM(O51:R51),"")</f>
        <v/>
      </c>
      <c r="T51" s="14"/>
      <c r="U51" s="332">
        <v>2</v>
      </c>
      <c r="V51" s="9" t="str">
        <f>IFERROR(VLOOKUP($E51,'VEH110 List'!$A:$AE,25,FALSE),"")</f>
        <v/>
      </c>
      <c r="W51" s="9" t="str">
        <f>IFERROR(VLOOKUP($E51,'VEH110 List'!$A:$AE,30,FALSE),"")</f>
        <v/>
      </c>
      <c r="X51" s="9" t="str">
        <f t="shared" ref="X51:X64" si="11">IF(AND(W51="Cat 1",V51&gt;31),"YES",IF(AND(W51="Cat 1",V51&lt;32),"NO",IF(AND(W51="Cat 2",V51&gt;21),"YES",IF(AND(W51="Cat 2",V51&lt;22),"NO",IF(AND(W51="Cat 3",V51&gt;15),"YES",IF(AND(W51="Cat 3",V51&lt;16),"NO",""))))))</f>
        <v/>
      </c>
      <c r="Y51" s="679"/>
      <c r="Z51" s="680"/>
      <c r="AA51" s="681"/>
      <c r="AB51" s="14"/>
      <c r="AC51" s="332">
        <v>2</v>
      </c>
      <c r="AD51" s="324"/>
      <c r="AE51" s="324"/>
      <c r="AF51" s="325" t="str">
        <f>IFERROR(IF(AD51="",CONCATENATE(VLOOKUP($AE51,'Turn-Ins'!$B:$L,3,FALSE),VLOOKUP($AE51,'Turn-Ins'!$B:$L,4,FALSE)),VLOOKUP($AD51,'Turn-Ins'!$B:$L,4,FALSE)),"")</f>
        <v/>
      </c>
      <c r="AG51" s="325" t="str">
        <f>IFERROR(IF(AD51="",(VLOOKUP($AE51,'Turn-Ins'!$B:$L,5,FALSE)),VLOOKUP($AD51,'Turn-Ins'!$B:$L,5,FALSE)),"")</f>
        <v/>
      </c>
      <c r="AH51" s="325" t="str">
        <f>IFERROR(IF(AD51="",(VLOOKUP($AE51,'Turn-Ins'!$B:$L,6,FALSE)),VLOOKUP($AD51,'Turn-Ins'!$B:$L,6,FALSE)),"")</f>
        <v/>
      </c>
      <c r="AI51" s="325" t="str">
        <f>IFERROR(IF(AD51="",(VLOOKUP($AE51,'Turn-Ins'!$B:$L,7,FALSE)),VLOOKUP($AD51,'Turn-Ins'!$B:$L,7,FALSE)),"")</f>
        <v/>
      </c>
      <c r="AJ51" s="325" t="str">
        <f>IFERROR(IF(AD51="",(VLOOKUP($AE51,'Turn-Ins'!$B:$L,8,FALSE)),VLOOKUP($AD51,'Turn-Ins'!$B:$L,8,FALSE)),"")</f>
        <v/>
      </c>
      <c r="AK51" s="326" t="str">
        <f>IFERROR(IF(AD51="",(VLOOKUP($AE51,'Turn-Ins'!$B:$L,9,FALSE)),VLOOKUP($AD51,'Turn-Ins'!$B:$L,9,FALSE)),"")</f>
        <v/>
      </c>
      <c r="AL51" s="326" t="str">
        <f>IFERROR(IF(AD51="",(VLOOKUP($AE51,'Turn-Ins'!$B:$L,11,FALSE)),VLOOKUP($AD51,'Turn-Ins'!$B:$L,11,FALSE)),"")</f>
        <v/>
      </c>
      <c r="AM51" s="324"/>
      <c r="AN51" s="324"/>
      <c r="AO51" s="327" t="str">
        <f>IFERROR(IF(AD51="",(VLOOKUP($AE51,'Turn-Ins'!$B:$L,10,FALSE)),VLOOKUP($AD51,'Turn-Ins'!$B:$L,10,FALSE)),"")</f>
        <v/>
      </c>
      <c r="AP51" s="669"/>
      <c r="AQ51" s="669"/>
      <c r="AR51" s="252"/>
      <c r="AS51" s="669"/>
      <c r="AT51" s="669"/>
      <c r="AU51" s="669"/>
      <c r="AV51" s="393" t="str">
        <f t="shared" ca="1" si="8"/>
        <v>N</v>
      </c>
      <c r="AW51" s="49">
        <v>2</v>
      </c>
      <c r="AX51" s="9" t="str">
        <f>IFERROR(VLOOKUP($E51,'VEH110 List'!$A:$AE,18,FALSE),"")</f>
        <v/>
      </c>
      <c r="AY51" s="9" t="str">
        <f>IFERROR(VLOOKUP($E51,'VEH110 List'!$A:$AE,19,FALSE),"")</f>
        <v/>
      </c>
      <c r="AZ51" s="321" t="str">
        <f>IFERROR(VLOOKUP($E51,'VEH110 List'!$A:$AE,15,FALSE),"")</f>
        <v/>
      </c>
      <c r="BA51" s="321" t="str">
        <f>IFERROR(VLOOKUP($E51,'VEH110 List'!$A:$AE,16,FALSE),"")</f>
        <v/>
      </c>
      <c r="BB51" s="321" t="str">
        <f>IFERROR(VLOOKUP($E51,'VEH110 List'!$A:$AE,17,FALSE),"")</f>
        <v/>
      </c>
      <c r="BC51" s="321" t="str">
        <f>IFERROR(VLOOKUP($E51,'VEH110 List'!$A:$AE,23,FALSE),"")</f>
        <v/>
      </c>
      <c r="BD51" s="321" t="str">
        <f>IFERROR(VLOOKUP($E51,'VEH110 List'!$A:$AE,26,FALSE),"")</f>
        <v/>
      </c>
      <c r="BE51" s="321" t="str">
        <f>IFERROR(VLOOKUP($E51,'VEH110 List'!$A:$AE,24,FALSE),"")</f>
        <v/>
      </c>
      <c r="BF51" s="321" t="str">
        <f>IFERROR(VLOOKUP($E51,'VEH110 List'!$A:$AE,21,FALSE),"")</f>
        <v/>
      </c>
      <c r="BG51" s="321" t="str">
        <f>IFERROR(VLOOKUP($E51,'VEH110 List'!$A:$AE,22,FALSE),"")</f>
        <v/>
      </c>
      <c r="BH51" s="321" t="str">
        <f>IFERROR(VLOOKUP($E51,'VEH110 List'!$A:$AE,20,FALSE),"")</f>
        <v/>
      </c>
      <c r="BI51" s="48"/>
    </row>
    <row r="52" spans="2:61" x14ac:dyDescent="0.35">
      <c r="B52" s="49">
        <v>3</v>
      </c>
      <c r="C52" s="252" t="str">
        <f>IF($S$47&gt;=3,$C$50,"")</f>
        <v/>
      </c>
      <c r="D52" s="252" t="str">
        <f t="shared" si="9"/>
        <v>Cat 4: Light-Duty Truck</v>
      </c>
      <c r="E52" s="252" t="str">
        <f>IF($S$47&gt;=3,$E$50,"")</f>
        <v/>
      </c>
      <c r="F52" s="252"/>
      <c r="G52" s="364" t="str">
        <f>IFERROR(VLOOKUP($E52,'VEH110 List'!$A:$AE,9,FALSE),"")</f>
        <v/>
      </c>
      <c r="H52" s="364" t="str">
        <f>IFERROR(VLOOKUP($E52,'VEH110 List'!$A:$AE,11,FALSE),"")</f>
        <v/>
      </c>
      <c r="I52" s="364" t="str">
        <f>IFERROR(VLOOKUP($E52,'VEH110 List'!$A:$AE,13,FALSE),"")</f>
        <v/>
      </c>
      <c r="J52" s="364" t="str">
        <f>IFERROR(VLOOKUP($E52,'VEH110 List'!$A:$AE,14,FALSE),"")</f>
        <v/>
      </c>
      <c r="K52" s="324"/>
      <c r="L52" s="324"/>
      <c r="M52" s="364" t="str">
        <f>IFERROR(VLOOKUP($E52,'VEH110 List'!$A:$AE,4,FALSE),"")</f>
        <v/>
      </c>
      <c r="N52" s="376" t="str">
        <f>IFERROR(VLOOKUP($E52,'VEH110 List'!$A:$AE,27,FALSE),"")</f>
        <v/>
      </c>
      <c r="O52" s="324"/>
      <c r="P52" s="312"/>
      <c r="Q52" s="324"/>
      <c r="R52" s="312"/>
      <c r="S52" s="253" t="str">
        <f t="shared" si="10"/>
        <v/>
      </c>
      <c r="T52" s="14"/>
      <c r="U52" s="332">
        <v>3</v>
      </c>
      <c r="V52" s="9" t="str">
        <f>IFERROR(VLOOKUP($E52,'VEH110 List'!$A:$AE,25,FALSE),"")</f>
        <v/>
      </c>
      <c r="W52" s="9" t="str">
        <f>IFERROR(VLOOKUP($E52,'VEH110 List'!$A:$AE,30,FALSE),"")</f>
        <v/>
      </c>
      <c r="X52" s="9" t="str">
        <f t="shared" si="11"/>
        <v/>
      </c>
      <c r="Y52" s="679"/>
      <c r="Z52" s="680"/>
      <c r="AA52" s="681"/>
      <c r="AB52" s="14"/>
      <c r="AC52" s="332">
        <v>3</v>
      </c>
      <c r="AD52" s="324"/>
      <c r="AE52" s="324"/>
      <c r="AF52" s="325" t="str">
        <f>IFERROR(IF(AD52="",CONCATENATE(VLOOKUP($AE52,'Turn-Ins'!$B:$L,3,FALSE),VLOOKUP($AE52,'Turn-Ins'!$B:$L,4,FALSE)),VLOOKUP($AD52,'Turn-Ins'!$B:$L,4,FALSE)),"")</f>
        <v/>
      </c>
      <c r="AG52" s="325" t="str">
        <f>IFERROR(IF(AD52="",(VLOOKUP($AE52,'Turn-Ins'!$B:$L,5,FALSE)),VLOOKUP($AD52,'Turn-Ins'!$B:$L,5,FALSE)),"")</f>
        <v/>
      </c>
      <c r="AH52" s="325" t="str">
        <f>IFERROR(IF(AD52="",(VLOOKUP($AE52,'Turn-Ins'!$B:$L,6,FALSE)),VLOOKUP($AD52,'Turn-Ins'!$B:$L,6,FALSE)),"")</f>
        <v/>
      </c>
      <c r="AI52" s="325" t="str">
        <f>IFERROR(IF(AD52="",(VLOOKUP($AE52,'Turn-Ins'!$B:$L,7,FALSE)),VLOOKUP($AD52,'Turn-Ins'!$B:$L,7,FALSE)),"")</f>
        <v/>
      </c>
      <c r="AJ52" s="325" t="str">
        <f>IFERROR(IF(AD52="",(VLOOKUP($AE52,'Turn-Ins'!$B:$L,8,FALSE)),VLOOKUP($AD52,'Turn-Ins'!$B:$L,8,FALSE)),"")</f>
        <v/>
      </c>
      <c r="AK52" s="326" t="str">
        <f>IFERROR(IF(AD52="",(VLOOKUP($AE52,'Turn-Ins'!$B:$L,9,FALSE)),VLOOKUP($AD52,'Turn-Ins'!$B:$L,9,FALSE)),"")</f>
        <v/>
      </c>
      <c r="AL52" s="326" t="str">
        <f>IFERROR(IF(AD52="",(VLOOKUP($AE52,'Turn-Ins'!$B:$L,11,FALSE)),VLOOKUP($AD52,'Turn-Ins'!$B:$L,11,FALSE)),"")</f>
        <v/>
      </c>
      <c r="AM52" s="324"/>
      <c r="AN52" s="324"/>
      <c r="AO52" s="327" t="str">
        <f>IFERROR(IF(AD52="",(VLOOKUP($AE52,'Turn-Ins'!$B:$L,10,FALSE)),VLOOKUP($AD52,'Turn-Ins'!$B:$L,10,FALSE)),"")</f>
        <v/>
      </c>
      <c r="AP52" s="669"/>
      <c r="AQ52" s="669"/>
      <c r="AR52" s="252"/>
      <c r="AS52" s="669"/>
      <c r="AT52" s="669"/>
      <c r="AU52" s="669"/>
      <c r="AV52" s="393" t="str">
        <f t="shared" ca="1" si="8"/>
        <v>N</v>
      </c>
      <c r="AW52" s="49">
        <v>3</v>
      </c>
      <c r="AX52" s="9" t="str">
        <f>IFERROR(VLOOKUP($E52,'VEH110 List'!$A:$AE,18,FALSE),"")</f>
        <v/>
      </c>
      <c r="AY52" s="9" t="str">
        <f>IFERROR(VLOOKUP($E52,'VEH110 List'!$A:$AE,19,FALSE),"")</f>
        <v/>
      </c>
      <c r="AZ52" s="321" t="str">
        <f>IFERROR(VLOOKUP($E52,'VEH110 List'!$A:$AE,15,FALSE),"")</f>
        <v/>
      </c>
      <c r="BA52" s="321" t="str">
        <f>IFERROR(VLOOKUP($E52,'VEH110 List'!$A:$AE,16,FALSE),"")</f>
        <v/>
      </c>
      <c r="BB52" s="321" t="str">
        <f>IFERROR(VLOOKUP($E52,'VEH110 List'!$A:$AE,17,FALSE),"")</f>
        <v/>
      </c>
      <c r="BC52" s="321" t="str">
        <f>IFERROR(VLOOKUP($E52,'VEH110 List'!$A:$AE,23,FALSE),"")</f>
        <v/>
      </c>
      <c r="BD52" s="321" t="str">
        <f>IFERROR(VLOOKUP($E52,'VEH110 List'!$A:$AE,26,FALSE),"")</f>
        <v/>
      </c>
      <c r="BE52" s="321" t="str">
        <f>IFERROR(VLOOKUP($E52,'VEH110 List'!$A:$AE,24,FALSE),"")</f>
        <v/>
      </c>
      <c r="BF52" s="321" t="str">
        <f>IFERROR(VLOOKUP($E52,'VEH110 List'!$A:$AE,21,FALSE),"")</f>
        <v/>
      </c>
      <c r="BG52" s="321" t="str">
        <f>IFERROR(VLOOKUP($E52,'VEH110 List'!$A:$AE,22,FALSE),"")</f>
        <v/>
      </c>
      <c r="BH52" s="321" t="str">
        <f>IFERROR(VLOOKUP($E52,'VEH110 List'!$A:$AE,20,FALSE),"")</f>
        <v/>
      </c>
      <c r="BI52" s="48"/>
    </row>
    <row r="53" spans="2:61" x14ac:dyDescent="0.35">
      <c r="B53" s="49">
        <v>4</v>
      </c>
      <c r="C53" s="252" t="str">
        <f>IF($S$47&gt;=4,$C$50,"")</f>
        <v/>
      </c>
      <c r="D53" s="252" t="str">
        <f t="shared" si="9"/>
        <v>Cat 4: Light-Duty Truck</v>
      </c>
      <c r="E53" s="252" t="str">
        <f>IF($S$47&gt;=4,$E$50,"")</f>
        <v/>
      </c>
      <c r="F53" s="252"/>
      <c r="G53" s="364" t="str">
        <f>IFERROR(VLOOKUP($E53,'VEH110 List'!$A:$AE,9,FALSE),"")</f>
        <v/>
      </c>
      <c r="H53" s="364" t="str">
        <f>IFERROR(VLOOKUP($E53,'VEH110 List'!$A:$AE,11,FALSE),"")</f>
        <v/>
      </c>
      <c r="I53" s="364" t="str">
        <f>IFERROR(VLOOKUP($E53,'VEH110 List'!$A:$AE,13,FALSE),"")</f>
        <v/>
      </c>
      <c r="J53" s="364" t="str">
        <f>IFERROR(VLOOKUP($E53,'VEH110 List'!$A:$AE,14,FALSE),"")</f>
        <v/>
      </c>
      <c r="K53" s="324"/>
      <c r="L53" s="324"/>
      <c r="M53" s="364" t="str">
        <f>IFERROR(VLOOKUP($E53,'VEH110 List'!$A:$AE,4,FALSE),"")</f>
        <v/>
      </c>
      <c r="N53" s="376" t="str">
        <f>IFERROR(VLOOKUP($E53,'VEH110 List'!$A:$AE,27,FALSE),"")</f>
        <v/>
      </c>
      <c r="O53" s="324"/>
      <c r="P53" s="312"/>
      <c r="Q53" s="324"/>
      <c r="R53" s="312"/>
      <c r="S53" s="253" t="str">
        <f t="shared" si="10"/>
        <v/>
      </c>
      <c r="T53" s="14"/>
      <c r="U53" s="332">
        <v>4</v>
      </c>
      <c r="V53" s="9" t="str">
        <f>IFERROR(VLOOKUP($E53,'VEH110 List'!$A:$AE,25,FALSE),"")</f>
        <v/>
      </c>
      <c r="W53" s="9" t="str">
        <f>IFERROR(VLOOKUP($E53,'VEH110 List'!$A:$AE,30,FALSE),"")</f>
        <v/>
      </c>
      <c r="X53" s="9" t="str">
        <f t="shared" si="11"/>
        <v/>
      </c>
      <c r="Y53" s="679"/>
      <c r="Z53" s="680"/>
      <c r="AA53" s="681"/>
      <c r="AB53" s="14"/>
      <c r="AC53" s="332">
        <v>4</v>
      </c>
      <c r="AD53" s="324"/>
      <c r="AE53" s="324"/>
      <c r="AF53" s="325" t="str">
        <f>IFERROR(IF(AD53="",CONCATENATE(VLOOKUP($AE53,'Turn-Ins'!$B:$L,3,FALSE),VLOOKUP($AE53,'Turn-Ins'!$B:$L,4,FALSE)),VLOOKUP($AD53,'Turn-Ins'!$B:$L,4,FALSE)),"")</f>
        <v/>
      </c>
      <c r="AG53" s="325" t="str">
        <f>IFERROR(IF(AD53="",(VLOOKUP($AE53,'Turn-Ins'!$B:$L,5,FALSE)),VLOOKUP($AD53,'Turn-Ins'!$B:$L,5,FALSE)),"")</f>
        <v/>
      </c>
      <c r="AH53" s="325" t="str">
        <f>IFERROR(IF(AD53="",(VLOOKUP($AE53,'Turn-Ins'!$B:$L,6,FALSE)),VLOOKUP($AD53,'Turn-Ins'!$B:$L,6,FALSE)),"")</f>
        <v/>
      </c>
      <c r="AI53" s="325" t="str">
        <f>IFERROR(IF(AD53="",(VLOOKUP($AE53,'Turn-Ins'!$B:$L,7,FALSE)),VLOOKUP($AD53,'Turn-Ins'!$B:$L,7,FALSE)),"")</f>
        <v/>
      </c>
      <c r="AJ53" s="325" t="str">
        <f>IFERROR(IF(AD53="",(VLOOKUP($AE53,'Turn-Ins'!$B:$L,8,FALSE)),VLOOKUP($AD53,'Turn-Ins'!$B:$L,8,FALSE)),"")</f>
        <v/>
      </c>
      <c r="AK53" s="326" t="str">
        <f>IFERROR(IF(AD53="",(VLOOKUP($AE53,'Turn-Ins'!$B:$L,9,FALSE)),VLOOKUP($AD53,'Turn-Ins'!$B:$L,9,FALSE)),"")</f>
        <v/>
      </c>
      <c r="AL53" s="326" t="str">
        <f>IFERROR(IF(AD53="",(VLOOKUP($AE53,'Turn-Ins'!$B:$L,11,FALSE)),VLOOKUP($AD53,'Turn-Ins'!$B:$L,11,FALSE)),"")</f>
        <v/>
      </c>
      <c r="AM53" s="324"/>
      <c r="AN53" s="324"/>
      <c r="AO53" s="327" t="str">
        <f>IFERROR(IF(AD53="",(VLOOKUP($AE53,'Turn-Ins'!$B:$L,10,FALSE)),VLOOKUP($AD53,'Turn-Ins'!$B:$L,10,FALSE)),"")</f>
        <v/>
      </c>
      <c r="AP53" s="669"/>
      <c r="AQ53" s="669"/>
      <c r="AR53" s="252"/>
      <c r="AS53" s="669"/>
      <c r="AT53" s="669"/>
      <c r="AU53" s="669"/>
      <c r="AV53" s="393" t="str">
        <f t="shared" ca="1" si="8"/>
        <v>N</v>
      </c>
      <c r="AW53" s="49">
        <v>4</v>
      </c>
      <c r="AX53" s="9" t="str">
        <f>IFERROR(VLOOKUP($E53,'VEH110 List'!$A:$AE,18,FALSE),"")</f>
        <v/>
      </c>
      <c r="AY53" s="9" t="str">
        <f>IFERROR(VLOOKUP($E53,'VEH110 List'!$A:$AE,19,FALSE),"")</f>
        <v/>
      </c>
      <c r="AZ53" s="321" t="str">
        <f>IFERROR(VLOOKUP($E53,'VEH110 List'!$A:$AE,15,FALSE),"")</f>
        <v/>
      </c>
      <c r="BA53" s="321" t="str">
        <f>IFERROR(VLOOKUP($E53,'VEH110 List'!$A:$AE,16,FALSE),"")</f>
        <v/>
      </c>
      <c r="BB53" s="321" t="str">
        <f>IFERROR(VLOOKUP($E53,'VEH110 List'!$A:$AE,17,FALSE),"")</f>
        <v/>
      </c>
      <c r="BC53" s="321" t="str">
        <f>IFERROR(VLOOKUP($E53,'VEH110 List'!$A:$AE,23,FALSE),"")</f>
        <v/>
      </c>
      <c r="BD53" s="321" t="str">
        <f>IFERROR(VLOOKUP($E53,'VEH110 List'!$A:$AE,26,FALSE),"")</f>
        <v/>
      </c>
      <c r="BE53" s="321" t="str">
        <f>IFERROR(VLOOKUP($E53,'VEH110 List'!$A:$AE,24,FALSE),"")</f>
        <v/>
      </c>
      <c r="BF53" s="321" t="str">
        <f>IFERROR(VLOOKUP($E53,'VEH110 List'!$A:$AE,21,FALSE),"")</f>
        <v/>
      </c>
      <c r="BG53" s="321" t="str">
        <f>IFERROR(VLOOKUP($E53,'VEH110 List'!$A:$AE,22,FALSE),"")</f>
        <v/>
      </c>
      <c r="BH53" s="321" t="str">
        <f>IFERROR(VLOOKUP($E53,'VEH110 List'!$A:$AE,20,FALSE),"")</f>
        <v/>
      </c>
      <c r="BI53" s="48"/>
    </row>
    <row r="54" spans="2:61" x14ac:dyDescent="0.35">
      <c r="B54" s="49">
        <v>5</v>
      </c>
      <c r="C54" s="252" t="str">
        <f>IF($S$47&gt;=5,$C$50,"")</f>
        <v/>
      </c>
      <c r="D54" s="252" t="str">
        <f t="shared" si="9"/>
        <v>Cat 4: Light-Duty Truck</v>
      </c>
      <c r="E54" s="252" t="str">
        <f>IF($S$47&gt;=5,$E$50,"")</f>
        <v/>
      </c>
      <c r="F54" s="252"/>
      <c r="G54" s="364" t="str">
        <f>IFERROR(VLOOKUP($E54,'VEH110 List'!$A:$AE,9,FALSE),"")</f>
        <v/>
      </c>
      <c r="H54" s="364" t="str">
        <f>IFERROR(VLOOKUP($E54,'VEH110 List'!$A:$AE,11,FALSE),"")</f>
        <v/>
      </c>
      <c r="I54" s="364" t="str">
        <f>IFERROR(VLOOKUP($E54,'VEH110 List'!$A:$AE,13,FALSE),"")</f>
        <v/>
      </c>
      <c r="J54" s="364" t="str">
        <f>IFERROR(VLOOKUP($E54,'VEH110 List'!$A:$AE,14,FALSE),"")</f>
        <v/>
      </c>
      <c r="K54" s="324"/>
      <c r="L54" s="324"/>
      <c r="M54" s="364" t="str">
        <f>IFERROR(VLOOKUP($E54,'VEH110 List'!$A:$AE,4,FALSE),"")</f>
        <v/>
      </c>
      <c r="N54" s="376" t="str">
        <f>IFERROR(VLOOKUP($E54,'VEH110 List'!$A:$AE,27,FALSE),"")</f>
        <v/>
      </c>
      <c r="O54" s="324"/>
      <c r="P54" s="312"/>
      <c r="Q54" s="324"/>
      <c r="R54" s="312"/>
      <c r="S54" s="253" t="str">
        <f t="shared" si="10"/>
        <v/>
      </c>
      <c r="T54" s="14"/>
      <c r="U54" s="332">
        <v>5</v>
      </c>
      <c r="V54" s="9" t="str">
        <f>IFERROR(VLOOKUP($E54,'VEH110 List'!$A:$AE,25,FALSE),"")</f>
        <v/>
      </c>
      <c r="W54" s="9" t="str">
        <f>IFERROR(VLOOKUP($E54,'VEH110 List'!$A:$AE,30,FALSE),"")</f>
        <v/>
      </c>
      <c r="X54" s="9" t="str">
        <f t="shared" si="11"/>
        <v/>
      </c>
      <c r="Y54" s="679"/>
      <c r="Z54" s="680"/>
      <c r="AA54" s="681"/>
      <c r="AB54" s="14"/>
      <c r="AC54" s="332">
        <v>5</v>
      </c>
      <c r="AD54" s="324"/>
      <c r="AE54" s="324"/>
      <c r="AF54" s="325" t="str">
        <f>IFERROR(IF(AD54="",CONCATENATE(VLOOKUP($AE54,'Turn-Ins'!$B:$L,3,FALSE),VLOOKUP($AE54,'Turn-Ins'!$B:$L,4,FALSE)),VLOOKUP($AD54,'Turn-Ins'!$B:$L,4,FALSE)),"")</f>
        <v/>
      </c>
      <c r="AG54" s="325" t="str">
        <f>IFERROR(IF(AD54="",(VLOOKUP($AE54,'Turn-Ins'!$B:$L,5,FALSE)),VLOOKUP($AD54,'Turn-Ins'!$B:$L,5,FALSE)),"")</f>
        <v/>
      </c>
      <c r="AH54" s="325" t="str">
        <f>IFERROR(IF(AD54="",(VLOOKUP($AE54,'Turn-Ins'!$B:$L,6,FALSE)),VLOOKUP($AD54,'Turn-Ins'!$B:$L,6,FALSE)),"")</f>
        <v/>
      </c>
      <c r="AI54" s="325" t="str">
        <f>IFERROR(IF(AD54="",(VLOOKUP($AE54,'Turn-Ins'!$B:$L,7,FALSE)),VLOOKUP($AD54,'Turn-Ins'!$B:$L,7,FALSE)),"")</f>
        <v/>
      </c>
      <c r="AJ54" s="325" t="str">
        <f>IFERROR(IF(AD54="",(VLOOKUP($AE54,'Turn-Ins'!$B:$L,8,FALSE)),VLOOKUP($AD54,'Turn-Ins'!$B:$L,8,FALSE)),"")</f>
        <v/>
      </c>
      <c r="AK54" s="326" t="str">
        <f>IFERROR(IF(AD54="",(VLOOKUP($AE54,'Turn-Ins'!$B:$L,9,FALSE)),VLOOKUP($AD54,'Turn-Ins'!$B:$L,9,FALSE)),"")</f>
        <v/>
      </c>
      <c r="AL54" s="326" t="str">
        <f>IFERROR(IF(AD54="",(VLOOKUP($AE54,'Turn-Ins'!$B:$L,11,FALSE)),VLOOKUP($AD54,'Turn-Ins'!$B:$L,11,FALSE)),"")</f>
        <v/>
      </c>
      <c r="AM54" s="324"/>
      <c r="AN54" s="324"/>
      <c r="AO54" s="327" t="str">
        <f>IFERROR(IF(AD54="",(VLOOKUP($AE54,'Turn-Ins'!$B:$L,10,FALSE)),VLOOKUP($AD54,'Turn-Ins'!$B:$L,10,FALSE)),"")</f>
        <v/>
      </c>
      <c r="AP54" s="669"/>
      <c r="AQ54" s="669"/>
      <c r="AR54" s="252"/>
      <c r="AS54" s="669"/>
      <c r="AT54" s="669"/>
      <c r="AU54" s="669"/>
      <c r="AV54" s="393" t="str">
        <f t="shared" ca="1" si="8"/>
        <v>N</v>
      </c>
      <c r="AW54" s="49">
        <v>5</v>
      </c>
      <c r="AX54" s="9" t="str">
        <f>IFERROR(VLOOKUP($E54,'VEH110 List'!$A:$AE,18,FALSE),"")</f>
        <v/>
      </c>
      <c r="AY54" s="9" t="str">
        <f>IFERROR(VLOOKUP($E54,'VEH110 List'!$A:$AE,19,FALSE),"")</f>
        <v/>
      </c>
      <c r="AZ54" s="321" t="str">
        <f>IFERROR(VLOOKUP($E54,'VEH110 List'!$A:$AE,15,FALSE),"")</f>
        <v/>
      </c>
      <c r="BA54" s="321" t="str">
        <f>IFERROR(VLOOKUP($E54,'VEH110 List'!$A:$AE,16,FALSE),"")</f>
        <v/>
      </c>
      <c r="BB54" s="321" t="str">
        <f>IFERROR(VLOOKUP($E54,'VEH110 List'!$A:$AE,17,FALSE),"")</f>
        <v/>
      </c>
      <c r="BC54" s="321" t="str">
        <f>IFERROR(VLOOKUP($E54,'VEH110 List'!$A:$AE,23,FALSE),"")</f>
        <v/>
      </c>
      <c r="BD54" s="321" t="str">
        <f>IFERROR(VLOOKUP($E54,'VEH110 List'!$A:$AE,26,FALSE),"")</f>
        <v/>
      </c>
      <c r="BE54" s="321" t="str">
        <f>IFERROR(VLOOKUP($E54,'VEH110 List'!$A:$AE,24,FALSE),"")</f>
        <v/>
      </c>
      <c r="BF54" s="321" t="str">
        <f>IFERROR(VLOOKUP($E54,'VEH110 List'!$A:$AE,21,FALSE),"")</f>
        <v/>
      </c>
      <c r="BG54" s="321" t="str">
        <f>IFERROR(VLOOKUP($E54,'VEH110 List'!$A:$AE,22,FALSE),"")</f>
        <v/>
      </c>
      <c r="BH54" s="321" t="str">
        <f>IFERROR(VLOOKUP($E54,'VEH110 List'!$A:$AE,20,FALSE),"")</f>
        <v/>
      </c>
      <c r="BI54" s="48"/>
    </row>
    <row r="55" spans="2:61" x14ac:dyDescent="0.35">
      <c r="B55" s="49">
        <v>6</v>
      </c>
      <c r="C55" s="252" t="str">
        <f>IF($S$47&gt;=6,$C$50,"")</f>
        <v/>
      </c>
      <c r="D55" s="252" t="str">
        <f t="shared" si="9"/>
        <v>Cat 4: Light-Duty Truck</v>
      </c>
      <c r="E55" s="252" t="str">
        <f>IF($S$47&gt;=6,$E$50,"")</f>
        <v/>
      </c>
      <c r="F55" s="252"/>
      <c r="G55" s="364" t="str">
        <f>IFERROR(VLOOKUP($E55,'VEH110 List'!$A:$AE,9,FALSE),"")</f>
        <v/>
      </c>
      <c r="H55" s="364" t="str">
        <f>IFERROR(VLOOKUP($E55,'VEH110 List'!$A:$AE,11,FALSE),"")</f>
        <v/>
      </c>
      <c r="I55" s="364" t="str">
        <f>IFERROR(VLOOKUP($E55,'VEH110 List'!$A:$AE,13,FALSE),"")</f>
        <v/>
      </c>
      <c r="J55" s="364" t="str">
        <f>IFERROR(VLOOKUP($E55,'VEH110 List'!$A:$AE,14,FALSE),"")</f>
        <v/>
      </c>
      <c r="K55" s="324"/>
      <c r="L55" s="324"/>
      <c r="M55" s="364" t="str">
        <f>IFERROR(VLOOKUP($E55,'VEH110 List'!$A:$AE,4,FALSE),"")</f>
        <v/>
      </c>
      <c r="N55" s="376" t="str">
        <f>IFERROR(VLOOKUP($E55,'VEH110 List'!$A:$AE,27,FALSE),"")</f>
        <v/>
      </c>
      <c r="O55" s="324"/>
      <c r="P55" s="312"/>
      <c r="Q55" s="324"/>
      <c r="R55" s="312"/>
      <c r="S55" s="253" t="str">
        <f t="shared" si="10"/>
        <v/>
      </c>
      <c r="T55" s="14"/>
      <c r="U55" s="332">
        <v>6</v>
      </c>
      <c r="V55" s="9" t="str">
        <f>IFERROR(VLOOKUP($E55,'VEH110 List'!$A:$AE,25,FALSE),"")</f>
        <v/>
      </c>
      <c r="W55" s="9" t="str">
        <f>IFERROR(VLOOKUP($E55,'VEH110 List'!$A:$AE,30,FALSE),"")</f>
        <v/>
      </c>
      <c r="X55" s="9" t="str">
        <f t="shared" si="11"/>
        <v/>
      </c>
      <c r="Y55" s="679"/>
      <c r="Z55" s="680"/>
      <c r="AA55" s="681"/>
      <c r="AB55" s="14"/>
      <c r="AC55" s="332">
        <v>6</v>
      </c>
      <c r="AD55" s="324"/>
      <c r="AE55" s="324"/>
      <c r="AF55" s="325" t="str">
        <f>IFERROR(IF(AD55="",CONCATENATE(VLOOKUP($AE55,'Turn-Ins'!$B:$L,3,FALSE),VLOOKUP($AE55,'Turn-Ins'!$B:$L,4,FALSE)),VLOOKUP($AD55,'Turn-Ins'!$B:$L,4,FALSE)),"")</f>
        <v/>
      </c>
      <c r="AG55" s="325" t="str">
        <f>IFERROR(IF(AD55="",(VLOOKUP($AE55,'Turn-Ins'!$B:$L,5,FALSE)),VLOOKUP($AD55,'Turn-Ins'!$B:$L,5,FALSE)),"")</f>
        <v/>
      </c>
      <c r="AH55" s="325" t="str">
        <f>IFERROR(IF(AD55="",(VLOOKUP($AE55,'Turn-Ins'!$B:$L,6,FALSE)),VLOOKUP($AD55,'Turn-Ins'!$B:$L,6,FALSE)),"")</f>
        <v/>
      </c>
      <c r="AI55" s="325" t="str">
        <f>IFERROR(IF(AD55="",(VLOOKUP($AE55,'Turn-Ins'!$B:$L,7,FALSE)),VLOOKUP($AD55,'Turn-Ins'!$B:$L,7,FALSE)),"")</f>
        <v/>
      </c>
      <c r="AJ55" s="325" t="str">
        <f>IFERROR(IF(AD55="",(VLOOKUP($AE55,'Turn-Ins'!$B:$L,8,FALSE)),VLOOKUP($AD55,'Turn-Ins'!$B:$L,8,FALSE)),"")</f>
        <v/>
      </c>
      <c r="AK55" s="326" t="str">
        <f>IFERROR(IF(AD55="",(VLOOKUP($AE55,'Turn-Ins'!$B:$L,9,FALSE)),VLOOKUP($AD55,'Turn-Ins'!$B:$L,9,FALSE)),"")</f>
        <v/>
      </c>
      <c r="AL55" s="326" t="str">
        <f>IFERROR(IF(AD55="",(VLOOKUP($AE55,'Turn-Ins'!$B:$L,11,FALSE)),VLOOKUP($AD55,'Turn-Ins'!$B:$L,11,FALSE)),"")</f>
        <v/>
      </c>
      <c r="AM55" s="324"/>
      <c r="AN55" s="324"/>
      <c r="AO55" s="327" t="str">
        <f>IFERROR(IF(AD55="",(VLOOKUP($AE55,'Turn-Ins'!$B:$L,10,FALSE)),VLOOKUP($AD55,'Turn-Ins'!$B:$L,10,FALSE)),"")</f>
        <v/>
      </c>
      <c r="AP55" s="669"/>
      <c r="AQ55" s="669"/>
      <c r="AR55" s="252"/>
      <c r="AS55" s="669"/>
      <c r="AT55" s="669"/>
      <c r="AU55" s="669"/>
      <c r="AV55" s="393" t="str">
        <f t="shared" ca="1" si="8"/>
        <v>N</v>
      </c>
      <c r="AW55" s="49">
        <v>6</v>
      </c>
      <c r="AX55" s="9" t="str">
        <f>IFERROR(VLOOKUP($E55,'VEH110 List'!$A:$AE,18,FALSE),"")</f>
        <v/>
      </c>
      <c r="AY55" s="9" t="str">
        <f>IFERROR(VLOOKUP($E55,'VEH110 List'!$A:$AE,19,FALSE),"")</f>
        <v/>
      </c>
      <c r="AZ55" s="321" t="str">
        <f>IFERROR(VLOOKUP($E55,'VEH110 List'!$A:$AE,15,FALSE),"")</f>
        <v/>
      </c>
      <c r="BA55" s="321" t="str">
        <f>IFERROR(VLOOKUP($E55,'VEH110 List'!$A:$AE,16,FALSE),"")</f>
        <v/>
      </c>
      <c r="BB55" s="321" t="str">
        <f>IFERROR(VLOOKUP($E55,'VEH110 List'!$A:$AE,17,FALSE),"")</f>
        <v/>
      </c>
      <c r="BC55" s="321" t="str">
        <f>IFERROR(VLOOKUP($E55,'VEH110 List'!$A:$AE,23,FALSE),"")</f>
        <v/>
      </c>
      <c r="BD55" s="321" t="str">
        <f>IFERROR(VLOOKUP($E55,'VEH110 List'!$A:$AE,26,FALSE),"")</f>
        <v/>
      </c>
      <c r="BE55" s="321" t="str">
        <f>IFERROR(VLOOKUP($E55,'VEH110 List'!$A:$AE,24,FALSE),"")</f>
        <v/>
      </c>
      <c r="BF55" s="321" t="str">
        <f>IFERROR(VLOOKUP($E55,'VEH110 List'!$A:$AE,21,FALSE),"")</f>
        <v/>
      </c>
      <c r="BG55" s="321" t="str">
        <f>IFERROR(VLOOKUP($E55,'VEH110 List'!$A:$AE,22,FALSE),"")</f>
        <v/>
      </c>
      <c r="BH55" s="321" t="str">
        <f>IFERROR(VLOOKUP($E55,'VEH110 List'!$A:$AE,20,FALSE),"")</f>
        <v/>
      </c>
      <c r="BI55" s="48"/>
    </row>
    <row r="56" spans="2:61" x14ac:dyDescent="0.35">
      <c r="B56" s="49">
        <v>7</v>
      </c>
      <c r="C56" s="252" t="str">
        <f>IF($S$47&gt;=7,$C$50,"")</f>
        <v/>
      </c>
      <c r="D56" s="252" t="str">
        <f t="shared" si="9"/>
        <v>Cat 4: Light-Duty Truck</v>
      </c>
      <c r="E56" s="252" t="str">
        <f>IF($S$47&gt;=7,$E$50,"")</f>
        <v/>
      </c>
      <c r="F56" s="252"/>
      <c r="G56" s="364" t="str">
        <f>IFERROR(VLOOKUP($E56,'VEH110 List'!$A:$AE,9,FALSE),"")</f>
        <v/>
      </c>
      <c r="H56" s="364" t="str">
        <f>IFERROR(VLOOKUP($E56,'VEH110 List'!$A:$AE,11,FALSE),"")</f>
        <v/>
      </c>
      <c r="I56" s="364" t="str">
        <f>IFERROR(VLOOKUP($E56,'VEH110 List'!$A:$AE,13,FALSE),"")</f>
        <v/>
      </c>
      <c r="J56" s="364" t="str">
        <f>IFERROR(VLOOKUP($E56,'VEH110 List'!$A:$AE,14,FALSE),"")</f>
        <v/>
      </c>
      <c r="K56" s="324"/>
      <c r="L56" s="324"/>
      <c r="M56" s="364" t="str">
        <f>IFERROR(VLOOKUP($E56,'VEH110 List'!$A:$AE,4,FALSE),"")</f>
        <v/>
      </c>
      <c r="N56" s="376" t="str">
        <f>IFERROR(VLOOKUP($E56,'VEH110 List'!$A:$AE,27,FALSE),"")</f>
        <v/>
      </c>
      <c r="O56" s="324"/>
      <c r="P56" s="312"/>
      <c r="Q56" s="324"/>
      <c r="R56" s="312"/>
      <c r="S56" s="253" t="str">
        <f t="shared" si="10"/>
        <v/>
      </c>
      <c r="T56" s="14"/>
      <c r="U56" s="332">
        <v>7</v>
      </c>
      <c r="V56" s="9" t="str">
        <f>IFERROR(VLOOKUP($E56,'VEH110 List'!$A:$AE,25,FALSE),"")</f>
        <v/>
      </c>
      <c r="W56" s="9" t="str">
        <f>IFERROR(VLOOKUP($E56,'VEH110 List'!$A:$AE,30,FALSE),"")</f>
        <v/>
      </c>
      <c r="X56" s="9" t="str">
        <f t="shared" si="11"/>
        <v/>
      </c>
      <c r="Y56" s="679"/>
      <c r="Z56" s="680"/>
      <c r="AA56" s="681"/>
      <c r="AB56" s="14"/>
      <c r="AC56" s="332">
        <v>7</v>
      </c>
      <c r="AD56" s="324"/>
      <c r="AE56" s="324"/>
      <c r="AF56" s="325" t="str">
        <f>IFERROR(IF(AD56="",CONCATENATE(VLOOKUP($AE56,'Turn-Ins'!$B:$L,3,FALSE),VLOOKUP($AE56,'Turn-Ins'!$B:$L,4,FALSE)),VLOOKUP($AD56,'Turn-Ins'!$B:$L,4,FALSE)),"")</f>
        <v/>
      </c>
      <c r="AG56" s="325" t="str">
        <f>IFERROR(IF(AD56="",(VLOOKUP($AE56,'Turn-Ins'!$B:$L,5,FALSE)),VLOOKUP($AD56,'Turn-Ins'!$B:$L,5,FALSE)),"")</f>
        <v/>
      </c>
      <c r="AH56" s="325" t="str">
        <f>IFERROR(IF(AD56="",(VLOOKUP($AE56,'Turn-Ins'!$B:$L,6,FALSE)),VLOOKUP($AD56,'Turn-Ins'!$B:$L,6,FALSE)),"")</f>
        <v/>
      </c>
      <c r="AI56" s="325" t="str">
        <f>IFERROR(IF(AD56="",(VLOOKUP($AE56,'Turn-Ins'!$B:$L,7,FALSE)),VLOOKUP($AD56,'Turn-Ins'!$B:$L,7,FALSE)),"")</f>
        <v/>
      </c>
      <c r="AJ56" s="325" t="str">
        <f>IFERROR(IF(AD56="",(VLOOKUP($AE56,'Turn-Ins'!$B:$L,8,FALSE)),VLOOKUP($AD56,'Turn-Ins'!$B:$L,8,FALSE)),"")</f>
        <v/>
      </c>
      <c r="AK56" s="326" t="str">
        <f>IFERROR(IF(AD56="",(VLOOKUP($AE56,'Turn-Ins'!$B:$L,9,FALSE)),VLOOKUP($AD56,'Turn-Ins'!$B:$L,9,FALSE)),"")</f>
        <v/>
      </c>
      <c r="AL56" s="326" t="str">
        <f>IFERROR(IF(AD56="",(VLOOKUP($AE56,'Turn-Ins'!$B:$L,11,FALSE)),VLOOKUP($AD56,'Turn-Ins'!$B:$L,11,FALSE)),"")</f>
        <v/>
      </c>
      <c r="AM56" s="324"/>
      <c r="AN56" s="324"/>
      <c r="AO56" s="327" t="str">
        <f>IFERROR(IF(AD56="",(VLOOKUP($AE56,'Turn-Ins'!$B:$L,10,FALSE)),VLOOKUP($AD56,'Turn-Ins'!$B:$L,10,FALSE)),"")</f>
        <v/>
      </c>
      <c r="AP56" s="669"/>
      <c r="AQ56" s="669"/>
      <c r="AR56" s="252"/>
      <c r="AS56" s="669"/>
      <c r="AT56" s="669"/>
      <c r="AU56" s="669"/>
      <c r="AV56" s="393" t="str">
        <f t="shared" ca="1" si="8"/>
        <v>N</v>
      </c>
      <c r="AW56" s="49">
        <v>7</v>
      </c>
      <c r="AX56" s="9" t="str">
        <f>IFERROR(VLOOKUP($E56,'VEH110 List'!$A:$AE,18,FALSE),"")</f>
        <v/>
      </c>
      <c r="AY56" s="9" t="str">
        <f>IFERROR(VLOOKUP($E56,'VEH110 List'!$A:$AE,19,FALSE),"")</f>
        <v/>
      </c>
      <c r="AZ56" s="321" t="str">
        <f>IFERROR(VLOOKUP($E56,'VEH110 List'!$A:$AE,15,FALSE),"")</f>
        <v/>
      </c>
      <c r="BA56" s="321" t="str">
        <f>IFERROR(VLOOKUP($E56,'VEH110 List'!$A:$AE,16,FALSE),"")</f>
        <v/>
      </c>
      <c r="BB56" s="321" t="str">
        <f>IFERROR(VLOOKUP($E56,'VEH110 List'!$A:$AE,17,FALSE),"")</f>
        <v/>
      </c>
      <c r="BC56" s="321" t="str">
        <f>IFERROR(VLOOKUP($E56,'VEH110 List'!$A:$AE,23,FALSE),"")</f>
        <v/>
      </c>
      <c r="BD56" s="321" t="str">
        <f>IFERROR(VLOOKUP($E56,'VEH110 List'!$A:$AE,26,FALSE),"")</f>
        <v/>
      </c>
      <c r="BE56" s="321" t="str">
        <f>IFERROR(VLOOKUP($E56,'VEH110 List'!$A:$AE,24,FALSE),"")</f>
        <v/>
      </c>
      <c r="BF56" s="321" t="str">
        <f>IFERROR(VLOOKUP($E56,'VEH110 List'!$A:$AE,21,FALSE),"")</f>
        <v/>
      </c>
      <c r="BG56" s="321" t="str">
        <f>IFERROR(VLOOKUP($E56,'VEH110 List'!$A:$AE,22,FALSE),"")</f>
        <v/>
      </c>
      <c r="BH56" s="321" t="str">
        <f>IFERROR(VLOOKUP($E56,'VEH110 List'!$A:$AE,20,FALSE),"")</f>
        <v/>
      </c>
      <c r="BI56" s="48"/>
    </row>
    <row r="57" spans="2:61" x14ac:dyDescent="0.35">
      <c r="B57" s="49">
        <v>8</v>
      </c>
      <c r="C57" s="252" t="str">
        <f>IF($S$47&gt;=8,$C$50,"")</f>
        <v/>
      </c>
      <c r="D57" s="252" t="str">
        <f t="shared" si="9"/>
        <v>Cat 4: Light-Duty Truck</v>
      </c>
      <c r="E57" s="252" t="str">
        <f>IF($S$47&gt;=8,$E$50,"")</f>
        <v/>
      </c>
      <c r="F57" s="252"/>
      <c r="G57" s="364" t="str">
        <f>IFERROR(VLOOKUP($E57,'VEH110 List'!$A:$AE,9,FALSE),"")</f>
        <v/>
      </c>
      <c r="H57" s="364" t="str">
        <f>IFERROR(VLOOKUP($E57,'VEH110 List'!$A:$AE,11,FALSE),"")</f>
        <v/>
      </c>
      <c r="I57" s="364" t="str">
        <f>IFERROR(VLOOKUP($E57,'VEH110 List'!$A:$AE,13,FALSE),"")</f>
        <v/>
      </c>
      <c r="J57" s="364" t="str">
        <f>IFERROR(VLOOKUP($E57,'VEH110 List'!$A:$AE,14,FALSE),"")</f>
        <v/>
      </c>
      <c r="K57" s="324"/>
      <c r="L57" s="324"/>
      <c r="M57" s="364" t="str">
        <f>IFERROR(VLOOKUP($E57,'VEH110 List'!$A:$AE,4,FALSE),"")</f>
        <v/>
      </c>
      <c r="N57" s="376" t="str">
        <f>IFERROR(VLOOKUP($E57,'VEH110 List'!$A:$AE,27,FALSE),"")</f>
        <v/>
      </c>
      <c r="O57" s="324"/>
      <c r="P57" s="312"/>
      <c r="Q57" s="324"/>
      <c r="R57" s="312"/>
      <c r="S57" s="253" t="str">
        <f t="shared" si="10"/>
        <v/>
      </c>
      <c r="T57" s="14"/>
      <c r="U57" s="332">
        <v>8</v>
      </c>
      <c r="V57" s="9" t="str">
        <f>IFERROR(VLOOKUP($E57,'VEH110 List'!$A:$AE,25,FALSE),"")</f>
        <v/>
      </c>
      <c r="W57" s="9" t="str">
        <f>IFERROR(VLOOKUP($E57,'VEH110 List'!$A:$AE,30,FALSE),"")</f>
        <v/>
      </c>
      <c r="X57" s="9" t="str">
        <f t="shared" si="11"/>
        <v/>
      </c>
      <c r="Y57" s="679"/>
      <c r="Z57" s="680"/>
      <c r="AA57" s="681"/>
      <c r="AB57" s="14"/>
      <c r="AC57" s="332">
        <v>8</v>
      </c>
      <c r="AD57" s="324"/>
      <c r="AE57" s="324"/>
      <c r="AF57" s="325" t="str">
        <f>IFERROR(IF(AD57="",CONCATENATE(VLOOKUP($AE57,'Turn-Ins'!$B:$L,3,FALSE),VLOOKUP($AE57,'Turn-Ins'!$B:$L,4,FALSE)),VLOOKUP($AD57,'Turn-Ins'!$B:$L,4,FALSE)),"")</f>
        <v/>
      </c>
      <c r="AG57" s="325" t="str">
        <f>IFERROR(IF(AD57="",(VLOOKUP($AE57,'Turn-Ins'!$B:$L,5,FALSE)),VLOOKUP($AD57,'Turn-Ins'!$B:$L,5,FALSE)),"")</f>
        <v/>
      </c>
      <c r="AH57" s="325" t="str">
        <f>IFERROR(IF(AD57="",(VLOOKUP($AE57,'Turn-Ins'!$B:$L,6,FALSE)),VLOOKUP($AD57,'Turn-Ins'!$B:$L,6,FALSE)),"")</f>
        <v/>
      </c>
      <c r="AI57" s="325" t="str">
        <f>IFERROR(IF(AD57="",(VLOOKUP($AE57,'Turn-Ins'!$B:$L,7,FALSE)),VLOOKUP($AD57,'Turn-Ins'!$B:$L,7,FALSE)),"")</f>
        <v/>
      </c>
      <c r="AJ57" s="325" t="str">
        <f>IFERROR(IF(AD57="",(VLOOKUP($AE57,'Turn-Ins'!$B:$L,8,FALSE)),VLOOKUP($AD57,'Turn-Ins'!$B:$L,8,FALSE)),"")</f>
        <v/>
      </c>
      <c r="AK57" s="326" t="str">
        <f>IFERROR(IF(AD57="",(VLOOKUP($AE57,'Turn-Ins'!$B:$L,9,FALSE)),VLOOKUP($AD57,'Turn-Ins'!$B:$L,9,FALSE)),"")</f>
        <v/>
      </c>
      <c r="AL57" s="326" t="str">
        <f>IFERROR(IF(AD57="",(VLOOKUP($AE57,'Turn-Ins'!$B:$L,11,FALSE)),VLOOKUP($AD57,'Turn-Ins'!$B:$L,11,FALSE)),"")</f>
        <v/>
      </c>
      <c r="AM57" s="324"/>
      <c r="AN57" s="324"/>
      <c r="AO57" s="327" t="str">
        <f>IFERROR(IF(AD57="",(VLOOKUP($AE57,'Turn-Ins'!$B:$L,10,FALSE)),VLOOKUP($AD57,'Turn-Ins'!$B:$L,10,FALSE)),"")</f>
        <v/>
      </c>
      <c r="AP57" s="669"/>
      <c r="AQ57" s="669"/>
      <c r="AR57" s="252"/>
      <c r="AS57" s="669"/>
      <c r="AT57" s="669"/>
      <c r="AU57" s="669"/>
      <c r="AV57" s="393" t="str">
        <f t="shared" ca="1" si="8"/>
        <v>N</v>
      </c>
      <c r="AW57" s="49">
        <v>8</v>
      </c>
      <c r="AX57" s="9" t="str">
        <f>IFERROR(VLOOKUP($E57,'VEH110 List'!$A:$AE,18,FALSE),"")</f>
        <v/>
      </c>
      <c r="AY57" s="9" t="str">
        <f>IFERROR(VLOOKUP($E57,'VEH110 List'!$A:$AE,19,FALSE),"")</f>
        <v/>
      </c>
      <c r="AZ57" s="321" t="str">
        <f>IFERROR(VLOOKUP($E57,'VEH110 List'!$A:$AE,15,FALSE),"")</f>
        <v/>
      </c>
      <c r="BA57" s="321" t="str">
        <f>IFERROR(VLOOKUP($E57,'VEH110 List'!$A:$AE,16,FALSE),"")</f>
        <v/>
      </c>
      <c r="BB57" s="321" t="str">
        <f>IFERROR(VLOOKUP($E57,'VEH110 List'!$A:$AE,17,FALSE),"")</f>
        <v/>
      </c>
      <c r="BC57" s="321" t="str">
        <f>IFERROR(VLOOKUP($E57,'VEH110 List'!$A:$AE,23,FALSE),"")</f>
        <v/>
      </c>
      <c r="BD57" s="321" t="str">
        <f>IFERROR(VLOOKUP($E57,'VEH110 List'!$A:$AE,26,FALSE),"")</f>
        <v/>
      </c>
      <c r="BE57" s="321" t="str">
        <f>IFERROR(VLOOKUP($E57,'VEH110 List'!$A:$AE,24,FALSE),"")</f>
        <v/>
      </c>
      <c r="BF57" s="321" t="str">
        <f>IFERROR(VLOOKUP($E57,'VEH110 List'!$A:$AE,21,FALSE),"")</f>
        <v/>
      </c>
      <c r="BG57" s="321" t="str">
        <f>IFERROR(VLOOKUP($E57,'VEH110 List'!$A:$AE,22,FALSE),"")</f>
        <v/>
      </c>
      <c r="BH57" s="321" t="str">
        <f>IFERROR(VLOOKUP($E57,'VEH110 List'!$A:$AE,20,FALSE),"")</f>
        <v/>
      </c>
      <c r="BI57" s="48"/>
    </row>
    <row r="58" spans="2:61" x14ac:dyDescent="0.35">
      <c r="B58" s="49">
        <v>9</v>
      </c>
      <c r="C58" s="252" t="str">
        <f>IF($S$47&gt;=9,$C$50,"")</f>
        <v/>
      </c>
      <c r="D58" s="252" t="str">
        <f t="shared" si="9"/>
        <v>Cat 4: Light-Duty Truck</v>
      </c>
      <c r="E58" s="252" t="str">
        <f>IF($S$47&gt;=9,$E$50,"")</f>
        <v/>
      </c>
      <c r="F58" s="252"/>
      <c r="G58" s="364" t="str">
        <f>IFERROR(VLOOKUP($E58,'VEH110 List'!$A:$AE,9,FALSE),"")</f>
        <v/>
      </c>
      <c r="H58" s="364" t="str">
        <f>IFERROR(VLOOKUP($E58,'VEH110 List'!$A:$AE,11,FALSE),"")</f>
        <v/>
      </c>
      <c r="I58" s="364" t="str">
        <f>IFERROR(VLOOKUP($E58,'VEH110 List'!$A:$AE,13,FALSE),"")</f>
        <v/>
      </c>
      <c r="J58" s="364" t="str">
        <f>IFERROR(VLOOKUP($E58,'VEH110 List'!$A:$AE,14,FALSE),"")</f>
        <v/>
      </c>
      <c r="K58" s="324"/>
      <c r="L58" s="324"/>
      <c r="M58" s="364" t="str">
        <f>IFERROR(VLOOKUP($E58,'VEH110 List'!$A:$AE,4,FALSE),"")</f>
        <v/>
      </c>
      <c r="N58" s="376" t="str">
        <f>IFERROR(VLOOKUP($E58,'VEH110 List'!$A:$AE,27,FALSE),"")</f>
        <v/>
      </c>
      <c r="O58" s="324"/>
      <c r="P58" s="312"/>
      <c r="Q58" s="324"/>
      <c r="R58" s="312"/>
      <c r="S58" s="253" t="str">
        <f t="shared" si="10"/>
        <v/>
      </c>
      <c r="T58" s="14"/>
      <c r="U58" s="332">
        <v>9</v>
      </c>
      <c r="V58" s="9" t="str">
        <f>IFERROR(VLOOKUP($E58,'VEH110 List'!$A:$AE,25,FALSE),"")</f>
        <v/>
      </c>
      <c r="W58" s="9" t="str">
        <f>IFERROR(VLOOKUP($E58,'VEH110 List'!$A:$AE,30,FALSE),"")</f>
        <v/>
      </c>
      <c r="X58" s="9" t="str">
        <f t="shared" si="11"/>
        <v/>
      </c>
      <c r="Y58" s="679"/>
      <c r="Z58" s="680"/>
      <c r="AA58" s="681"/>
      <c r="AB58" s="14"/>
      <c r="AC58" s="332">
        <v>9</v>
      </c>
      <c r="AD58" s="324"/>
      <c r="AE58" s="324"/>
      <c r="AF58" s="325" t="str">
        <f>IFERROR(IF(AD58="",CONCATENATE(VLOOKUP($AE58,'Turn-Ins'!$B:$L,3,FALSE),VLOOKUP($AE58,'Turn-Ins'!$B:$L,4,FALSE)),VLOOKUP($AD58,'Turn-Ins'!$B:$L,4,FALSE)),"")</f>
        <v/>
      </c>
      <c r="AG58" s="325" t="str">
        <f>IFERROR(IF(AD58="",(VLOOKUP($AE58,'Turn-Ins'!$B:$L,5,FALSE)),VLOOKUP($AD58,'Turn-Ins'!$B:$L,5,FALSE)),"")</f>
        <v/>
      </c>
      <c r="AH58" s="325" t="str">
        <f>IFERROR(IF(AD58="",(VLOOKUP($AE58,'Turn-Ins'!$B:$L,6,FALSE)),VLOOKUP($AD58,'Turn-Ins'!$B:$L,6,FALSE)),"")</f>
        <v/>
      </c>
      <c r="AI58" s="325" t="str">
        <f>IFERROR(IF(AD58="",(VLOOKUP($AE58,'Turn-Ins'!$B:$L,7,FALSE)),VLOOKUP($AD58,'Turn-Ins'!$B:$L,7,FALSE)),"")</f>
        <v/>
      </c>
      <c r="AJ58" s="325" t="str">
        <f>IFERROR(IF(AD58="",(VLOOKUP($AE58,'Turn-Ins'!$B:$L,8,FALSE)),VLOOKUP($AD58,'Turn-Ins'!$B:$L,8,FALSE)),"")</f>
        <v/>
      </c>
      <c r="AK58" s="326" t="str">
        <f>IFERROR(IF(AD58="",(VLOOKUP($AE58,'Turn-Ins'!$B:$L,9,FALSE)),VLOOKUP($AD58,'Turn-Ins'!$B:$L,9,FALSE)),"")</f>
        <v/>
      </c>
      <c r="AL58" s="326" t="str">
        <f>IFERROR(IF(AD58="",(VLOOKUP($AE58,'Turn-Ins'!$B:$L,11,FALSE)),VLOOKUP($AD58,'Turn-Ins'!$B:$L,11,FALSE)),"")</f>
        <v/>
      </c>
      <c r="AM58" s="324"/>
      <c r="AN58" s="324"/>
      <c r="AO58" s="327" t="str">
        <f>IFERROR(IF(AD58="",(VLOOKUP($AE58,'Turn-Ins'!$B:$L,10,FALSE)),VLOOKUP($AD58,'Turn-Ins'!$B:$L,10,FALSE)),"")</f>
        <v/>
      </c>
      <c r="AP58" s="669"/>
      <c r="AQ58" s="669"/>
      <c r="AR58" s="252"/>
      <c r="AS58" s="669"/>
      <c r="AT58" s="669"/>
      <c r="AU58" s="669"/>
      <c r="AV58" s="393" t="str">
        <f t="shared" ca="1" si="8"/>
        <v>N</v>
      </c>
      <c r="AW58" s="49">
        <v>9</v>
      </c>
      <c r="AX58" s="9" t="str">
        <f>IFERROR(VLOOKUP($E58,'VEH110 List'!$A:$AE,18,FALSE),"")</f>
        <v/>
      </c>
      <c r="AY58" s="9" t="str">
        <f>IFERROR(VLOOKUP($E58,'VEH110 List'!$A:$AE,19,FALSE),"")</f>
        <v/>
      </c>
      <c r="AZ58" s="321" t="str">
        <f>IFERROR(VLOOKUP($E58,'VEH110 List'!$A:$AE,15,FALSE),"")</f>
        <v/>
      </c>
      <c r="BA58" s="321" t="str">
        <f>IFERROR(VLOOKUP($E58,'VEH110 List'!$A:$AE,16,FALSE),"")</f>
        <v/>
      </c>
      <c r="BB58" s="321" t="str">
        <f>IFERROR(VLOOKUP($E58,'VEH110 List'!$A:$AE,17,FALSE),"")</f>
        <v/>
      </c>
      <c r="BC58" s="321" t="str">
        <f>IFERROR(VLOOKUP($E58,'VEH110 List'!$A:$AE,23,FALSE),"")</f>
        <v/>
      </c>
      <c r="BD58" s="321" t="str">
        <f>IFERROR(VLOOKUP($E58,'VEH110 List'!$A:$AE,26,FALSE),"")</f>
        <v/>
      </c>
      <c r="BE58" s="321" t="str">
        <f>IFERROR(VLOOKUP($E58,'VEH110 List'!$A:$AE,24,FALSE),"")</f>
        <v/>
      </c>
      <c r="BF58" s="321" t="str">
        <f>IFERROR(VLOOKUP($E58,'VEH110 List'!$A:$AE,21,FALSE),"")</f>
        <v/>
      </c>
      <c r="BG58" s="321" t="str">
        <f>IFERROR(VLOOKUP($E58,'VEH110 List'!$A:$AE,22,FALSE),"")</f>
        <v/>
      </c>
      <c r="BH58" s="321" t="str">
        <f>IFERROR(VLOOKUP($E58,'VEH110 List'!$A:$AE,20,FALSE),"")</f>
        <v/>
      </c>
      <c r="BI58" s="48"/>
    </row>
    <row r="59" spans="2:61" x14ac:dyDescent="0.35">
      <c r="B59" s="49">
        <v>10</v>
      </c>
      <c r="C59" s="252" t="str">
        <f>IF($S$47&gt;=10,$C$50,"")</f>
        <v/>
      </c>
      <c r="D59" s="252" t="str">
        <f t="shared" si="9"/>
        <v>Cat 4: Light-Duty Truck</v>
      </c>
      <c r="E59" s="252" t="str">
        <f>IF($S$47&gt;=10,$E$50,"")</f>
        <v/>
      </c>
      <c r="F59" s="252"/>
      <c r="G59" s="364" t="str">
        <f>IFERROR(VLOOKUP($E59,'VEH110 List'!$A:$AE,9,FALSE),"")</f>
        <v/>
      </c>
      <c r="H59" s="364" t="str">
        <f>IFERROR(VLOOKUP($E59,'VEH110 List'!$A:$AE,11,FALSE),"")</f>
        <v/>
      </c>
      <c r="I59" s="364" t="str">
        <f>IFERROR(VLOOKUP($E59,'VEH110 List'!$A:$AE,13,FALSE),"")</f>
        <v/>
      </c>
      <c r="J59" s="364" t="str">
        <f>IFERROR(VLOOKUP($E59,'VEH110 List'!$A:$AE,14,FALSE),"")</f>
        <v/>
      </c>
      <c r="K59" s="324"/>
      <c r="L59" s="324"/>
      <c r="M59" s="364" t="str">
        <f>IFERROR(VLOOKUP($E59,'VEH110 List'!$A:$AE,4,FALSE),"")</f>
        <v/>
      </c>
      <c r="N59" s="376" t="str">
        <f>IFERROR(VLOOKUP($E59,'VEH110 List'!$A:$AE,27,FALSE),"")</f>
        <v/>
      </c>
      <c r="O59" s="324"/>
      <c r="P59" s="312"/>
      <c r="Q59" s="324"/>
      <c r="R59" s="312"/>
      <c r="S59" s="253" t="str">
        <f t="shared" si="10"/>
        <v/>
      </c>
      <c r="T59" s="14"/>
      <c r="U59" s="332">
        <v>10</v>
      </c>
      <c r="V59" s="9" t="str">
        <f>IFERROR(VLOOKUP($E59,'VEH110 List'!$A:$AE,25,FALSE),"")</f>
        <v/>
      </c>
      <c r="W59" s="9" t="str">
        <f>IFERROR(VLOOKUP($E59,'VEH110 List'!$A:$AE,30,FALSE),"")</f>
        <v/>
      </c>
      <c r="X59" s="9" t="str">
        <f t="shared" si="11"/>
        <v/>
      </c>
      <c r="Y59" s="679"/>
      <c r="Z59" s="680"/>
      <c r="AA59" s="681"/>
      <c r="AB59" s="14"/>
      <c r="AC59" s="332">
        <v>10</v>
      </c>
      <c r="AD59" s="324"/>
      <c r="AE59" s="324"/>
      <c r="AF59" s="325" t="str">
        <f>IFERROR(IF(AD59="",CONCATENATE(VLOOKUP($AE59,'Turn-Ins'!$B:$L,3,FALSE),VLOOKUP($AE59,'Turn-Ins'!$B:$L,4,FALSE)),VLOOKUP($AD59,'Turn-Ins'!$B:$L,4,FALSE)),"")</f>
        <v/>
      </c>
      <c r="AG59" s="325" t="str">
        <f>IFERROR(IF(AD59="",(VLOOKUP($AE59,'Turn-Ins'!$B:$L,5,FALSE)),VLOOKUP($AD59,'Turn-Ins'!$B:$L,5,FALSE)),"")</f>
        <v/>
      </c>
      <c r="AH59" s="325" t="str">
        <f>IFERROR(IF(AD59="",(VLOOKUP($AE59,'Turn-Ins'!$B:$L,6,FALSE)),VLOOKUP($AD59,'Turn-Ins'!$B:$L,6,FALSE)),"")</f>
        <v/>
      </c>
      <c r="AI59" s="325" t="str">
        <f>IFERROR(IF(AD59="",(VLOOKUP($AE59,'Turn-Ins'!$B:$L,7,FALSE)),VLOOKUP($AD59,'Turn-Ins'!$B:$L,7,FALSE)),"")</f>
        <v/>
      </c>
      <c r="AJ59" s="325" t="str">
        <f>IFERROR(IF(AD59="",(VLOOKUP($AE59,'Turn-Ins'!$B:$L,8,FALSE)),VLOOKUP($AD59,'Turn-Ins'!$B:$L,8,FALSE)),"")</f>
        <v/>
      </c>
      <c r="AK59" s="326" t="str">
        <f>IFERROR(IF(AD59="",(VLOOKUP($AE59,'Turn-Ins'!$B:$L,9,FALSE)),VLOOKUP($AD59,'Turn-Ins'!$B:$L,9,FALSE)),"")</f>
        <v/>
      </c>
      <c r="AL59" s="326" t="str">
        <f>IFERROR(IF(AD59="",(VLOOKUP($AE59,'Turn-Ins'!$B:$L,11,FALSE)),VLOOKUP($AD59,'Turn-Ins'!$B:$L,11,FALSE)),"")</f>
        <v/>
      </c>
      <c r="AM59" s="324"/>
      <c r="AN59" s="324"/>
      <c r="AO59" s="327" t="str">
        <f>IFERROR(IF(AD59="",(VLOOKUP($AE59,'Turn-Ins'!$B:$L,10,FALSE)),VLOOKUP($AD59,'Turn-Ins'!$B:$L,10,FALSE)),"")</f>
        <v/>
      </c>
      <c r="AP59" s="669"/>
      <c r="AQ59" s="669"/>
      <c r="AR59" s="252"/>
      <c r="AS59" s="669"/>
      <c r="AT59" s="669"/>
      <c r="AU59" s="669"/>
      <c r="AV59" s="393" t="str">
        <f t="shared" ca="1" si="8"/>
        <v>N</v>
      </c>
      <c r="AW59" s="49">
        <v>10</v>
      </c>
      <c r="AX59" s="9" t="str">
        <f>IFERROR(VLOOKUP($E59,'VEH110 List'!$A:$AE,18,FALSE),"")</f>
        <v/>
      </c>
      <c r="AY59" s="9" t="str">
        <f>IFERROR(VLOOKUP($E59,'VEH110 List'!$A:$AE,19,FALSE),"")</f>
        <v/>
      </c>
      <c r="AZ59" s="321" t="str">
        <f>IFERROR(VLOOKUP($E59,'VEH110 List'!$A:$AE,15,FALSE),"")</f>
        <v/>
      </c>
      <c r="BA59" s="321" t="str">
        <f>IFERROR(VLOOKUP($E59,'VEH110 List'!$A:$AE,16,FALSE),"")</f>
        <v/>
      </c>
      <c r="BB59" s="321" t="str">
        <f>IFERROR(VLOOKUP($E59,'VEH110 List'!$A:$AE,17,FALSE),"")</f>
        <v/>
      </c>
      <c r="BC59" s="321" t="str">
        <f>IFERROR(VLOOKUP($E59,'VEH110 List'!$A:$AE,23,FALSE),"")</f>
        <v/>
      </c>
      <c r="BD59" s="321" t="str">
        <f>IFERROR(VLOOKUP($E59,'VEH110 List'!$A:$AE,26,FALSE),"")</f>
        <v/>
      </c>
      <c r="BE59" s="321" t="str">
        <f>IFERROR(VLOOKUP($E59,'VEH110 List'!$A:$AE,24,FALSE),"")</f>
        <v/>
      </c>
      <c r="BF59" s="321" t="str">
        <f>IFERROR(VLOOKUP($E59,'VEH110 List'!$A:$AE,21,FALSE),"")</f>
        <v/>
      </c>
      <c r="BG59" s="321" t="str">
        <f>IFERROR(VLOOKUP($E59,'VEH110 List'!$A:$AE,22,FALSE),"")</f>
        <v/>
      </c>
      <c r="BH59" s="321" t="str">
        <f>IFERROR(VLOOKUP($E59,'VEH110 List'!$A:$AE,20,FALSE),"")</f>
        <v/>
      </c>
      <c r="BI59" s="48"/>
    </row>
    <row r="60" spans="2:61" x14ac:dyDescent="0.35">
      <c r="B60" s="49">
        <v>11</v>
      </c>
      <c r="C60" s="252" t="str">
        <f>IF($S$47&gt;=11,$C$50,"")</f>
        <v/>
      </c>
      <c r="D60" s="252" t="str">
        <f t="shared" si="9"/>
        <v>Cat 4: Light-Duty Truck</v>
      </c>
      <c r="E60" s="252" t="str">
        <f>IF($S$47&gt;=11,$E$50,"")</f>
        <v/>
      </c>
      <c r="F60" s="252"/>
      <c r="G60" s="364" t="str">
        <f>IFERROR(VLOOKUP($E60,'VEH110 List'!$A:$AE,9,FALSE),"")</f>
        <v/>
      </c>
      <c r="H60" s="364" t="str">
        <f>IFERROR(VLOOKUP($E60,'VEH110 List'!$A:$AE,11,FALSE),"")</f>
        <v/>
      </c>
      <c r="I60" s="364" t="str">
        <f>IFERROR(VLOOKUP($E60,'VEH110 List'!$A:$AE,13,FALSE),"")</f>
        <v/>
      </c>
      <c r="J60" s="364" t="str">
        <f>IFERROR(VLOOKUP($E60,'VEH110 List'!$A:$AE,14,FALSE),"")</f>
        <v/>
      </c>
      <c r="K60" s="324"/>
      <c r="L60" s="324"/>
      <c r="M60" s="364" t="str">
        <f>IFERROR(VLOOKUP($E60,'VEH110 List'!$A:$AE,4,FALSE),"")</f>
        <v/>
      </c>
      <c r="N60" s="376" t="str">
        <f>IFERROR(VLOOKUP($E60,'VEH110 List'!$A:$AE,27,FALSE),"")</f>
        <v/>
      </c>
      <c r="O60" s="324"/>
      <c r="P60" s="312"/>
      <c r="Q60" s="324"/>
      <c r="R60" s="312"/>
      <c r="S60" s="253" t="str">
        <f t="shared" si="10"/>
        <v/>
      </c>
      <c r="T60" s="14"/>
      <c r="U60" s="332">
        <v>11</v>
      </c>
      <c r="V60" s="9" t="str">
        <f>IFERROR(VLOOKUP($E60,'VEH110 List'!$A:$AE,25,FALSE),"")</f>
        <v/>
      </c>
      <c r="W60" s="9" t="str">
        <f>IFERROR(VLOOKUP($E60,'VEH110 List'!$A:$AE,30,FALSE),"")</f>
        <v/>
      </c>
      <c r="X60" s="9" t="str">
        <f t="shared" si="11"/>
        <v/>
      </c>
      <c r="Y60" s="679"/>
      <c r="Z60" s="680"/>
      <c r="AA60" s="681"/>
      <c r="AB60" s="14"/>
      <c r="AC60" s="332">
        <v>11</v>
      </c>
      <c r="AD60" s="324"/>
      <c r="AE60" s="324"/>
      <c r="AF60" s="325" t="str">
        <f>IFERROR(IF(AD60="",CONCATENATE(VLOOKUP($AE60,'Turn-Ins'!$B:$L,3,FALSE),VLOOKUP($AE60,'Turn-Ins'!$B:$L,4,FALSE)),VLOOKUP($AD60,'Turn-Ins'!$B:$L,4,FALSE)),"")</f>
        <v/>
      </c>
      <c r="AG60" s="325" t="str">
        <f>IFERROR(IF(AD60="",(VLOOKUP($AE60,'Turn-Ins'!$B:$L,5,FALSE)),VLOOKUP($AD60,'Turn-Ins'!$B:$L,5,FALSE)),"")</f>
        <v/>
      </c>
      <c r="AH60" s="325" t="str">
        <f>IFERROR(IF(AD60="",(VLOOKUP($AE60,'Turn-Ins'!$B:$L,6,FALSE)),VLOOKUP($AD60,'Turn-Ins'!$B:$L,6,FALSE)),"")</f>
        <v/>
      </c>
      <c r="AI60" s="325" t="str">
        <f>IFERROR(IF(AD60="",(VLOOKUP($AE60,'Turn-Ins'!$B:$L,7,FALSE)),VLOOKUP($AD60,'Turn-Ins'!$B:$L,7,FALSE)),"")</f>
        <v/>
      </c>
      <c r="AJ60" s="325" t="str">
        <f>IFERROR(IF(AD60="",(VLOOKUP($AE60,'Turn-Ins'!$B:$L,8,FALSE)),VLOOKUP($AD60,'Turn-Ins'!$B:$L,8,FALSE)),"")</f>
        <v/>
      </c>
      <c r="AK60" s="326" t="str">
        <f>IFERROR(IF(AD60="",(VLOOKUP($AE60,'Turn-Ins'!$B:$L,9,FALSE)),VLOOKUP($AD60,'Turn-Ins'!$B:$L,9,FALSE)),"")</f>
        <v/>
      </c>
      <c r="AL60" s="326" t="str">
        <f>IFERROR(IF(AD60="",(VLOOKUP($AE60,'Turn-Ins'!$B:$L,11,FALSE)),VLOOKUP($AD60,'Turn-Ins'!$B:$L,11,FALSE)),"")</f>
        <v/>
      </c>
      <c r="AM60" s="324"/>
      <c r="AN60" s="324"/>
      <c r="AO60" s="327" t="str">
        <f>IFERROR(IF(AD60="",(VLOOKUP($AE60,'Turn-Ins'!$B:$L,10,FALSE)),VLOOKUP($AD60,'Turn-Ins'!$B:$L,10,FALSE)),"")</f>
        <v/>
      </c>
      <c r="AP60" s="669"/>
      <c r="AQ60" s="669"/>
      <c r="AR60" s="252"/>
      <c r="AS60" s="669"/>
      <c r="AT60" s="669"/>
      <c r="AU60" s="669"/>
      <c r="AV60" s="393" t="str">
        <f t="shared" ca="1" si="8"/>
        <v>N</v>
      </c>
      <c r="AW60" s="49">
        <v>11</v>
      </c>
      <c r="AX60" s="9" t="str">
        <f>IFERROR(VLOOKUP($E60,'VEH110 List'!$A:$AE,18,FALSE),"")</f>
        <v/>
      </c>
      <c r="AY60" s="9" t="str">
        <f>IFERROR(VLOOKUP($E60,'VEH110 List'!$A:$AE,19,FALSE),"")</f>
        <v/>
      </c>
      <c r="AZ60" s="321" t="str">
        <f>IFERROR(VLOOKUP($E60,'VEH110 List'!$A:$AE,15,FALSE),"")</f>
        <v/>
      </c>
      <c r="BA60" s="321" t="str">
        <f>IFERROR(VLOOKUP($E60,'VEH110 List'!$A:$AE,16,FALSE),"")</f>
        <v/>
      </c>
      <c r="BB60" s="321" t="str">
        <f>IFERROR(VLOOKUP($E60,'VEH110 List'!$A:$AE,17,FALSE),"")</f>
        <v/>
      </c>
      <c r="BC60" s="321" t="str">
        <f>IFERROR(VLOOKUP($E60,'VEH110 List'!$A:$AE,23,FALSE),"")</f>
        <v/>
      </c>
      <c r="BD60" s="321" t="str">
        <f>IFERROR(VLOOKUP($E60,'VEH110 List'!$A:$AE,26,FALSE),"")</f>
        <v/>
      </c>
      <c r="BE60" s="321" t="str">
        <f>IFERROR(VLOOKUP($E60,'VEH110 List'!$A:$AE,24,FALSE),"")</f>
        <v/>
      </c>
      <c r="BF60" s="321" t="str">
        <f>IFERROR(VLOOKUP($E60,'VEH110 List'!$A:$AE,21,FALSE),"")</f>
        <v/>
      </c>
      <c r="BG60" s="321" t="str">
        <f>IFERROR(VLOOKUP($E60,'VEH110 List'!$A:$AE,22,FALSE),"")</f>
        <v/>
      </c>
      <c r="BH60" s="321" t="str">
        <f>IFERROR(VLOOKUP($E60,'VEH110 List'!$A:$AE,20,FALSE),"")</f>
        <v/>
      </c>
      <c r="BI60" s="48"/>
    </row>
    <row r="61" spans="2:61" x14ac:dyDescent="0.35">
      <c r="B61" s="49">
        <v>12</v>
      </c>
      <c r="C61" s="252" t="str">
        <f>IF($S$47&gt;=12,$C$50,"")</f>
        <v/>
      </c>
      <c r="D61" s="252" t="str">
        <f t="shared" si="9"/>
        <v>Cat 4: Light-Duty Truck</v>
      </c>
      <c r="E61" s="252" t="str">
        <f>IF($S$47&gt;=12,$E$50,"")</f>
        <v/>
      </c>
      <c r="F61" s="252"/>
      <c r="G61" s="364" t="str">
        <f>IFERROR(VLOOKUP($E61,'VEH110 List'!$A:$AE,9,FALSE),"")</f>
        <v/>
      </c>
      <c r="H61" s="364" t="str">
        <f>IFERROR(VLOOKUP($E61,'VEH110 List'!$A:$AE,11,FALSE),"")</f>
        <v/>
      </c>
      <c r="I61" s="364" t="str">
        <f>IFERROR(VLOOKUP($E61,'VEH110 List'!$A:$AE,13,FALSE),"")</f>
        <v/>
      </c>
      <c r="J61" s="364" t="str">
        <f>IFERROR(VLOOKUP($E61,'VEH110 List'!$A:$AE,14,FALSE),"")</f>
        <v/>
      </c>
      <c r="K61" s="324"/>
      <c r="L61" s="324"/>
      <c r="M61" s="364" t="str">
        <f>IFERROR(VLOOKUP($E61,'VEH110 List'!$A:$AE,4,FALSE),"")</f>
        <v/>
      </c>
      <c r="N61" s="376" t="str">
        <f>IFERROR(VLOOKUP($E61,'VEH110 List'!$A:$AE,27,FALSE),"")</f>
        <v/>
      </c>
      <c r="O61" s="324"/>
      <c r="P61" s="312"/>
      <c r="Q61" s="324"/>
      <c r="R61" s="312"/>
      <c r="S61" s="253" t="str">
        <f t="shared" si="10"/>
        <v/>
      </c>
      <c r="T61" s="14"/>
      <c r="U61" s="332">
        <v>12</v>
      </c>
      <c r="V61" s="9" t="str">
        <f>IFERROR(VLOOKUP($E61,'VEH110 List'!$A:$AE,25,FALSE),"")</f>
        <v/>
      </c>
      <c r="W61" s="9" t="str">
        <f>IFERROR(VLOOKUP($E61,'VEH110 List'!$A:$AE,30,FALSE),"")</f>
        <v/>
      </c>
      <c r="X61" s="9" t="str">
        <f t="shared" si="11"/>
        <v/>
      </c>
      <c r="Y61" s="679"/>
      <c r="Z61" s="680"/>
      <c r="AA61" s="681"/>
      <c r="AB61" s="14"/>
      <c r="AC61" s="332">
        <v>12</v>
      </c>
      <c r="AD61" s="324"/>
      <c r="AE61" s="324"/>
      <c r="AF61" s="325" t="str">
        <f>IFERROR(IF(AD61="",CONCATENATE(VLOOKUP($AE61,'Turn-Ins'!$B:$L,3,FALSE),VLOOKUP($AE61,'Turn-Ins'!$B:$L,4,FALSE)),VLOOKUP($AD61,'Turn-Ins'!$B:$L,4,FALSE)),"")</f>
        <v/>
      </c>
      <c r="AG61" s="325" t="str">
        <f>IFERROR(IF(AD61="",(VLOOKUP($AE61,'Turn-Ins'!$B:$L,5,FALSE)),VLOOKUP($AD61,'Turn-Ins'!$B:$L,5,FALSE)),"")</f>
        <v/>
      </c>
      <c r="AH61" s="325" t="str">
        <f>IFERROR(IF(AD61="",(VLOOKUP($AE61,'Turn-Ins'!$B:$L,6,FALSE)),VLOOKUP($AD61,'Turn-Ins'!$B:$L,6,FALSE)),"")</f>
        <v/>
      </c>
      <c r="AI61" s="325" t="str">
        <f>IFERROR(IF(AD61="",(VLOOKUP($AE61,'Turn-Ins'!$B:$L,7,FALSE)),VLOOKUP($AD61,'Turn-Ins'!$B:$L,7,FALSE)),"")</f>
        <v/>
      </c>
      <c r="AJ61" s="325" t="str">
        <f>IFERROR(IF(AD61="",(VLOOKUP($AE61,'Turn-Ins'!$B:$L,8,FALSE)),VLOOKUP($AD61,'Turn-Ins'!$B:$L,8,FALSE)),"")</f>
        <v/>
      </c>
      <c r="AK61" s="326" t="str">
        <f>IFERROR(IF(AD61="",(VLOOKUP($AE61,'Turn-Ins'!$B:$L,9,FALSE)),VLOOKUP($AD61,'Turn-Ins'!$B:$L,9,FALSE)),"")</f>
        <v/>
      </c>
      <c r="AL61" s="326" t="str">
        <f>IFERROR(IF(AD61="",(VLOOKUP($AE61,'Turn-Ins'!$B:$L,11,FALSE)),VLOOKUP($AD61,'Turn-Ins'!$B:$L,11,FALSE)),"")</f>
        <v/>
      </c>
      <c r="AM61" s="324"/>
      <c r="AN61" s="324"/>
      <c r="AO61" s="327" t="str">
        <f>IFERROR(IF(AD61="",(VLOOKUP($AE61,'Turn-Ins'!$B:$L,10,FALSE)),VLOOKUP($AD61,'Turn-Ins'!$B:$L,10,FALSE)),"")</f>
        <v/>
      </c>
      <c r="AP61" s="669"/>
      <c r="AQ61" s="669"/>
      <c r="AR61" s="252"/>
      <c r="AS61" s="669"/>
      <c r="AT61" s="669"/>
      <c r="AU61" s="669"/>
      <c r="AV61" s="393" t="str">
        <f t="shared" ca="1" si="8"/>
        <v>N</v>
      </c>
      <c r="AW61" s="49">
        <v>12</v>
      </c>
      <c r="AX61" s="9" t="str">
        <f>IFERROR(VLOOKUP($E61,'VEH110 List'!$A:$AE,18,FALSE),"")</f>
        <v/>
      </c>
      <c r="AY61" s="9" t="str">
        <f>IFERROR(VLOOKUP($E61,'VEH110 List'!$A:$AE,19,FALSE),"")</f>
        <v/>
      </c>
      <c r="AZ61" s="321" t="str">
        <f>IFERROR(VLOOKUP($E61,'VEH110 List'!$A:$AE,15,FALSE),"")</f>
        <v/>
      </c>
      <c r="BA61" s="321" t="str">
        <f>IFERROR(VLOOKUP($E61,'VEH110 List'!$A:$AE,16,FALSE),"")</f>
        <v/>
      </c>
      <c r="BB61" s="321" t="str">
        <f>IFERROR(VLOOKUP($E61,'VEH110 List'!$A:$AE,17,FALSE),"")</f>
        <v/>
      </c>
      <c r="BC61" s="321" t="str">
        <f>IFERROR(VLOOKUP($E61,'VEH110 List'!$A:$AE,23,FALSE),"")</f>
        <v/>
      </c>
      <c r="BD61" s="321" t="str">
        <f>IFERROR(VLOOKUP($E61,'VEH110 List'!$A:$AE,26,FALSE),"")</f>
        <v/>
      </c>
      <c r="BE61" s="321" t="str">
        <f>IFERROR(VLOOKUP($E61,'VEH110 List'!$A:$AE,24,FALSE),"")</f>
        <v/>
      </c>
      <c r="BF61" s="321" t="str">
        <f>IFERROR(VLOOKUP($E61,'VEH110 List'!$A:$AE,21,FALSE),"")</f>
        <v/>
      </c>
      <c r="BG61" s="321" t="str">
        <f>IFERROR(VLOOKUP($E61,'VEH110 List'!$A:$AE,22,FALSE),"")</f>
        <v/>
      </c>
      <c r="BH61" s="321" t="str">
        <f>IFERROR(VLOOKUP($E61,'VEH110 List'!$A:$AE,20,FALSE),"")</f>
        <v/>
      </c>
      <c r="BI61" s="48"/>
    </row>
    <row r="62" spans="2:61" x14ac:dyDescent="0.35">
      <c r="B62" s="49">
        <v>13</v>
      </c>
      <c r="C62" s="252" t="str">
        <f>IF($S$47&gt;=13,$C$50,"")</f>
        <v/>
      </c>
      <c r="D62" s="252" t="str">
        <f t="shared" si="9"/>
        <v>Cat 4: Light-Duty Truck</v>
      </c>
      <c r="E62" s="252" t="str">
        <f>IF($S$47&gt;=13,$E$50,"")</f>
        <v/>
      </c>
      <c r="F62" s="252"/>
      <c r="G62" s="364" t="str">
        <f>IFERROR(VLOOKUP($E62,'VEH110 List'!$A:$AE,9,FALSE),"")</f>
        <v/>
      </c>
      <c r="H62" s="364" t="str">
        <f>IFERROR(VLOOKUP($E62,'VEH110 List'!$A:$AE,11,FALSE),"")</f>
        <v/>
      </c>
      <c r="I62" s="364" t="str">
        <f>IFERROR(VLOOKUP($E62,'VEH110 List'!$A:$AE,13,FALSE),"")</f>
        <v/>
      </c>
      <c r="J62" s="364" t="str">
        <f>IFERROR(VLOOKUP($E62,'VEH110 List'!$A:$AE,14,FALSE),"")</f>
        <v/>
      </c>
      <c r="K62" s="324"/>
      <c r="L62" s="324"/>
      <c r="M62" s="364" t="str">
        <f>IFERROR(VLOOKUP($E62,'VEH110 List'!$A:$AE,4,FALSE),"")</f>
        <v/>
      </c>
      <c r="N62" s="376" t="str">
        <f>IFERROR(VLOOKUP($E62,'VEH110 List'!$A:$AE,27,FALSE),"")</f>
        <v/>
      </c>
      <c r="O62" s="324"/>
      <c r="P62" s="312"/>
      <c r="Q62" s="324"/>
      <c r="R62" s="312"/>
      <c r="S62" s="253" t="str">
        <f t="shared" si="10"/>
        <v/>
      </c>
      <c r="T62" s="14"/>
      <c r="U62" s="332">
        <v>13</v>
      </c>
      <c r="V62" s="9" t="str">
        <f>IFERROR(VLOOKUP($E62,'VEH110 List'!$A:$AE,25,FALSE),"")</f>
        <v/>
      </c>
      <c r="W62" s="9" t="str">
        <f>IFERROR(VLOOKUP($E62,'VEH110 List'!$A:$AE,30,FALSE),"")</f>
        <v/>
      </c>
      <c r="X62" s="9" t="str">
        <f t="shared" si="11"/>
        <v/>
      </c>
      <c r="Y62" s="679"/>
      <c r="Z62" s="680"/>
      <c r="AA62" s="681"/>
      <c r="AB62" s="14"/>
      <c r="AC62" s="332">
        <v>13</v>
      </c>
      <c r="AD62" s="324"/>
      <c r="AE62" s="324"/>
      <c r="AF62" s="325" t="str">
        <f>IFERROR(IF(AD62="",CONCATENATE(VLOOKUP($AE62,'Turn-Ins'!$B:$L,3,FALSE),VLOOKUP($AE62,'Turn-Ins'!$B:$L,4,FALSE)),VLOOKUP($AD62,'Turn-Ins'!$B:$L,4,FALSE)),"")</f>
        <v/>
      </c>
      <c r="AG62" s="325" t="str">
        <f>IFERROR(IF(AD62="",(VLOOKUP($AE62,'Turn-Ins'!$B:$L,5,FALSE)),VLOOKUP($AD62,'Turn-Ins'!$B:$L,5,FALSE)),"")</f>
        <v/>
      </c>
      <c r="AH62" s="325" t="str">
        <f>IFERROR(IF(AD62="",(VLOOKUP($AE62,'Turn-Ins'!$B:$L,6,FALSE)),VLOOKUP($AD62,'Turn-Ins'!$B:$L,6,FALSE)),"")</f>
        <v/>
      </c>
      <c r="AI62" s="325" t="str">
        <f>IFERROR(IF(AD62="",(VLOOKUP($AE62,'Turn-Ins'!$B:$L,7,FALSE)),VLOOKUP($AD62,'Turn-Ins'!$B:$L,7,FALSE)),"")</f>
        <v/>
      </c>
      <c r="AJ62" s="325" t="str">
        <f>IFERROR(IF(AD62="",(VLOOKUP($AE62,'Turn-Ins'!$B:$L,8,FALSE)),VLOOKUP($AD62,'Turn-Ins'!$B:$L,8,FALSE)),"")</f>
        <v/>
      </c>
      <c r="AK62" s="326" t="str">
        <f>IFERROR(IF(AD62="",(VLOOKUP($AE62,'Turn-Ins'!$B:$L,9,FALSE)),VLOOKUP($AD62,'Turn-Ins'!$B:$L,9,FALSE)),"")</f>
        <v/>
      </c>
      <c r="AL62" s="326" t="str">
        <f>IFERROR(IF(AD62="",(VLOOKUP($AE62,'Turn-Ins'!$B:$L,11,FALSE)),VLOOKUP($AD62,'Turn-Ins'!$B:$L,11,FALSE)),"")</f>
        <v/>
      </c>
      <c r="AM62" s="324"/>
      <c r="AN62" s="324"/>
      <c r="AO62" s="327" t="str">
        <f>IFERROR(IF(AD62="",(VLOOKUP($AE62,'Turn-Ins'!$B:$L,10,FALSE)),VLOOKUP($AD62,'Turn-Ins'!$B:$L,10,FALSE)),"")</f>
        <v/>
      </c>
      <c r="AP62" s="669"/>
      <c r="AQ62" s="669"/>
      <c r="AR62" s="252"/>
      <c r="AS62" s="669"/>
      <c r="AT62" s="669"/>
      <c r="AU62" s="669"/>
      <c r="AV62" s="393" t="str">
        <f t="shared" ca="1" si="8"/>
        <v>N</v>
      </c>
      <c r="AW62" s="49">
        <v>13</v>
      </c>
      <c r="AX62" s="9" t="str">
        <f>IFERROR(VLOOKUP($E62,'VEH110 List'!$A:$AE,18,FALSE),"")</f>
        <v/>
      </c>
      <c r="AY62" s="9" t="str">
        <f>IFERROR(VLOOKUP($E62,'VEH110 List'!$A:$AE,19,FALSE),"")</f>
        <v/>
      </c>
      <c r="AZ62" s="321" t="str">
        <f>IFERROR(VLOOKUP($E62,'VEH110 List'!$A:$AE,15,FALSE),"")</f>
        <v/>
      </c>
      <c r="BA62" s="321" t="str">
        <f>IFERROR(VLOOKUP($E62,'VEH110 List'!$A:$AE,16,FALSE),"")</f>
        <v/>
      </c>
      <c r="BB62" s="321" t="str">
        <f>IFERROR(VLOOKUP($E62,'VEH110 List'!$A:$AE,17,FALSE),"")</f>
        <v/>
      </c>
      <c r="BC62" s="321" t="str">
        <f>IFERROR(VLOOKUP($E62,'VEH110 List'!$A:$AE,23,FALSE),"")</f>
        <v/>
      </c>
      <c r="BD62" s="321" t="str">
        <f>IFERROR(VLOOKUP($E62,'VEH110 List'!$A:$AE,26,FALSE),"")</f>
        <v/>
      </c>
      <c r="BE62" s="321" t="str">
        <f>IFERROR(VLOOKUP($E62,'VEH110 List'!$A:$AE,24,FALSE),"")</f>
        <v/>
      </c>
      <c r="BF62" s="321" t="str">
        <f>IFERROR(VLOOKUP($E62,'VEH110 List'!$A:$AE,21,FALSE),"")</f>
        <v/>
      </c>
      <c r="BG62" s="321" t="str">
        <f>IFERROR(VLOOKUP($E62,'VEH110 List'!$A:$AE,22,FALSE),"")</f>
        <v/>
      </c>
      <c r="BH62" s="321" t="str">
        <f>IFERROR(VLOOKUP($E62,'VEH110 List'!$A:$AE,20,FALSE),"")</f>
        <v/>
      </c>
      <c r="BI62" s="48"/>
    </row>
    <row r="63" spans="2:61" x14ac:dyDescent="0.35">
      <c r="B63" s="49">
        <v>14</v>
      </c>
      <c r="C63" s="252" t="str">
        <f>IF($S$47&gt;=14,$C$50,"")</f>
        <v/>
      </c>
      <c r="D63" s="252" t="str">
        <f t="shared" si="9"/>
        <v>Cat 4: Light-Duty Truck</v>
      </c>
      <c r="E63" s="252" t="str">
        <f>IF($S$47&gt;=14,$E$50,"")</f>
        <v/>
      </c>
      <c r="F63" s="252"/>
      <c r="G63" s="364" t="str">
        <f>IFERROR(VLOOKUP($E63,'VEH110 List'!$A:$AE,9,FALSE),"")</f>
        <v/>
      </c>
      <c r="H63" s="364" t="str">
        <f>IFERROR(VLOOKUP($E63,'VEH110 List'!$A:$AE,11,FALSE),"")</f>
        <v/>
      </c>
      <c r="I63" s="364" t="str">
        <f>IFERROR(VLOOKUP($E63,'VEH110 List'!$A:$AE,13,FALSE),"")</f>
        <v/>
      </c>
      <c r="J63" s="364" t="str">
        <f>IFERROR(VLOOKUP($E63,'VEH110 List'!$A:$AE,14,FALSE),"")</f>
        <v/>
      </c>
      <c r="K63" s="324"/>
      <c r="L63" s="324"/>
      <c r="M63" s="364" t="str">
        <f>IFERROR(VLOOKUP($E63,'VEH110 List'!$A:$AE,4,FALSE),"")</f>
        <v/>
      </c>
      <c r="N63" s="376" t="str">
        <f>IFERROR(VLOOKUP($E63,'VEH110 List'!$A:$AE,27,FALSE),"")</f>
        <v/>
      </c>
      <c r="O63" s="324"/>
      <c r="P63" s="312"/>
      <c r="Q63" s="324"/>
      <c r="R63" s="312"/>
      <c r="S63" s="253" t="str">
        <f t="shared" si="10"/>
        <v/>
      </c>
      <c r="T63" s="14"/>
      <c r="U63" s="332">
        <v>14</v>
      </c>
      <c r="V63" s="9" t="str">
        <f>IFERROR(VLOOKUP($E63,'VEH110 List'!$A:$AE,25,FALSE),"")</f>
        <v/>
      </c>
      <c r="W63" s="9" t="str">
        <f>IFERROR(VLOOKUP($E63,'VEH110 List'!$A:$AE,30,FALSE),"")</f>
        <v/>
      </c>
      <c r="X63" s="9" t="str">
        <f t="shared" si="11"/>
        <v/>
      </c>
      <c r="Y63" s="679"/>
      <c r="Z63" s="680"/>
      <c r="AA63" s="681"/>
      <c r="AB63" s="14"/>
      <c r="AC63" s="332">
        <v>14</v>
      </c>
      <c r="AD63" s="324"/>
      <c r="AE63" s="324"/>
      <c r="AF63" s="325" t="str">
        <f>IFERROR(IF(AD63="",CONCATENATE(VLOOKUP($AE63,'Turn-Ins'!$B:$L,3,FALSE),VLOOKUP($AE63,'Turn-Ins'!$B:$L,4,FALSE)),VLOOKUP($AD63,'Turn-Ins'!$B:$L,4,FALSE)),"")</f>
        <v/>
      </c>
      <c r="AG63" s="325" t="str">
        <f>IFERROR(IF(AD63="",(VLOOKUP($AE63,'Turn-Ins'!$B:$L,5,FALSE)),VLOOKUP($AD63,'Turn-Ins'!$B:$L,5,FALSE)),"")</f>
        <v/>
      </c>
      <c r="AH63" s="325" t="str">
        <f>IFERROR(IF(AD63="",(VLOOKUP($AE63,'Turn-Ins'!$B:$L,6,FALSE)),VLOOKUP($AD63,'Turn-Ins'!$B:$L,6,FALSE)),"")</f>
        <v/>
      </c>
      <c r="AI63" s="325" t="str">
        <f>IFERROR(IF(AD63="",(VLOOKUP($AE63,'Turn-Ins'!$B:$L,7,FALSE)),VLOOKUP($AD63,'Turn-Ins'!$B:$L,7,FALSE)),"")</f>
        <v/>
      </c>
      <c r="AJ63" s="325" t="str">
        <f>IFERROR(IF(AD63="",(VLOOKUP($AE63,'Turn-Ins'!$B:$L,8,FALSE)),VLOOKUP($AD63,'Turn-Ins'!$B:$L,8,FALSE)),"")</f>
        <v/>
      </c>
      <c r="AK63" s="326" t="str">
        <f>IFERROR(IF(AD63="",(VLOOKUP($AE63,'Turn-Ins'!$B:$L,9,FALSE)),VLOOKUP($AD63,'Turn-Ins'!$B:$L,9,FALSE)),"")</f>
        <v/>
      </c>
      <c r="AL63" s="326" t="str">
        <f>IFERROR(IF(AD63="",(VLOOKUP($AE63,'Turn-Ins'!$B:$L,11,FALSE)),VLOOKUP($AD63,'Turn-Ins'!$B:$L,11,FALSE)),"")</f>
        <v/>
      </c>
      <c r="AM63" s="324"/>
      <c r="AN63" s="324"/>
      <c r="AO63" s="327" t="str">
        <f>IFERROR(IF(AD63="",(VLOOKUP($AE63,'Turn-Ins'!$B:$L,10,FALSE)),VLOOKUP($AD63,'Turn-Ins'!$B:$L,10,FALSE)),"")</f>
        <v/>
      </c>
      <c r="AP63" s="669"/>
      <c r="AQ63" s="669"/>
      <c r="AR63" s="252"/>
      <c r="AS63" s="669"/>
      <c r="AT63" s="669"/>
      <c r="AU63" s="669"/>
      <c r="AV63" s="393" t="str">
        <f t="shared" ca="1" si="8"/>
        <v>N</v>
      </c>
      <c r="AW63" s="49">
        <v>14</v>
      </c>
      <c r="AX63" s="9" t="str">
        <f>IFERROR(VLOOKUP($E63,'VEH110 List'!$A:$AE,18,FALSE),"")</f>
        <v/>
      </c>
      <c r="AY63" s="9" t="str">
        <f>IFERROR(VLOOKUP($E63,'VEH110 List'!$A:$AE,19,FALSE),"")</f>
        <v/>
      </c>
      <c r="AZ63" s="321" t="str">
        <f>IFERROR(VLOOKUP($E63,'VEH110 List'!$A:$AE,15,FALSE),"")</f>
        <v/>
      </c>
      <c r="BA63" s="321" t="str">
        <f>IFERROR(VLOOKUP($E63,'VEH110 List'!$A:$AE,16,FALSE),"")</f>
        <v/>
      </c>
      <c r="BB63" s="321" t="str">
        <f>IFERROR(VLOOKUP($E63,'VEH110 List'!$A:$AE,17,FALSE),"")</f>
        <v/>
      </c>
      <c r="BC63" s="321" t="str">
        <f>IFERROR(VLOOKUP($E63,'VEH110 List'!$A:$AE,23,FALSE),"")</f>
        <v/>
      </c>
      <c r="BD63" s="321" t="str">
        <f>IFERROR(VLOOKUP($E63,'VEH110 List'!$A:$AE,26,FALSE),"")</f>
        <v/>
      </c>
      <c r="BE63" s="321" t="str">
        <f>IFERROR(VLOOKUP($E63,'VEH110 List'!$A:$AE,24,FALSE),"")</f>
        <v/>
      </c>
      <c r="BF63" s="321" t="str">
        <f>IFERROR(VLOOKUP($E63,'VEH110 List'!$A:$AE,21,FALSE),"")</f>
        <v/>
      </c>
      <c r="BG63" s="321" t="str">
        <f>IFERROR(VLOOKUP($E63,'VEH110 List'!$A:$AE,22,FALSE),"")</f>
        <v/>
      </c>
      <c r="BH63" s="321" t="str">
        <f>IFERROR(VLOOKUP($E63,'VEH110 List'!$A:$AE,20,FALSE),"")</f>
        <v/>
      </c>
      <c r="BI63" s="48"/>
    </row>
    <row r="64" spans="2:61" x14ac:dyDescent="0.35">
      <c r="B64" s="49">
        <v>15</v>
      </c>
      <c r="C64" s="388" t="str">
        <f>IF($S$47&gt;=15,$C$50,"")</f>
        <v/>
      </c>
      <c r="D64" s="388" t="str">
        <f t="shared" si="9"/>
        <v>Cat 4: Light-Duty Truck</v>
      </c>
      <c r="E64" s="388" t="str">
        <f>IF($S$47&gt;=15,$E$50,"")</f>
        <v/>
      </c>
      <c r="F64" s="388"/>
      <c r="G64" s="365" t="str">
        <f>IFERROR(VLOOKUP($E64,'VEH110 List'!$A:$AE,9,FALSE),"")</f>
        <v/>
      </c>
      <c r="H64" s="365" t="str">
        <f>IFERROR(VLOOKUP($E64,'VEH110 List'!$A:$AE,11,FALSE),"")</f>
        <v/>
      </c>
      <c r="I64" s="365" t="str">
        <f>IFERROR(VLOOKUP($E64,'VEH110 List'!$A:$AE,13,FALSE),"")</f>
        <v/>
      </c>
      <c r="J64" s="365" t="str">
        <f>IFERROR(VLOOKUP($E64,'VEH110 List'!$A:$AE,14,FALSE),"")</f>
        <v/>
      </c>
      <c r="K64" s="328"/>
      <c r="L64" s="328"/>
      <c r="M64" s="365" t="str">
        <f>IFERROR(VLOOKUP($E64,'VEH110 List'!$A:$AE,4,FALSE),"")</f>
        <v/>
      </c>
      <c r="N64" s="377" t="str">
        <f>IFERROR(VLOOKUP($E64,'VEH110 List'!$A:$AE,27,FALSE),"")</f>
        <v/>
      </c>
      <c r="O64" s="328"/>
      <c r="P64" s="313"/>
      <c r="Q64" s="328"/>
      <c r="R64" s="313"/>
      <c r="S64" s="255" t="str">
        <f t="shared" si="10"/>
        <v/>
      </c>
      <c r="T64" s="14"/>
      <c r="U64" s="332">
        <v>15</v>
      </c>
      <c r="V64" s="254" t="str">
        <f>IFERROR(VLOOKUP($E64,'VEH110 List'!$A:$AE,25,FALSE),"")</f>
        <v/>
      </c>
      <c r="W64" s="254" t="str">
        <f>IFERROR(VLOOKUP($E64,'VEH110 List'!$A:$AE,30,FALSE),"")</f>
        <v/>
      </c>
      <c r="X64" s="254" t="str">
        <f t="shared" si="11"/>
        <v/>
      </c>
      <c r="Y64" s="682"/>
      <c r="Z64" s="683"/>
      <c r="AA64" s="684"/>
      <c r="AB64" s="14"/>
      <c r="AC64" s="332">
        <v>15</v>
      </c>
      <c r="AD64" s="328"/>
      <c r="AE64" s="328"/>
      <c r="AF64" s="329" t="str">
        <f>IFERROR(IF(AD64="",CONCATENATE(VLOOKUP($AE64,'Turn-Ins'!$B:$L,3,FALSE),VLOOKUP($AE64,'Turn-Ins'!$B:$L,4,FALSE)),VLOOKUP($AD64,'Turn-Ins'!$B:$L,4,FALSE)),"")</f>
        <v/>
      </c>
      <c r="AG64" s="329" t="str">
        <f>IFERROR(IF(AD64="",(VLOOKUP($AE64,'Turn-Ins'!$B:$L,5,FALSE)),VLOOKUP($AD64,'Turn-Ins'!$B:$L,5,FALSE)),"")</f>
        <v/>
      </c>
      <c r="AH64" s="329" t="str">
        <f>IFERROR(IF(AD64="",(VLOOKUP($AE64,'Turn-Ins'!$B:$L,6,FALSE)),VLOOKUP($AD64,'Turn-Ins'!$B:$L,6,FALSE)),"")</f>
        <v/>
      </c>
      <c r="AI64" s="329" t="str">
        <f>IFERROR(IF(AD64="",(VLOOKUP($AE64,'Turn-Ins'!$B:$L,7,FALSE)),VLOOKUP($AD64,'Turn-Ins'!$B:$L,7,FALSE)),"")</f>
        <v/>
      </c>
      <c r="AJ64" s="329" t="str">
        <f>IFERROR(IF(AD64="",(VLOOKUP($AE64,'Turn-Ins'!$B:$L,8,FALSE)),VLOOKUP($AD64,'Turn-Ins'!$B:$L,8,FALSE)),"")</f>
        <v/>
      </c>
      <c r="AK64" s="330" t="str">
        <f>IFERROR(IF(AD64="",(VLOOKUP($AE64,'Turn-Ins'!$B:$L,9,FALSE)),VLOOKUP($AD64,'Turn-Ins'!$B:$L,9,FALSE)),"")</f>
        <v/>
      </c>
      <c r="AL64" s="330" t="str">
        <f>IFERROR(IF(AD64="",(VLOOKUP($AE64,'Turn-Ins'!$B:$L,11,FALSE)),VLOOKUP($AD64,'Turn-Ins'!$B:$L,11,FALSE)),"")</f>
        <v/>
      </c>
      <c r="AM64" s="328"/>
      <c r="AN64" s="328"/>
      <c r="AO64" s="331" t="str">
        <f>IFERROR(IF(AD64="",(VLOOKUP($AE64,'Turn-Ins'!$B:$L,10,FALSE)),VLOOKUP($AD64,'Turn-Ins'!$B:$L,10,FALSE)),"")</f>
        <v/>
      </c>
      <c r="AP64" s="670"/>
      <c r="AQ64" s="670"/>
      <c r="AR64" s="388"/>
      <c r="AS64" s="670"/>
      <c r="AT64" s="670"/>
      <c r="AU64" s="670"/>
      <c r="AV64" s="393" t="str">
        <f t="shared" ca="1" si="8"/>
        <v>N</v>
      </c>
      <c r="AW64" s="49">
        <v>15</v>
      </c>
      <c r="AX64" s="254" t="str">
        <f>IFERROR(VLOOKUP($E64,'VEH110 List'!$A:$AE,18,FALSE),"")</f>
        <v/>
      </c>
      <c r="AY64" s="254" t="str">
        <f>IFERROR(VLOOKUP($E64,'VEH110 List'!$A:$AE,19,FALSE),"")</f>
        <v/>
      </c>
      <c r="AZ64" s="322" t="str">
        <f>IFERROR(VLOOKUP($E64,'VEH110 List'!$A:$AE,15,FALSE),"")</f>
        <v/>
      </c>
      <c r="BA64" s="322" t="str">
        <f>IFERROR(VLOOKUP($E64,'VEH110 List'!$A:$AE,16,FALSE),"")</f>
        <v/>
      </c>
      <c r="BB64" s="322" t="str">
        <f>IFERROR(VLOOKUP($E64,'VEH110 List'!$A:$AE,17,FALSE),"")</f>
        <v/>
      </c>
      <c r="BC64" s="322" t="str">
        <f>IFERROR(VLOOKUP($E64,'VEH110 List'!$A:$AE,23,FALSE),"")</f>
        <v/>
      </c>
      <c r="BD64" s="322" t="str">
        <f>IFERROR(VLOOKUP($E64,'VEH110 List'!$A:$AE,26,FALSE),"")</f>
        <v/>
      </c>
      <c r="BE64" s="322" t="str">
        <f>IFERROR(VLOOKUP($E64,'VEH110 List'!$A:$AE,24,FALSE),"")</f>
        <v/>
      </c>
      <c r="BF64" s="322" t="str">
        <f>IFERROR(VLOOKUP($E64,'VEH110 List'!$A:$AE,21,FALSE),"")</f>
        <v/>
      </c>
      <c r="BG64" s="322" t="str">
        <f>IFERROR(VLOOKUP($E64,'VEH110 List'!$A:$AE,22,FALSE),"")</f>
        <v/>
      </c>
      <c r="BH64" s="322" t="str">
        <f>IFERROR(VLOOKUP($E64,'VEH110 List'!$A:$AE,20,FALSE),"")</f>
        <v/>
      </c>
      <c r="BI64" s="48"/>
    </row>
    <row r="65" spans="2:61" ht="15" thickBot="1" x14ac:dyDescent="0.4">
      <c r="B65" s="50"/>
      <c r="C65" s="36"/>
      <c r="D65" s="36"/>
      <c r="E65" s="36"/>
      <c r="F65" s="36"/>
      <c r="G65" s="36"/>
      <c r="H65" s="36"/>
      <c r="I65" s="36"/>
      <c r="J65" s="36"/>
      <c r="K65" s="434"/>
      <c r="L65" s="434"/>
      <c r="M65" s="36"/>
      <c r="N65" s="36"/>
      <c r="O65" s="434"/>
      <c r="P65" s="36"/>
      <c r="Q65" s="434"/>
      <c r="R65" s="36"/>
      <c r="S65" s="36"/>
      <c r="T65" s="37"/>
      <c r="U65" s="35"/>
      <c r="V65" s="36"/>
      <c r="W65" s="36"/>
      <c r="X65" s="36"/>
      <c r="Y65" s="36"/>
      <c r="Z65" s="36"/>
      <c r="AA65" s="36"/>
      <c r="AB65" s="37"/>
      <c r="AC65" s="35"/>
      <c r="AD65" s="36"/>
      <c r="AE65" s="36"/>
      <c r="AF65" s="36"/>
      <c r="AG65" s="36"/>
      <c r="AH65" s="36"/>
      <c r="AI65" s="36"/>
      <c r="AJ65" s="36"/>
      <c r="AK65" s="36"/>
      <c r="AL65" s="36"/>
      <c r="AM65" s="36"/>
      <c r="AN65" s="36"/>
      <c r="AO65" s="36"/>
      <c r="AP65" s="36"/>
      <c r="AQ65" s="36"/>
      <c r="AR65" s="36"/>
      <c r="AS65" s="36"/>
      <c r="AT65" s="36"/>
      <c r="AU65" s="36"/>
      <c r="AV65" s="51"/>
      <c r="AW65" s="50"/>
      <c r="AX65" s="36"/>
      <c r="AY65" s="36"/>
      <c r="AZ65" s="36"/>
      <c r="BA65" s="36"/>
      <c r="BB65" s="36"/>
      <c r="BC65" s="36"/>
      <c r="BD65" s="36"/>
      <c r="BE65" s="36"/>
      <c r="BF65" s="36"/>
      <c r="BG65" s="36"/>
      <c r="BH65" s="36"/>
      <c r="BI65" s="51"/>
    </row>
    <row r="66" spans="2:61" ht="15" customHeight="1" x14ac:dyDescent="0.35">
      <c r="B66" s="52"/>
      <c r="C66" s="16"/>
      <c r="D66" s="16"/>
      <c r="E66" s="16"/>
      <c r="F66" s="16"/>
      <c r="G66" s="16"/>
      <c r="H66" s="16"/>
      <c r="I66" s="16"/>
      <c r="J66" s="16"/>
      <c r="K66" s="435"/>
      <c r="L66" s="435"/>
      <c r="M66" s="16"/>
      <c r="N66" s="16"/>
      <c r="O66" s="435"/>
      <c r="P66" s="16"/>
      <c r="Q66" s="435"/>
      <c r="R66" s="16"/>
      <c r="S66" s="16"/>
      <c r="T66" s="17"/>
      <c r="U66" s="16"/>
      <c r="V66" s="16"/>
      <c r="W66" s="16"/>
      <c r="X66" s="16"/>
      <c r="Y66" s="16"/>
      <c r="Z66" s="16"/>
      <c r="AA66" s="16"/>
      <c r="AB66" s="17"/>
      <c r="AC66" s="15"/>
      <c r="AD66" s="16"/>
      <c r="AE66" s="16"/>
      <c r="AF66" s="16"/>
      <c r="AG66" s="16"/>
      <c r="AH66" s="16"/>
      <c r="AI66" s="16"/>
      <c r="AJ66" s="16"/>
      <c r="AK66" s="16"/>
      <c r="AL66" s="16"/>
      <c r="AM66" s="16"/>
      <c r="AN66" s="16"/>
      <c r="AO66" s="16"/>
      <c r="AP66" s="16"/>
      <c r="AQ66" s="16"/>
      <c r="AR66" s="16"/>
      <c r="AS66" s="16"/>
      <c r="AT66" s="16"/>
      <c r="AU66" s="16"/>
      <c r="AV66" s="53"/>
      <c r="AW66" s="52"/>
      <c r="AX66" s="16"/>
      <c r="AY66" s="16"/>
      <c r="AZ66" s="16"/>
      <c r="BA66" s="16"/>
      <c r="BB66" s="16"/>
      <c r="BC66" s="16"/>
      <c r="BD66" s="16"/>
      <c r="BE66" s="16"/>
      <c r="BF66" s="16"/>
      <c r="BG66" s="16"/>
      <c r="BH66" s="16"/>
      <c r="BI66" s="53"/>
    </row>
    <row r="67" spans="2:61" ht="15" customHeight="1" x14ac:dyDescent="0.35">
      <c r="B67" s="52"/>
      <c r="C67" s="82" t="s">
        <v>14731</v>
      </c>
      <c r="D67" s="151"/>
      <c r="E67" s="664" t="s">
        <v>2202</v>
      </c>
      <c r="F67" s="665"/>
      <c r="G67" s="665"/>
      <c r="H67" s="665"/>
      <c r="I67" s="665"/>
      <c r="J67" s="665"/>
      <c r="K67" s="665"/>
      <c r="L67" s="666"/>
      <c r="M67" s="73"/>
      <c r="N67" s="73"/>
      <c r="O67" s="667" t="s">
        <v>60</v>
      </c>
      <c r="P67" s="668"/>
      <c r="Q67" s="668"/>
      <c r="R67" s="668"/>
      <c r="S67" s="34">
        <f>'Justification &amp; Expected Use'!Q198</f>
        <v>0</v>
      </c>
      <c r="T67" s="17"/>
      <c r="U67" s="16"/>
      <c r="V67" s="696" t="s">
        <v>394</v>
      </c>
      <c r="W67" s="667"/>
      <c r="X67" s="667"/>
      <c r="Y67" s="667"/>
      <c r="Z67" s="667"/>
      <c r="AA67" s="697"/>
      <c r="AB67" s="17"/>
      <c r="AC67" s="15"/>
      <c r="AD67" s="664" t="s">
        <v>395</v>
      </c>
      <c r="AE67" s="665"/>
      <c r="AF67" s="686"/>
      <c r="AG67" s="686"/>
      <c r="AH67" s="686"/>
      <c r="AI67" s="686"/>
      <c r="AJ67" s="686"/>
      <c r="AK67" s="686"/>
      <c r="AL67" s="686"/>
      <c r="AM67" s="687" t="s">
        <v>61</v>
      </c>
      <c r="AN67" s="688"/>
      <c r="AO67" s="688"/>
      <c r="AP67" s="688"/>
      <c r="AQ67" s="688"/>
      <c r="AR67" s="688"/>
      <c r="AS67" s="688"/>
      <c r="AT67" s="688"/>
      <c r="AU67" s="689"/>
      <c r="AV67" s="53"/>
      <c r="AW67" s="52"/>
      <c r="AX67" s="16"/>
      <c r="AY67" s="16"/>
      <c r="AZ67" s="16"/>
      <c r="BA67" s="16"/>
      <c r="BB67" s="16"/>
      <c r="BC67" s="16"/>
      <c r="BD67" s="16"/>
      <c r="BE67" s="16"/>
      <c r="BF67" s="16"/>
      <c r="BG67" s="16"/>
      <c r="BH67" s="16"/>
      <c r="BI67" s="53"/>
    </row>
    <row r="68" spans="2:61" ht="15" customHeight="1" x14ac:dyDescent="0.35">
      <c r="B68" s="52"/>
      <c r="C68" s="656" t="s">
        <v>62</v>
      </c>
      <c r="D68" s="107"/>
      <c r="E68" s="656" t="s">
        <v>17</v>
      </c>
      <c r="F68" s="656" t="s">
        <v>18</v>
      </c>
      <c r="G68" s="656" t="s">
        <v>19</v>
      </c>
      <c r="H68" s="656" t="s">
        <v>20</v>
      </c>
      <c r="I68" s="656" t="s">
        <v>21</v>
      </c>
      <c r="J68" s="656" t="s">
        <v>22</v>
      </c>
      <c r="K68" s="656" t="s">
        <v>34</v>
      </c>
      <c r="L68" s="656" t="s">
        <v>35</v>
      </c>
      <c r="M68" s="656" t="s">
        <v>63</v>
      </c>
      <c r="N68" s="656" t="s">
        <v>64</v>
      </c>
      <c r="O68" s="656" t="s">
        <v>65</v>
      </c>
      <c r="P68" s="656" t="s">
        <v>66</v>
      </c>
      <c r="Q68" s="656" t="s">
        <v>67</v>
      </c>
      <c r="R68" s="656" t="s">
        <v>68</v>
      </c>
      <c r="S68" s="656" t="s">
        <v>36</v>
      </c>
      <c r="T68" s="17"/>
      <c r="U68" s="16"/>
      <c r="V68" s="656" t="s">
        <v>69</v>
      </c>
      <c r="W68" s="656" t="s">
        <v>385</v>
      </c>
      <c r="X68" s="656" t="s">
        <v>70</v>
      </c>
      <c r="Y68" s="672" t="s">
        <v>71</v>
      </c>
      <c r="Z68" s="690"/>
      <c r="AA68" s="691"/>
      <c r="AB68" s="17"/>
      <c r="AC68" s="15"/>
      <c r="AD68" s="656" t="s">
        <v>5729</v>
      </c>
      <c r="AE68" s="656" t="s">
        <v>5730</v>
      </c>
      <c r="AF68" s="656" t="s">
        <v>14</v>
      </c>
      <c r="AG68" s="656" t="s">
        <v>18</v>
      </c>
      <c r="AH68" s="656" t="s">
        <v>19</v>
      </c>
      <c r="AI68" s="656" t="s">
        <v>20</v>
      </c>
      <c r="AJ68" s="656" t="s">
        <v>72</v>
      </c>
      <c r="AK68" s="656" t="s">
        <v>73</v>
      </c>
      <c r="AL68" s="656" t="s">
        <v>74</v>
      </c>
      <c r="AM68" s="656" t="s">
        <v>75</v>
      </c>
      <c r="AN68" s="656" t="s">
        <v>76</v>
      </c>
      <c r="AO68" s="656" t="s">
        <v>77</v>
      </c>
      <c r="AP68" s="672" t="s">
        <v>78</v>
      </c>
      <c r="AQ68" s="673"/>
      <c r="AR68" s="694" t="s">
        <v>15847</v>
      </c>
      <c r="AS68" s="672" t="s">
        <v>5687</v>
      </c>
      <c r="AT68" s="676"/>
      <c r="AU68" s="673"/>
      <c r="AV68" s="53"/>
      <c r="AW68" s="52"/>
      <c r="AX68" s="656" t="s">
        <v>23</v>
      </c>
      <c r="AY68" s="656" t="s">
        <v>24</v>
      </c>
      <c r="AZ68" s="656" t="s">
        <v>25</v>
      </c>
      <c r="BA68" s="656" t="s">
        <v>26</v>
      </c>
      <c r="BB68" s="656" t="s">
        <v>27</v>
      </c>
      <c r="BC68" s="656" t="s">
        <v>79</v>
      </c>
      <c r="BD68" s="656" t="s">
        <v>29</v>
      </c>
      <c r="BE68" s="656" t="s">
        <v>30</v>
      </c>
      <c r="BF68" s="656" t="s">
        <v>31</v>
      </c>
      <c r="BG68" s="656" t="s">
        <v>32</v>
      </c>
      <c r="BH68" s="656" t="s">
        <v>33</v>
      </c>
      <c r="BI68" s="53"/>
    </row>
    <row r="69" spans="2:61" x14ac:dyDescent="0.35">
      <c r="B69" s="52"/>
      <c r="C69" s="657"/>
      <c r="D69" s="108"/>
      <c r="E69" s="657"/>
      <c r="F69" s="657"/>
      <c r="G69" s="657"/>
      <c r="H69" s="657"/>
      <c r="I69" s="657"/>
      <c r="J69" s="657"/>
      <c r="K69" s="657"/>
      <c r="L69" s="657"/>
      <c r="M69" s="657"/>
      <c r="N69" s="657"/>
      <c r="O69" s="657"/>
      <c r="P69" s="657"/>
      <c r="Q69" s="657"/>
      <c r="R69" s="657"/>
      <c r="S69" s="657"/>
      <c r="T69" s="17"/>
      <c r="U69" s="16"/>
      <c r="V69" s="657"/>
      <c r="W69" s="657"/>
      <c r="X69" s="657"/>
      <c r="Y69" s="674"/>
      <c r="Z69" s="692"/>
      <c r="AA69" s="693"/>
      <c r="AB69" s="17"/>
      <c r="AC69" s="15"/>
      <c r="AD69" s="657"/>
      <c r="AE69" s="657"/>
      <c r="AF69" s="657"/>
      <c r="AG69" s="657"/>
      <c r="AH69" s="657"/>
      <c r="AI69" s="657"/>
      <c r="AJ69" s="657"/>
      <c r="AK69" s="657"/>
      <c r="AL69" s="657"/>
      <c r="AM69" s="657"/>
      <c r="AN69" s="657"/>
      <c r="AO69" s="657"/>
      <c r="AP69" s="674"/>
      <c r="AQ69" s="675"/>
      <c r="AR69" s="695"/>
      <c r="AS69" s="677"/>
      <c r="AT69" s="678"/>
      <c r="AU69" s="675"/>
      <c r="AV69" s="53"/>
      <c r="AW69" s="52"/>
      <c r="AX69" s="657"/>
      <c r="AY69" s="657"/>
      <c r="AZ69" s="657"/>
      <c r="BA69" s="657"/>
      <c r="BB69" s="657"/>
      <c r="BC69" s="657"/>
      <c r="BD69" s="657"/>
      <c r="BE69" s="657"/>
      <c r="BF69" s="657"/>
      <c r="BG69" s="657"/>
      <c r="BH69" s="657"/>
      <c r="BI69" s="53"/>
    </row>
    <row r="70" spans="2:61" x14ac:dyDescent="0.35">
      <c r="B70" s="54" t="s">
        <v>2203</v>
      </c>
      <c r="C70" s="7"/>
      <c r="D70" s="7"/>
      <c r="E70" s="7"/>
      <c r="F70" s="7"/>
      <c r="G70" s="363" t="str">
        <f>IFERROR(VLOOKUP($E70,'VEH110 List'!$A:$AE,9,FALSE),"")</f>
        <v/>
      </c>
      <c r="H70" s="363" t="str">
        <f>IFERROR(VLOOKUP($E70,'VEH110 List'!$A:$AE,11,FALSE),"")</f>
        <v/>
      </c>
      <c r="I70" s="363" t="str">
        <f>IFERROR(VLOOKUP($E70,'VEH110 List'!$A:$AE,13,FALSE),"")</f>
        <v/>
      </c>
      <c r="J70" s="363" t="str">
        <f>IFERROR(VLOOKUP($E70,'VEH110 List'!$A:$AE,14,FALSE),"")</f>
        <v/>
      </c>
      <c r="K70" s="323"/>
      <c r="L70" s="323"/>
      <c r="M70" s="363" t="str">
        <f>IFERROR(VLOOKUP($E70,'VEH110 List'!$A:$AE,4,FALSE),"")</f>
        <v/>
      </c>
      <c r="N70" s="375" t="str">
        <f>IFERROR(VLOOKUP($E70,'VEH110 List'!$A:$AE,27,FALSE),"")</f>
        <v/>
      </c>
      <c r="O70" s="323"/>
      <c r="P70" s="311"/>
      <c r="Q70" s="323"/>
      <c r="R70" s="311"/>
      <c r="S70" s="243" t="str">
        <f>IFERROR(N70+SUM(O70:R70),"")</f>
        <v/>
      </c>
      <c r="T70" s="17"/>
      <c r="U70" s="99">
        <v>1</v>
      </c>
      <c r="V70" s="8" t="str">
        <f>IFERROR(VLOOKUP($E70,'VEH110 List'!$A:$AE,25,FALSE),"")</f>
        <v/>
      </c>
      <c r="W70" s="8" t="str">
        <f>IFERROR(VLOOKUP($E70,'VEH110 List'!$A:$AE,30,FALSE),"")</f>
        <v/>
      </c>
      <c r="X70" s="9" t="str">
        <f>IF(AND(W70="Cat 1",V70&gt;31),"YES",IF(AND(W70="Cat 1",V70&lt;32),"NO",IF(AND(W70="Cat 2",V70&gt;21),"YES",IF(AND(W70="Cat 2",V70&lt;22),"NO",IF(AND(W70="Cat 3",V70&gt;15),"YES",IF(AND(W70="Cat 3",V70&lt;16),"NO",""))))))</f>
        <v/>
      </c>
      <c r="Y70" s="685"/>
      <c r="Z70" s="676"/>
      <c r="AA70" s="673"/>
      <c r="AB70" s="17"/>
      <c r="AC70" s="99">
        <v>1</v>
      </c>
      <c r="AD70" s="323"/>
      <c r="AE70" s="323"/>
      <c r="AF70" s="325" t="str">
        <f>IFERROR(IF(AD70="",CONCATENATE(VLOOKUP($AE70,'Turn-Ins'!$B:$L,3,FALSE),VLOOKUP($AE70,'Turn-Ins'!$B:$L,4,FALSE)),VLOOKUP($AD70,'Turn-Ins'!$B:$L,4,FALSE)),"")</f>
        <v/>
      </c>
      <c r="AG70" s="325" t="str">
        <f>IFERROR(IF(AD70="",(VLOOKUP($AE70,'Turn-Ins'!$B:$L,5,FALSE)),VLOOKUP($AD70,'Turn-Ins'!$B:$L,5,FALSE)),"")</f>
        <v/>
      </c>
      <c r="AH70" s="325" t="str">
        <f>IFERROR(IF(AD70="",(VLOOKUP($AE70,'Turn-Ins'!$B:$L,6,FALSE)),VLOOKUP($AD70,'Turn-Ins'!$B:$L,6,FALSE)),"")</f>
        <v/>
      </c>
      <c r="AI70" s="325" t="str">
        <f>IFERROR(IF(AD70="",(VLOOKUP($AE70,'Turn-Ins'!$B:$L,7,FALSE)),VLOOKUP($AD70,'Turn-Ins'!$B:$L,7,FALSE)),"")</f>
        <v/>
      </c>
      <c r="AJ70" s="325" t="str">
        <f>IFERROR(IF(AD70="",(VLOOKUP($AE70,'Turn-Ins'!$B:$L,8,FALSE)),VLOOKUP($AD70,'Turn-Ins'!$B:$L,8,FALSE)),"")</f>
        <v/>
      </c>
      <c r="AK70" s="326" t="str">
        <f>IFERROR(IF(AD70="",(VLOOKUP($AE70,'Turn-Ins'!$B:$L,9,FALSE)),VLOOKUP($AD70,'Turn-Ins'!$B:$L,9,FALSE)),"")</f>
        <v/>
      </c>
      <c r="AL70" s="326" t="str">
        <f>IFERROR(IF(AD70="",(VLOOKUP($AE70,'Turn-Ins'!$B:$L,11,FALSE)),VLOOKUP($AD70,'Turn-Ins'!$B:$L,11,FALSE)),"")</f>
        <v/>
      </c>
      <c r="AM70" s="324"/>
      <c r="AN70" s="324"/>
      <c r="AO70" s="327" t="str">
        <f>IFERROR(IF(AD70="",(VLOOKUP($AE70,'Turn-Ins'!$B:$L,10,FALSE)),VLOOKUP($AD70,'Turn-Ins'!$B:$L,10,FALSE)),"")</f>
        <v/>
      </c>
      <c r="AP70" s="671"/>
      <c r="AQ70" s="671"/>
      <c r="AR70" s="7"/>
      <c r="AS70" s="671"/>
      <c r="AT70" s="671"/>
      <c r="AU70" s="671"/>
      <c r="AV70" s="395" t="str">
        <f t="shared" ref="AV70:AV84" ca="1" si="12">IF(AO70&gt;44378,IF(AO70&lt;TODAY(),"Y","N"))</f>
        <v>N</v>
      </c>
      <c r="AW70" s="99">
        <v>1</v>
      </c>
      <c r="AX70" s="8" t="str">
        <f>IFERROR(VLOOKUP($E70,'VEH110 List'!$A:$AE,18,FALSE),"")</f>
        <v/>
      </c>
      <c r="AY70" s="8" t="str">
        <f>IFERROR(VLOOKUP($E70,'VEH110 List'!$A:$AE,19,FALSE),"")</f>
        <v/>
      </c>
      <c r="AZ70" s="320" t="str">
        <f>IFERROR(VLOOKUP($E70,'VEH110 List'!$A:$AE,15,FALSE),"")</f>
        <v/>
      </c>
      <c r="BA70" s="320" t="str">
        <f>IFERROR(VLOOKUP($E70,'VEH110 List'!$A:$AE,16,FALSE),"")</f>
        <v/>
      </c>
      <c r="BB70" s="320" t="str">
        <f>IFERROR(VLOOKUP($E70,'VEH110 List'!$A:$AE,17,FALSE),"")</f>
        <v/>
      </c>
      <c r="BC70" s="320" t="str">
        <f>IFERROR(VLOOKUP($E70,'VEH110 List'!$A:$AE,23,FALSE),"")</f>
        <v/>
      </c>
      <c r="BD70" s="320" t="str">
        <f>IFERROR(VLOOKUP($E70,'VEH110 List'!$A:$AE,26,FALSE),"")</f>
        <v/>
      </c>
      <c r="BE70" s="320" t="str">
        <f>IFERROR(VLOOKUP($E70,'VEH110 List'!$A:$AE,24,FALSE),"")</f>
        <v/>
      </c>
      <c r="BF70" s="320" t="str">
        <f>IFERROR(VLOOKUP($E70,'VEH110 List'!$A:$AE,21,FALSE),"")</f>
        <v/>
      </c>
      <c r="BG70" s="320" t="str">
        <f>IFERROR(VLOOKUP($E70,'VEH110 List'!$A:$AE,22,FALSE),"")</f>
        <v/>
      </c>
      <c r="BH70" s="320" t="str">
        <f>IFERROR(VLOOKUP($E70,'VEH110 List'!$A:$AE,20,FALSE),"")</f>
        <v/>
      </c>
      <c r="BI70" s="53"/>
    </row>
    <row r="71" spans="2:61" x14ac:dyDescent="0.35">
      <c r="B71" s="54">
        <v>2</v>
      </c>
      <c r="C71" s="252" t="str">
        <f>IF($S$67&gt;=2,$C$70,"")</f>
        <v/>
      </c>
      <c r="D71" s="252" t="str">
        <f t="shared" ref="D71:D84" si="13">IF($S$7&gt;=2,$C$10,"")</f>
        <v>Cat 4: Light-Duty Truck</v>
      </c>
      <c r="E71" s="252" t="str">
        <f>IF($S$67&gt;=2,$E$70,"")</f>
        <v/>
      </c>
      <c r="F71" s="252"/>
      <c r="G71" s="364" t="str">
        <f>IFERROR(VLOOKUP($E71,'VEH110 List'!$A:$AE,9,FALSE),"")</f>
        <v/>
      </c>
      <c r="H71" s="364" t="str">
        <f>IFERROR(VLOOKUP($E71,'VEH110 List'!$A:$AE,11,FALSE),"")</f>
        <v/>
      </c>
      <c r="I71" s="364" t="str">
        <f>IFERROR(VLOOKUP($E71,'VEH110 List'!$A:$AE,13,FALSE),"")</f>
        <v/>
      </c>
      <c r="J71" s="364" t="str">
        <f>IFERROR(VLOOKUP($E71,'VEH110 List'!$A:$AE,14,FALSE),"")</f>
        <v/>
      </c>
      <c r="K71" s="324"/>
      <c r="L71" s="324"/>
      <c r="M71" s="364" t="str">
        <f>IFERROR(VLOOKUP($E71,'VEH110 List'!$A:$AE,4,FALSE),"")</f>
        <v/>
      </c>
      <c r="N71" s="376" t="str">
        <f>IFERROR(VLOOKUP($E71,'VEH110 List'!$A:$AE,27,FALSE),"")</f>
        <v/>
      </c>
      <c r="O71" s="324"/>
      <c r="P71" s="312"/>
      <c r="Q71" s="324"/>
      <c r="R71" s="312"/>
      <c r="S71" s="253" t="str">
        <f t="shared" ref="S71:S84" si="14">IFERROR(N71+SUM(O71:R71),"")</f>
        <v/>
      </c>
      <c r="T71" s="17"/>
      <c r="U71" s="99">
        <v>2</v>
      </c>
      <c r="V71" s="9" t="str">
        <f>IFERROR(VLOOKUP($E71,'VEH110 List'!$A:$AE,25,FALSE),"")</f>
        <v/>
      </c>
      <c r="W71" s="9" t="str">
        <f>IFERROR(VLOOKUP($E71,'VEH110 List'!$A:$AE,30,FALSE),"")</f>
        <v/>
      </c>
      <c r="X71" s="9" t="str">
        <f t="shared" ref="X71:X84" si="15">IF(AND(W71="Cat 1",V71&gt;31),"YES",IF(AND(W71="Cat 1",V71&lt;32),"NO",IF(AND(W71="Cat 2",V71&gt;21),"YES",IF(AND(W71="Cat 2",V71&lt;22),"NO",IF(AND(W71="Cat 3",V71&gt;15),"YES",IF(AND(W71="Cat 3",V71&lt;16),"NO",""))))))</f>
        <v/>
      </c>
      <c r="Y71" s="679"/>
      <c r="Z71" s="680"/>
      <c r="AA71" s="681"/>
      <c r="AB71" s="17"/>
      <c r="AC71" s="99">
        <v>2</v>
      </c>
      <c r="AD71" s="324"/>
      <c r="AE71" s="324"/>
      <c r="AF71" s="325" t="str">
        <f>IFERROR(IF(AD71="",CONCATENATE(VLOOKUP($AE71,'Turn-Ins'!$B:$L,3,FALSE),VLOOKUP($AE71,'Turn-Ins'!$B:$L,4,FALSE)),VLOOKUP($AD71,'Turn-Ins'!$B:$L,4,FALSE)),"")</f>
        <v/>
      </c>
      <c r="AG71" s="325" t="str">
        <f>IFERROR(IF(AD71="",(VLOOKUP($AE71,'Turn-Ins'!$B:$L,5,FALSE)),VLOOKUP($AD71,'Turn-Ins'!$B:$L,5,FALSE)),"")</f>
        <v/>
      </c>
      <c r="AH71" s="325" t="str">
        <f>IFERROR(IF(AD71="",(VLOOKUP($AE71,'Turn-Ins'!$B:$L,6,FALSE)),VLOOKUP($AD71,'Turn-Ins'!$B:$L,6,FALSE)),"")</f>
        <v/>
      </c>
      <c r="AI71" s="325" t="str">
        <f>IFERROR(IF(AD71="",(VLOOKUP($AE71,'Turn-Ins'!$B:$L,7,FALSE)),VLOOKUP($AD71,'Turn-Ins'!$B:$L,7,FALSE)),"")</f>
        <v/>
      </c>
      <c r="AJ71" s="325" t="str">
        <f>IFERROR(IF(AD71="",(VLOOKUP($AE71,'Turn-Ins'!$B:$L,8,FALSE)),VLOOKUP($AD71,'Turn-Ins'!$B:$L,8,FALSE)),"")</f>
        <v/>
      </c>
      <c r="AK71" s="326" t="str">
        <f>IFERROR(IF(AD71="",(VLOOKUP($AE71,'Turn-Ins'!$B:$L,9,FALSE)),VLOOKUP($AD71,'Turn-Ins'!$B:$L,9,FALSE)),"")</f>
        <v/>
      </c>
      <c r="AL71" s="326" t="str">
        <f>IFERROR(IF(AD71="",(VLOOKUP($AE71,'Turn-Ins'!$B:$L,11,FALSE)),VLOOKUP($AD71,'Turn-Ins'!$B:$L,11,FALSE)),"")</f>
        <v/>
      </c>
      <c r="AM71" s="324"/>
      <c r="AN71" s="324"/>
      <c r="AO71" s="327" t="str">
        <f>IFERROR(IF(AD71="",(VLOOKUP($AE71,'Turn-Ins'!$B:$L,10,FALSE)),VLOOKUP($AD71,'Turn-Ins'!$B:$L,10,FALSE)),"")</f>
        <v/>
      </c>
      <c r="AP71" s="669"/>
      <c r="AQ71" s="669"/>
      <c r="AR71" s="252"/>
      <c r="AS71" s="669"/>
      <c r="AT71" s="669"/>
      <c r="AU71" s="669"/>
      <c r="AV71" s="395" t="str">
        <f t="shared" ca="1" si="12"/>
        <v>N</v>
      </c>
      <c r="AW71" s="99">
        <v>2</v>
      </c>
      <c r="AX71" s="9" t="str">
        <f>IFERROR(VLOOKUP($E71,'VEH110 List'!$A:$AE,18,FALSE),"")</f>
        <v/>
      </c>
      <c r="AY71" s="9" t="str">
        <f>IFERROR(VLOOKUP($E71,'VEH110 List'!$A:$AE,19,FALSE),"")</f>
        <v/>
      </c>
      <c r="AZ71" s="321" t="str">
        <f>IFERROR(VLOOKUP($E71,'VEH110 List'!$A:$AE,15,FALSE),"")</f>
        <v/>
      </c>
      <c r="BA71" s="321" t="str">
        <f>IFERROR(VLOOKUP($E71,'VEH110 List'!$A:$AE,16,FALSE),"")</f>
        <v/>
      </c>
      <c r="BB71" s="321" t="str">
        <f>IFERROR(VLOOKUP($E71,'VEH110 List'!$A:$AE,17,FALSE),"")</f>
        <v/>
      </c>
      <c r="BC71" s="321" t="str">
        <f>IFERROR(VLOOKUP($E71,'VEH110 List'!$A:$AE,23,FALSE),"")</f>
        <v/>
      </c>
      <c r="BD71" s="321" t="str">
        <f>IFERROR(VLOOKUP($E71,'VEH110 List'!$A:$AE,26,FALSE),"")</f>
        <v/>
      </c>
      <c r="BE71" s="321" t="str">
        <f>IFERROR(VLOOKUP($E71,'VEH110 List'!$A:$AE,24,FALSE),"")</f>
        <v/>
      </c>
      <c r="BF71" s="321" t="str">
        <f>IFERROR(VLOOKUP($E71,'VEH110 List'!$A:$AE,21,FALSE),"")</f>
        <v/>
      </c>
      <c r="BG71" s="321" t="str">
        <f>IFERROR(VLOOKUP($E71,'VEH110 List'!$A:$AE,22,FALSE),"")</f>
        <v/>
      </c>
      <c r="BH71" s="321" t="str">
        <f>IFERROR(VLOOKUP($E71,'VEH110 List'!$A:$AE,20,FALSE),"")</f>
        <v/>
      </c>
      <c r="BI71" s="53"/>
    </row>
    <row r="72" spans="2:61" x14ac:dyDescent="0.35">
      <c r="B72" s="54">
        <v>3</v>
      </c>
      <c r="C72" s="252" t="str">
        <f>IF($S$67&gt;=3,$C$70,"")</f>
        <v/>
      </c>
      <c r="D72" s="252" t="str">
        <f t="shared" si="13"/>
        <v>Cat 4: Light-Duty Truck</v>
      </c>
      <c r="E72" s="252" t="str">
        <f>IF($S$67&gt;=3,$E$70,"")</f>
        <v/>
      </c>
      <c r="F72" s="252"/>
      <c r="G72" s="364" t="str">
        <f>IFERROR(VLOOKUP($E72,'VEH110 List'!$A:$AE,9,FALSE),"")</f>
        <v/>
      </c>
      <c r="H72" s="364" t="str">
        <f>IFERROR(VLOOKUP($E72,'VEH110 List'!$A:$AE,11,FALSE),"")</f>
        <v/>
      </c>
      <c r="I72" s="364" t="str">
        <f>IFERROR(VLOOKUP($E72,'VEH110 List'!$A:$AE,13,FALSE),"")</f>
        <v/>
      </c>
      <c r="J72" s="364" t="str">
        <f>IFERROR(VLOOKUP($E72,'VEH110 List'!$A:$AE,14,FALSE),"")</f>
        <v/>
      </c>
      <c r="K72" s="324"/>
      <c r="L72" s="324"/>
      <c r="M72" s="364" t="str">
        <f>IFERROR(VLOOKUP($E72,'VEH110 List'!$A:$AE,4,FALSE),"")</f>
        <v/>
      </c>
      <c r="N72" s="376" t="str">
        <f>IFERROR(VLOOKUP($E72,'VEH110 List'!$A:$AE,27,FALSE),"")</f>
        <v/>
      </c>
      <c r="O72" s="324"/>
      <c r="P72" s="312"/>
      <c r="Q72" s="324"/>
      <c r="R72" s="312"/>
      <c r="S72" s="253" t="str">
        <f t="shared" si="14"/>
        <v/>
      </c>
      <c r="T72" s="17"/>
      <c r="U72" s="99">
        <v>3</v>
      </c>
      <c r="V72" s="9" t="str">
        <f>IFERROR(VLOOKUP($E72,'VEH110 List'!$A:$AE,25,FALSE),"")</f>
        <v/>
      </c>
      <c r="W72" s="9" t="str">
        <f>IFERROR(VLOOKUP($E72,'VEH110 List'!$A:$AE,30,FALSE),"")</f>
        <v/>
      </c>
      <c r="X72" s="9" t="str">
        <f t="shared" si="15"/>
        <v/>
      </c>
      <c r="Y72" s="679"/>
      <c r="Z72" s="680"/>
      <c r="AA72" s="681"/>
      <c r="AB72" s="17"/>
      <c r="AC72" s="99">
        <v>3</v>
      </c>
      <c r="AD72" s="324"/>
      <c r="AE72" s="324"/>
      <c r="AF72" s="325" t="str">
        <f>IFERROR(IF(AD72="",CONCATENATE(VLOOKUP($AE72,'Turn-Ins'!$B:$L,3,FALSE),VLOOKUP($AE72,'Turn-Ins'!$B:$L,4,FALSE)),VLOOKUP($AD72,'Turn-Ins'!$B:$L,4,FALSE)),"")</f>
        <v/>
      </c>
      <c r="AG72" s="325" t="str">
        <f>IFERROR(IF(AD72="",(VLOOKUP($AE72,'Turn-Ins'!$B:$L,5,FALSE)),VLOOKUP($AD72,'Turn-Ins'!$B:$L,5,FALSE)),"")</f>
        <v/>
      </c>
      <c r="AH72" s="325" t="str">
        <f>IFERROR(IF(AD72="",(VLOOKUP($AE72,'Turn-Ins'!$B:$L,6,FALSE)),VLOOKUP($AD72,'Turn-Ins'!$B:$L,6,FALSE)),"")</f>
        <v/>
      </c>
      <c r="AI72" s="325" t="str">
        <f>IFERROR(IF(AD72="",(VLOOKUP($AE72,'Turn-Ins'!$B:$L,7,FALSE)),VLOOKUP($AD72,'Turn-Ins'!$B:$L,7,FALSE)),"")</f>
        <v/>
      </c>
      <c r="AJ72" s="325" t="str">
        <f>IFERROR(IF(AD72="",(VLOOKUP($AE72,'Turn-Ins'!$B:$L,8,FALSE)),VLOOKUP($AD72,'Turn-Ins'!$B:$L,8,FALSE)),"")</f>
        <v/>
      </c>
      <c r="AK72" s="326" t="str">
        <f>IFERROR(IF(AD72="",(VLOOKUP($AE72,'Turn-Ins'!$B:$L,9,FALSE)),VLOOKUP($AD72,'Turn-Ins'!$B:$L,9,FALSE)),"")</f>
        <v/>
      </c>
      <c r="AL72" s="326" t="str">
        <f>IFERROR(IF(AD72="",(VLOOKUP($AE72,'Turn-Ins'!$B:$L,11,FALSE)),VLOOKUP($AD72,'Turn-Ins'!$B:$L,11,FALSE)),"")</f>
        <v/>
      </c>
      <c r="AM72" s="324"/>
      <c r="AN72" s="324"/>
      <c r="AO72" s="327" t="str">
        <f>IFERROR(IF(AD72="",(VLOOKUP($AE72,'Turn-Ins'!$B:$L,10,FALSE)),VLOOKUP($AD72,'Turn-Ins'!$B:$L,10,FALSE)),"")</f>
        <v/>
      </c>
      <c r="AP72" s="669"/>
      <c r="AQ72" s="669"/>
      <c r="AR72" s="252"/>
      <c r="AS72" s="669"/>
      <c r="AT72" s="669"/>
      <c r="AU72" s="669"/>
      <c r="AV72" s="395" t="str">
        <f t="shared" ca="1" si="12"/>
        <v>N</v>
      </c>
      <c r="AW72" s="99">
        <v>3</v>
      </c>
      <c r="AX72" s="9" t="str">
        <f>IFERROR(VLOOKUP($E72,'VEH110 List'!$A:$AE,18,FALSE),"")</f>
        <v/>
      </c>
      <c r="AY72" s="9" t="str">
        <f>IFERROR(VLOOKUP($E72,'VEH110 List'!$A:$AE,19,FALSE),"")</f>
        <v/>
      </c>
      <c r="AZ72" s="321" t="str">
        <f>IFERROR(VLOOKUP($E72,'VEH110 List'!$A:$AE,15,FALSE),"")</f>
        <v/>
      </c>
      <c r="BA72" s="321" t="str">
        <f>IFERROR(VLOOKUP($E72,'VEH110 List'!$A:$AE,16,FALSE),"")</f>
        <v/>
      </c>
      <c r="BB72" s="321" t="str">
        <f>IFERROR(VLOOKUP($E72,'VEH110 List'!$A:$AE,17,FALSE),"")</f>
        <v/>
      </c>
      <c r="BC72" s="321" t="str">
        <f>IFERROR(VLOOKUP($E72,'VEH110 List'!$A:$AE,23,FALSE),"")</f>
        <v/>
      </c>
      <c r="BD72" s="321" t="str">
        <f>IFERROR(VLOOKUP($E72,'VEH110 List'!$A:$AE,26,FALSE),"")</f>
        <v/>
      </c>
      <c r="BE72" s="321" t="str">
        <f>IFERROR(VLOOKUP($E72,'VEH110 List'!$A:$AE,24,FALSE),"")</f>
        <v/>
      </c>
      <c r="BF72" s="321" t="str">
        <f>IFERROR(VLOOKUP($E72,'VEH110 List'!$A:$AE,21,FALSE),"")</f>
        <v/>
      </c>
      <c r="BG72" s="321" t="str">
        <f>IFERROR(VLOOKUP($E72,'VEH110 List'!$A:$AE,22,FALSE),"")</f>
        <v/>
      </c>
      <c r="BH72" s="321" t="str">
        <f>IFERROR(VLOOKUP($E72,'VEH110 List'!$A:$AE,20,FALSE),"")</f>
        <v/>
      </c>
      <c r="BI72" s="53"/>
    </row>
    <row r="73" spans="2:61" x14ac:dyDescent="0.35">
      <c r="B73" s="54">
        <v>4</v>
      </c>
      <c r="C73" s="252" t="str">
        <f>IF($S$67&gt;=4,$C$70,"")</f>
        <v/>
      </c>
      <c r="D73" s="252" t="str">
        <f t="shared" si="13"/>
        <v>Cat 4: Light-Duty Truck</v>
      </c>
      <c r="E73" s="252" t="str">
        <f>IF($S$67&gt;=4,$E$70,"")</f>
        <v/>
      </c>
      <c r="F73" s="252"/>
      <c r="G73" s="364" t="str">
        <f>IFERROR(VLOOKUP($E73,'VEH110 List'!$A:$AE,9,FALSE),"")</f>
        <v/>
      </c>
      <c r="H73" s="364" t="str">
        <f>IFERROR(VLOOKUP($E73,'VEH110 List'!$A:$AE,11,FALSE),"")</f>
        <v/>
      </c>
      <c r="I73" s="364" t="str">
        <f>IFERROR(VLOOKUP($E73,'VEH110 List'!$A:$AE,13,FALSE),"")</f>
        <v/>
      </c>
      <c r="J73" s="364" t="str">
        <f>IFERROR(VLOOKUP($E73,'VEH110 List'!$A:$AE,14,FALSE),"")</f>
        <v/>
      </c>
      <c r="K73" s="324"/>
      <c r="L73" s="324"/>
      <c r="M73" s="364" t="str">
        <f>IFERROR(VLOOKUP($E73,'VEH110 List'!$A:$AE,4,FALSE),"")</f>
        <v/>
      </c>
      <c r="N73" s="376" t="str">
        <f>IFERROR(VLOOKUP($E73,'VEH110 List'!$A:$AE,27,FALSE),"")</f>
        <v/>
      </c>
      <c r="O73" s="324"/>
      <c r="P73" s="312"/>
      <c r="Q73" s="324"/>
      <c r="R73" s="312"/>
      <c r="S73" s="253" t="str">
        <f t="shared" si="14"/>
        <v/>
      </c>
      <c r="T73" s="17"/>
      <c r="U73" s="99">
        <v>4</v>
      </c>
      <c r="V73" s="9" t="str">
        <f>IFERROR(VLOOKUP($E73,'VEH110 List'!$A:$AE,25,FALSE),"")</f>
        <v/>
      </c>
      <c r="W73" s="9" t="str">
        <f>IFERROR(VLOOKUP($E73,'VEH110 List'!$A:$AE,30,FALSE),"")</f>
        <v/>
      </c>
      <c r="X73" s="9" t="str">
        <f t="shared" si="15"/>
        <v/>
      </c>
      <c r="Y73" s="679"/>
      <c r="Z73" s="680"/>
      <c r="AA73" s="681"/>
      <c r="AB73" s="17"/>
      <c r="AC73" s="99">
        <v>4</v>
      </c>
      <c r="AD73" s="324"/>
      <c r="AE73" s="324"/>
      <c r="AF73" s="325" t="str">
        <f>IFERROR(IF(AD73="",CONCATENATE(VLOOKUP($AE73,'Turn-Ins'!$B:$L,3,FALSE),VLOOKUP($AE73,'Turn-Ins'!$B:$L,4,FALSE)),VLOOKUP($AD73,'Turn-Ins'!$B:$L,4,FALSE)),"")</f>
        <v/>
      </c>
      <c r="AG73" s="325" t="str">
        <f>IFERROR(IF(AD73="",(VLOOKUP($AE73,'Turn-Ins'!$B:$L,5,FALSE)),VLOOKUP($AD73,'Turn-Ins'!$B:$L,5,FALSE)),"")</f>
        <v/>
      </c>
      <c r="AH73" s="325" t="str">
        <f>IFERROR(IF(AD73="",(VLOOKUP($AE73,'Turn-Ins'!$B:$L,6,FALSE)),VLOOKUP($AD73,'Turn-Ins'!$B:$L,6,FALSE)),"")</f>
        <v/>
      </c>
      <c r="AI73" s="325" t="str">
        <f>IFERROR(IF(AD73="",(VLOOKUP($AE73,'Turn-Ins'!$B:$L,7,FALSE)),VLOOKUP($AD73,'Turn-Ins'!$B:$L,7,FALSE)),"")</f>
        <v/>
      </c>
      <c r="AJ73" s="325" t="str">
        <f>IFERROR(IF(AD73="",(VLOOKUP($AE73,'Turn-Ins'!$B:$L,8,FALSE)),VLOOKUP($AD73,'Turn-Ins'!$B:$L,8,FALSE)),"")</f>
        <v/>
      </c>
      <c r="AK73" s="326" t="str">
        <f>IFERROR(IF(AD73="",(VLOOKUP($AE73,'Turn-Ins'!$B:$L,9,FALSE)),VLOOKUP($AD73,'Turn-Ins'!$B:$L,9,FALSE)),"")</f>
        <v/>
      </c>
      <c r="AL73" s="326" t="str">
        <f>IFERROR(IF(AD73="",(VLOOKUP($AE73,'Turn-Ins'!$B:$L,11,FALSE)),VLOOKUP($AD73,'Turn-Ins'!$B:$L,11,FALSE)),"")</f>
        <v/>
      </c>
      <c r="AM73" s="324"/>
      <c r="AN73" s="324"/>
      <c r="AO73" s="327" t="str">
        <f>IFERROR(IF(AD73="",(VLOOKUP($AE73,'Turn-Ins'!$B:$L,10,FALSE)),VLOOKUP($AD73,'Turn-Ins'!$B:$L,10,FALSE)),"")</f>
        <v/>
      </c>
      <c r="AP73" s="669"/>
      <c r="AQ73" s="669"/>
      <c r="AR73" s="252"/>
      <c r="AS73" s="669"/>
      <c r="AT73" s="669"/>
      <c r="AU73" s="669"/>
      <c r="AV73" s="395" t="str">
        <f t="shared" ca="1" si="12"/>
        <v>N</v>
      </c>
      <c r="AW73" s="99">
        <v>4</v>
      </c>
      <c r="AX73" s="9" t="str">
        <f>IFERROR(VLOOKUP($E73,'VEH110 List'!$A:$AE,18,FALSE),"")</f>
        <v/>
      </c>
      <c r="AY73" s="9" t="str">
        <f>IFERROR(VLOOKUP($E73,'VEH110 List'!$A:$AE,19,FALSE),"")</f>
        <v/>
      </c>
      <c r="AZ73" s="321" t="str">
        <f>IFERROR(VLOOKUP($E73,'VEH110 List'!$A:$AE,15,FALSE),"")</f>
        <v/>
      </c>
      <c r="BA73" s="321" t="str">
        <f>IFERROR(VLOOKUP($E73,'VEH110 List'!$A:$AE,16,FALSE),"")</f>
        <v/>
      </c>
      <c r="BB73" s="321" t="str">
        <f>IFERROR(VLOOKUP($E73,'VEH110 List'!$A:$AE,17,FALSE),"")</f>
        <v/>
      </c>
      <c r="BC73" s="321" t="str">
        <f>IFERROR(VLOOKUP($E73,'VEH110 List'!$A:$AE,23,FALSE),"")</f>
        <v/>
      </c>
      <c r="BD73" s="321" t="str">
        <f>IFERROR(VLOOKUP($E73,'VEH110 List'!$A:$AE,26,FALSE),"")</f>
        <v/>
      </c>
      <c r="BE73" s="321" t="str">
        <f>IFERROR(VLOOKUP($E73,'VEH110 List'!$A:$AE,24,FALSE),"")</f>
        <v/>
      </c>
      <c r="BF73" s="321" t="str">
        <f>IFERROR(VLOOKUP($E73,'VEH110 List'!$A:$AE,21,FALSE),"")</f>
        <v/>
      </c>
      <c r="BG73" s="321" t="str">
        <f>IFERROR(VLOOKUP($E73,'VEH110 List'!$A:$AE,22,FALSE),"")</f>
        <v/>
      </c>
      <c r="BH73" s="321" t="str">
        <f>IFERROR(VLOOKUP($E73,'VEH110 List'!$A:$AE,20,FALSE),"")</f>
        <v/>
      </c>
      <c r="BI73" s="53"/>
    </row>
    <row r="74" spans="2:61" x14ac:dyDescent="0.35">
      <c r="B74" s="54">
        <v>5</v>
      </c>
      <c r="C74" s="252" t="str">
        <f>IF($S$67&gt;=5,$C$70,"")</f>
        <v/>
      </c>
      <c r="D74" s="252" t="str">
        <f t="shared" si="13"/>
        <v>Cat 4: Light-Duty Truck</v>
      </c>
      <c r="E74" s="252" t="str">
        <f>IF($S$67&gt;=5,$E$70,"")</f>
        <v/>
      </c>
      <c r="F74" s="252"/>
      <c r="G74" s="364" t="str">
        <f>IFERROR(VLOOKUP($E74,'VEH110 List'!$A:$AE,9,FALSE),"")</f>
        <v/>
      </c>
      <c r="H74" s="364" t="str">
        <f>IFERROR(VLOOKUP($E74,'VEH110 List'!$A:$AE,11,FALSE),"")</f>
        <v/>
      </c>
      <c r="I74" s="364" t="str">
        <f>IFERROR(VLOOKUP($E74,'VEH110 List'!$A:$AE,13,FALSE),"")</f>
        <v/>
      </c>
      <c r="J74" s="364" t="str">
        <f>IFERROR(VLOOKUP($E74,'VEH110 List'!$A:$AE,14,FALSE),"")</f>
        <v/>
      </c>
      <c r="K74" s="324"/>
      <c r="L74" s="324"/>
      <c r="M74" s="364" t="str">
        <f>IFERROR(VLOOKUP($E74,'VEH110 List'!$A:$AE,4,FALSE),"")</f>
        <v/>
      </c>
      <c r="N74" s="376" t="str">
        <f>IFERROR(VLOOKUP($E74,'VEH110 List'!$A:$AE,27,FALSE),"")</f>
        <v/>
      </c>
      <c r="O74" s="324"/>
      <c r="P74" s="312"/>
      <c r="Q74" s="324"/>
      <c r="R74" s="312"/>
      <c r="S74" s="253" t="str">
        <f t="shared" si="14"/>
        <v/>
      </c>
      <c r="T74" s="17"/>
      <c r="U74" s="99">
        <v>5</v>
      </c>
      <c r="V74" s="9" t="str">
        <f>IFERROR(VLOOKUP($E74,'VEH110 List'!$A:$AE,25,FALSE),"")</f>
        <v/>
      </c>
      <c r="W74" s="9" t="str">
        <f>IFERROR(VLOOKUP($E74,'VEH110 List'!$A:$AE,30,FALSE),"")</f>
        <v/>
      </c>
      <c r="X74" s="9" t="str">
        <f t="shared" si="15"/>
        <v/>
      </c>
      <c r="Y74" s="679"/>
      <c r="Z74" s="680"/>
      <c r="AA74" s="681"/>
      <c r="AB74" s="17"/>
      <c r="AC74" s="99">
        <v>5</v>
      </c>
      <c r="AD74" s="324"/>
      <c r="AE74" s="324"/>
      <c r="AF74" s="325" t="str">
        <f>IFERROR(IF(AD74="",CONCATENATE(VLOOKUP($AE74,'Turn-Ins'!$B:$L,3,FALSE),VLOOKUP($AE74,'Turn-Ins'!$B:$L,4,FALSE)),VLOOKUP($AD74,'Turn-Ins'!$B:$L,4,FALSE)),"")</f>
        <v/>
      </c>
      <c r="AG74" s="325" t="str">
        <f>IFERROR(IF(AD74="",(VLOOKUP($AE74,'Turn-Ins'!$B:$L,5,FALSE)),VLOOKUP($AD74,'Turn-Ins'!$B:$L,5,FALSE)),"")</f>
        <v/>
      </c>
      <c r="AH74" s="325" t="str">
        <f>IFERROR(IF(AD74="",(VLOOKUP($AE74,'Turn-Ins'!$B:$L,6,FALSE)),VLOOKUP($AD74,'Turn-Ins'!$B:$L,6,FALSE)),"")</f>
        <v/>
      </c>
      <c r="AI74" s="325" t="str">
        <f>IFERROR(IF(AD74="",(VLOOKUP($AE74,'Turn-Ins'!$B:$L,7,FALSE)),VLOOKUP($AD74,'Turn-Ins'!$B:$L,7,FALSE)),"")</f>
        <v/>
      </c>
      <c r="AJ74" s="325" t="str">
        <f>IFERROR(IF(AD74="",(VLOOKUP($AE74,'Turn-Ins'!$B:$L,8,FALSE)),VLOOKUP($AD74,'Turn-Ins'!$B:$L,8,FALSE)),"")</f>
        <v/>
      </c>
      <c r="AK74" s="326" t="str">
        <f>IFERROR(IF(AD74="",(VLOOKUP($AE74,'Turn-Ins'!$B:$L,9,FALSE)),VLOOKUP($AD74,'Turn-Ins'!$B:$L,9,FALSE)),"")</f>
        <v/>
      </c>
      <c r="AL74" s="326" t="str">
        <f>IFERROR(IF(AD74="",(VLOOKUP($AE74,'Turn-Ins'!$B:$L,11,FALSE)),VLOOKUP($AD74,'Turn-Ins'!$B:$L,11,FALSE)),"")</f>
        <v/>
      </c>
      <c r="AM74" s="324"/>
      <c r="AN74" s="324"/>
      <c r="AO74" s="327" t="str">
        <f>IFERROR(IF(AD74="",(VLOOKUP($AE74,'Turn-Ins'!$B:$L,10,FALSE)),VLOOKUP($AD74,'Turn-Ins'!$B:$L,10,FALSE)),"")</f>
        <v/>
      </c>
      <c r="AP74" s="669"/>
      <c r="AQ74" s="669"/>
      <c r="AR74" s="252"/>
      <c r="AS74" s="669"/>
      <c r="AT74" s="669"/>
      <c r="AU74" s="669"/>
      <c r="AV74" s="395" t="str">
        <f t="shared" ca="1" si="12"/>
        <v>N</v>
      </c>
      <c r="AW74" s="99">
        <v>5</v>
      </c>
      <c r="AX74" s="9" t="str">
        <f>IFERROR(VLOOKUP($E74,'VEH110 List'!$A:$AE,18,FALSE),"")</f>
        <v/>
      </c>
      <c r="AY74" s="9" t="str">
        <f>IFERROR(VLOOKUP($E74,'VEH110 List'!$A:$AE,19,FALSE),"")</f>
        <v/>
      </c>
      <c r="AZ74" s="321" t="str">
        <f>IFERROR(VLOOKUP($E74,'VEH110 List'!$A:$AE,15,FALSE),"")</f>
        <v/>
      </c>
      <c r="BA74" s="321" t="str">
        <f>IFERROR(VLOOKUP($E74,'VEH110 List'!$A:$AE,16,FALSE),"")</f>
        <v/>
      </c>
      <c r="BB74" s="321" t="str">
        <f>IFERROR(VLOOKUP($E74,'VEH110 List'!$A:$AE,17,FALSE),"")</f>
        <v/>
      </c>
      <c r="BC74" s="321" t="str">
        <f>IFERROR(VLOOKUP($E74,'VEH110 List'!$A:$AE,23,FALSE),"")</f>
        <v/>
      </c>
      <c r="BD74" s="321" t="str">
        <f>IFERROR(VLOOKUP($E74,'VEH110 List'!$A:$AE,26,FALSE),"")</f>
        <v/>
      </c>
      <c r="BE74" s="321" t="str">
        <f>IFERROR(VLOOKUP($E74,'VEH110 List'!$A:$AE,24,FALSE),"")</f>
        <v/>
      </c>
      <c r="BF74" s="321" t="str">
        <f>IFERROR(VLOOKUP($E74,'VEH110 List'!$A:$AE,21,FALSE),"")</f>
        <v/>
      </c>
      <c r="BG74" s="321" t="str">
        <f>IFERROR(VLOOKUP($E74,'VEH110 List'!$A:$AE,22,FALSE),"")</f>
        <v/>
      </c>
      <c r="BH74" s="321" t="str">
        <f>IFERROR(VLOOKUP($E74,'VEH110 List'!$A:$AE,20,FALSE),"")</f>
        <v/>
      </c>
      <c r="BI74" s="53"/>
    </row>
    <row r="75" spans="2:61" x14ac:dyDescent="0.35">
      <c r="B75" s="54">
        <v>6</v>
      </c>
      <c r="C75" s="252" t="str">
        <f>IF($S$67&gt;=6,$C$70,"")</f>
        <v/>
      </c>
      <c r="D75" s="252" t="str">
        <f t="shared" si="13"/>
        <v>Cat 4: Light-Duty Truck</v>
      </c>
      <c r="E75" s="252" t="str">
        <f>IF($S$67&gt;=6,$E$70,"")</f>
        <v/>
      </c>
      <c r="F75" s="252"/>
      <c r="G75" s="364" t="str">
        <f>IFERROR(VLOOKUP($E75,'VEH110 List'!$A:$AE,9,FALSE),"")</f>
        <v/>
      </c>
      <c r="H75" s="364" t="str">
        <f>IFERROR(VLOOKUP($E75,'VEH110 List'!$A:$AE,11,FALSE),"")</f>
        <v/>
      </c>
      <c r="I75" s="364" t="str">
        <f>IFERROR(VLOOKUP($E75,'VEH110 List'!$A:$AE,13,FALSE),"")</f>
        <v/>
      </c>
      <c r="J75" s="364" t="str">
        <f>IFERROR(VLOOKUP($E75,'VEH110 List'!$A:$AE,14,FALSE),"")</f>
        <v/>
      </c>
      <c r="K75" s="324"/>
      <c r="L75" s="324"/>
      <c r="M75" s="364" t="str">
        <f>IFERROR(VLOOKUP($E75,'VEH110 List'!$A:$AE,4,FALSE),"")</f>
        <v/>
      </c>
      <c r="N75" s="376" t="str">
        <f>IFERROR(VLOOKUP($E75,'VEH110 List'!$A:$AE,27,FALSE),"")</f>
        <v/>
      </c>
      <c r="O75" s="324"/>
      <c r="P75" s="312"/>
      <c r="Q75" s="324"/>
      <c r="R75" s="312"/>
      <c r="S75" s="253" t="str">
        <f t="shared" si="14"/>
        <v/>
      </c>
      <c r="T75" s="17"/>
      <c r="U75" s="99">
        <v>6</v>
      </c>
      <c r="V75" s="9" t="str">
        <f>IFERROR(VLOOKUP($E75,'VEH110 List'!$A:$AE,25,FALSE),"")</f>
        <v/>
      </c>
      <c r="W75" s="9" t="str">
        <f>IFERROR(VLOOKUP($E75,'VEH110 List'!$A:$AE,30,FALSE),"")</f>
        <v/>
      </c>
      <c r="X75" s="9" t="str">
        <f t="shared" si="15"/>
        <v/>
      </c>
      <c r="Y75" s="679"/>
      <c r="Z75" s="680"/>
      <c r="AA75" s="681"/>
      <c r="AB75" s="17"/>
      <c r="AC75" s="99">
        <v>6</v>
      </c>
      <c r="AD75" s="324"/>
      <c r="AE75" s="324"/>
      <c r="AF75" s="325" t="str">
        <f>IFERROR(IF(AD75="",CONCATENATE(VLOOKUP($AE75,'Turn-Ins'!$B:$L,3,FALSE),VLOOKUP($AE75,'Turn-Ins'!$B:$L,4,FALSE)),VLOOKUP($AD75,'Turn-Ins'!$B:$L,4,FALSE)),"")</f>
        <v/>
      </c>
      <c r="AG75" s="325" t="str">
        <f>IFERROR(IF(AD75="",(VLOOKUP($AE75,'Turn-Ins'!$B:$L,5,FALSE)),VLOOKUP($AD75,'Turn-Ins'!$B:$L,5,FALSE)),"")</f>
        <v/>
      </c>
      <c r="AH75" s="325" t="str">
        <f>IFERROR(IF(AD75="",(VLOOKUP($AE75,'Turn-Ins'!$B:$L,6,FALSE)),VLOOKUP($AD75,'Turn-Ins'!$B:$L,6,FALSE)),"")</f>
        <v/>
      </c>
      <c r="AI75" s="325" t="str">
        <f>IFERROR(IF(AD75="",(VLOOKUP($AE75,'Turn-Ins'!$B:$L,7,FALSE)),VLOOKUP($AD75,'Turn-Ins'!$B:$L,7,FALSE)),"")</f>
        <v/>
      </c>
      <c r="AJ75" s="325" t="str">
        <f>IFERROR(IF(AD75="",(VLOOKUP($AE75,'Turn-Ins'!$B:$L,8,FALSE)),VLOOKUP($AD75,'Turn-Ins'!$B:$L,8,FALSE)),"")</f>
        <v/>
      </c>
      <c r="AK75" s="326" t="str">
        <f>IFERROR(IF(AD75="",(VLOOKUP($AE75,'Turn-Ins'!$B:$L,9,FALSE)),VLOOKUP($AD75,'Turn-Ins'!$B:$L,9,FALSE)),"")</f>
        <v/>
      </c>
      <c r="AL75" s="326" t="str">
        <f>IFERROR(IF(AD75="",(VLOOKUP($AE75,'Turn-Ins'!$B:$L,11,FALSE)),VLOOKUP($AD75,'Turn-Ins'!$B:$L,11,FALSE)),"")</f>
        <v/>
      </c>
      <c r="AM75" s="324"/>
      <c r="AN75" s="324"/>
      <c r="AO75" s="327" t="str">
        <f>IFERROR(IF(AD75="",(VLOOKUP($AE75,'Turn-Ins'!$B:$L,10,FALSE)),VLOOKUP($AD75,'Turn-Ins'!$B:$L,10,FALSE)),"")</f>
        <v/>
      </c>
      <c r="AP75" s="669"/>
      <c r="AQ75" s="669"/>
      <c r="AR75" s="252"/>
      <c r="AS75" s="669"/>
      <c r="AT75" s="669"/>
      <c r="AU75" s="669"/>
      <c r="AV75" s="395" t="str">
        <f t="shared" ca="1" si="12"/>
        <v>N</v>
      </c>
      <c r="AW75" s="99">
        <v>6</v>
      </c>
      <c r="AX75" s="9" t="str">
        <f>IFERROR(VLOOKUP($E75,'VEH110 List'!$A:$AE,18,FALSE),"")</f>
        <v/>
      </c>
      <c r="AY75" s="9" t="str">
        <f>IFERROR(VLOOKUP($E75,'VEH110 List'!$A:$AE,19,FALSE),"")</f>
        <v/>
      </c>
      <c r="AZ75" s="321" t="str">
        <f>IFERROR(VLOOKUP($E75,'VEH110 List'!$A:$AE,15,FALSE),"")</f>
        <v/>
      </c>
      <c r="BA75" s="321" t="str">
        <f>IFERROR(VLOOKUP($E75,'VEH110 List'!$A:$AE,16,FALSE),"")</f>
        <v/>
      </c>
      <c r="BB75" s="321" t="str">
        <f>IFERROR(VLOOKUP($E75,'VEH110 List'!$A:$AE,17,FALSE),"")</f>
        <v/>
      </c>
      <c r="BC75" s="321" t="str">
        <f>IFERROR(VLOOKUP($E75,'VEH110 List'!$A:$AE,23,FALSE),"")</f>
        <v/>
      </c>
      <c r="BD75" s="321" t="str">
        <f>IFERROR(VLOOKUP($E75,'VEH110 List'!$A:$AE,26,FALSE),"")</f>
        <v/>
      </c>
      <c r="BE75" s="321" t="str">
        <f>IFERROR(VLOOKUP($E75,'VEH110 List'!$A:$AE,24,FALSE),"")</f>
        <v/>
      </c>
      <c r="BF75" s="321" t="str">
        <f>IFERROR(VLOOKUP($E75,'VEH110 List'!$A:$AE,21,FALSE),"")</f>
        <v/>
      </c>
      <c r="BG75" s="321" t="str">
        <f>IFERROR(VLOOKUP($E75,'VEH110 List'!$A:$AE,22,FALSE),"")</f>
        <v/>
      </c>
      <c r="BH75" s="321" t="str">
        <f>IFERROR(VLOOKUP($E75,'VEH110 List'!$A:$AE,20,FALSE),"")</f>
        <v/>
      </c>
      <c r="BI75" s="53"/>
    </row>
    <row r="76" spans="2:61" x14ac:dyDescent="0.35">
      <c r="B76" s="54">
        <v>7</v>
      </c>
      <c r="C76" s="252" t="str">
        <f>IF($S$67&gt;=7,$C$70,"")</f>
        <v/>
      </c>
      <c r="D76" s="252" t="str">
        <f t="shared" si="13"/>
        <v>Cat 4: Light-Duty Truck</v>
      </c>
      <c r="E76" s="252" t="str">
        <f>IF($S$67&gt;=7,$E$70,"")</f>
        <v/>
      </c>
      <c r="F76" s="252"/>
      <c r="G76" s="364" t="str">
        <f>IFERROR(VLOOKUP($E76,'VEH110 List'!$A:$AE,9,FALSE),"")</f>
        <v/>
      </c>
      <c r="H76" s="364" t="str">
        <f>IFERROR(VLOOKUP($E76,'VEH110 List'!$A:$AE,11,FALSE),"")</f>
        <v/>
      </c>
      <c r="I76" s="364" t="str">
        <f>IFERROR(VLOOKUP($E76,'VEH110 List'!$A:$AE,13,FALSE),"")</f>
        <v/>
      </c>
      <c r="J76" s="364" t="str">
        <f>IFERROR(VLOOKUP($E76,'VEH110 List'!$A:$AE,14,FALSE),"")</f>
        <v/>
      </c>
      <c r="K76" s="324"/>
      <c r="L76" s="324"/>
      <c r="M76" s="364" t="str">
        <f>IFERROR(VLOOKUP($E76,'VEH110 List'!$A:$AE,4,FALSE),"")</f>
        <v/>
      </c>
      <c r="N76" s="376" t="str">
        <f>IFERROR(VLOOKUP($E76,'VEH110 List'!$A:$AE,27,FALSE),"")</f>
        <v/>
      </c>
      <c r="O76" s="324"/>
      <c r="P76" s="312"/>
      <c r="Q76" s="324"/>
      <c r="R76" s="312"/>
      <c r="S76" s="253" t="str">
        <f t="shared" si="14"/>
        <v/>
      </c>
      <c r="T76" s="17"/>
      <c r="U76" s="99">
        <v>7</v>
      </c>
      <c r="V76" s="9" t="str">
        <f>IFERROR(VLOOKUP($E76,'VEH110 List'!$A:$AE,25,FALSE),"")</f>
        <v/>
      </c>
      <c r="W76" s="9" t="str">
        <f>IFERROR(VLOOKUP($E76,'VEH110 List'!$A:$AE,30,FALSE),"")</f>
        <v/>
      </c>
      <c r="X76" s="9" t="str">
        <f t="shared" si="15"/>
        <v/>
      </c>
      <c r="Y76" s="679"/>
      <c r="Z76" s="680"/>
      <c r="AA76" s="681"/>
      <c r="AB76" s="17"/>
      <c r="AC76" s="99">
        <v>7</v>
      </c>
      <c r="AD76" s="324"/>
      <c r="AE76" s="324"/>
      <c r="AF76" s="325" t="str">
        <f>IFERROR(IF(AD76="",CONCATENATE(VLOOKUP($AE76,'Turn-Ins'!$B:$L,3,FALSE),VLOOKUP($AE76,'Turn-Ins'!$B:$L,4,FALSE)),VLOOKUP($AD76,'Turn-Ins'!$B:$L,4,FALSE)),"")</f>
        <v/>
      </c>
      <c r="AG76" s="325" t="str">
        <f>IFERROR(IF(AD76="",(VLOOKUP($AE76,'Turn-Ins'!$B:$L,5,FALSE)),VLOOKUP($AD76,'Turn-Ins'!$B:$L,5,FALSE)),"")</f>
        <v/>
      </c>
      <c r="AH76" s="325" t="str">
        <f>IFERROR(IF(AD76="",(VLOOKUP($AE76,'Turn-Ins'!$B:$L,6,FALSE)),VLOOKUP($AD76,'Turn-Ins'!$B:$L,6,FALSE)),"")</f>
        <v/>
      </c>
      <c r="AI76" s="325" t="str">
        <f>IFERROR(IF(AD76="",(VLOOKUP($AE76,'Turn-Ins'!$B:$L,7,FALSE)),VLOOKUP($AD76,'Turn-Ins'!$B:$L,7,FALSE)),"")</f>
        <v/>
      </c>
      <c r="AJ76" s="325" t="str">
        <f>IFERROR(IF(AD76="",(VLOOKUP($AE76,'Turn-Ins'!$B:$L,8,FALSE)),VLOOKUP($AD76,'Turn-Ins'!$B:$L,8,FALSE)),"")</f>
        <v/>
      </c>
      <c r="AK76" s="326" t="str">
        <f>IFERROR(IF(AD76="",(VLOOKUP($AE76,'Turn-Ins'!$B:$L,9,FALSE)),VLOOKUP($AD76,'Turn-Ins'!$B:$L,9,FALSE)),"")</f>
        <v/>
      </c>
      <c r="AL76" s="326" t="str">
        <f>IFERROR(IF(AD76="",(VLOOKUP($AE76,'Turn-Ins'!$B:$L,11,FALSE)),VLOOKUP($AD76,'Turn-Ins'!$B:$L,11,FALSE)),"")</f>
        <v/>
      </c>
      <c r="AM76" s="324"/>
      <c r="AN76" s="324"/>
      <c r="AO76" s="327" t="str">
        <f>IFERROR(IF(AD76="",(VLOOKUP($AE76,'Turn-Ins'!$B:$L,10,FALSE)),VLOOKUP($AD76,'Turn-Ins'!$B:$L,10,FALSE)),"")</f>
        <v/>
      </c>
      <c r="AP76" s="669"/>
      <c r="AQ76" s="669"/>
      <c r="AR76" s="252"/>
      <c r="AS76" s="669"/>
      <c r="AT76" s="669"/>
      <c r="AU76" s="669"/>
      <c r="AV76" s="395" t="str">
        <f t="shared" ca="1" si="12"/>
        <v>N</v>
      </c>
      <c r="AW76" s="99">
        <v>7</v>
      </c>
      <c r="AX76" s="9" t="str">
        <f>IFERROR(VLOOKUP($E76,'VEH110 List'!$A:$AE,18,FALSE),"")</f>
        <v/>
      </c>
      <c r="AY76" s="9" t="str">
        <f>IFERROR(VLOOKUP($E76,'VEH110 List'!$A:$AE,19,FALSE),"")</f>
        <v/>
      </c>
      <c r="AZ76" s="321" t="str">
        <f>IFERROR(VLOOKUP($E76,'VEH110 List'!$A:$AE,15,FALSE),"")</f>
        <v/>
      </c>
      <c r="BA76" s="321" t="str">
        <f>IFERROR(VLOOKUP($E76,'VEH110 List'!$A:$AE,16,FALSE),"")</f>
        <v/>
      </c>
      <c r="BB76" s="321" t="str">
        <f>IFERROR(VLOOKUP($E76,'VEH110 List'!$A:$AE,17,FALSE),"")</f>
        <v/>
      </c>
      <c r="BC76" s="321" t="str">
        <f>IFERROR(VLOOKUP($E76,'VEH110 List'!$A:$AE,23,FALSE),"")</f>
        <v/>
      </c>
      <c r="BD76" s="321" t="str">
        <f>IFERROR(VLOOKUP($E76,'VEH110 List'!$A:$AE,26,FALSE),"")</f>
        <v/>
      </c>
      <c r="BE76" s="321" t="str">
        <f>IFERROR(VLOOKUP($E76,'VEH110 List'!$A:$AE,24,FALSE),"")</f>
        <v/>
      </c>
      <c r="BF76" s="321" t="str">
        <f>IFERROR(VLOOKUP($E76,'VEH110 List'!$A:$AE,21,FALSE),"")</f>
        <v/>
      </c>
      <c r="BG76" s="321" t="str">
        <f>IFERROR(VLOOKUP($E76,'VEH110 List'!$A:$AE,22,FALSE),"")</f>
        <v/>
      </c>
      <c r="BH76" s="321" t="str">
        <f>IFERROR(VLOOKUP($E76,'VEH110 List'!$A:$AE,20,FALSE),"")</f>
        <v/>
      </c>
      <c r="BI76" s="53"/>
    </row>
    <row r="77" spans="2:61" x14ac:dyDescent="0.35">
      <c r="B77" s="54">
        <v>8</v>
      </c>
      <c r="C77" s="252" t="str">
        <f>IF($S$67&gt;=8,$C$70,"")</f>
        <v/>
      </c>
      <c r="D77" s="252" t="str">
        <f t="shared" si="13"/>
        <v>Cat 4: Light-Duty Truck</v>
      </c>
      <c r="E77" s="252" t="str">
        <f>IF($S$67&gt;=8,$E$70,"")</f>
        <v/>
      </c>
      <c r="F77" s="252"/>
      <c r="G77" s="364" t="str">
        <f>IFERROR(VLOOKUP($E77,'VEH110 List'!$A:$AE,9,FALSE),"")</f>
        <v/>
      </c>
      <c r="H77" s="364" t="str">
        <f>IFERROR(VLOOKUP($E77,'VEH110 List'!$A:$AE,11,FALSE),"")</f>
        <v/>
      </c>
      <c r="I77" s="364" t="str">
        <f>IFERROR(VLOOKUP($E77,'VEH110 List'!$A:$AE,13,FALSE),"")</f>
        <v/>
      </c>
      <c r="J77" s="364" t="str">
        <f>IFERROR(VLOOKUP($E77,'VEH110 List'!$A:$AE,14,FALSE),"")</f>
        <v/>
      </c>
      <c r="K77" s="324"/>
      <c r="L77" s="324"/>
      <c r="M77" s="364" t="str">
        <f>IFERROR(VLOOKUP($E77,'VEH110 List'!$A:$AE,4,FALSE),"")</f>
        <v/>
      </c>
      <c r="N77" s="376" t="str">
        <f>IFERROR(VLOOKUP($E77,'VEH110 List'!$A:$AE,27,FALSE),"")</f>
        <v/>
      </c>
      <c r="O77" s="324"/>
      <c r="P77" s="312"/>
      <c r="Q77" s="324"/>
      <c r="R77" s="312"/>
      <c r="S77" s="253" t="str">
        <f t="shared" si="14"/>
        <v/>
      </c>
      <c r="T77" s="17"/>
      <c r="U77" s="99">
        <v>8</v>
      </c>
      <c r="V77" s="9" t="str">
        <f>IFERROR(VLOOKUP($E77,'VEH110 List'!$A:$AE,25,FALSE),"")</f>
        <v/>
      </c>
      <c r="W77" s="9" t="str">
        <f>IFERROR(VLOOKUP($E77,'VEH110 List'!$A:$AE,30,FALSE),"")</f>
        <v/>
      </c>
      <c r="X77" s="9" t="str">
        <f t="shared" si="15"/>
        <v/>
      </c>
      <c r="Y77" s="679"/>
      <c r="Z77" s="680"/>
      <c r="AA77" s="681"/>
      <c r="AB77" s="17"/>
      <c r="AC77" s="99">
        <v>8</v>
      </c>
      <c r="AD77" s="324"/>
      <c r="AE77" s="324"/>
      <c r="AF77" s="325" t="str">
        <f>IFERROR(IF(AD77="",CONCATENATE(VLOOKUP($AE77,'Turn-Ins'!$B:$L,3,FALSE),VLOOKUP($AE77,'Turn-Ins'!$B:$L,4,FALSE)),VLOOKUP($AD77,'Turn-Ins'!$B:$L,4,FALSE)),"")</f>
        <v/>
      </c>
      <c r="AG77" s="325" t="str">
        <f>IFERROR(IF(AD77="",(VLOOKUP($AE77,'Turn-Ins'!$B:$L,5,FALSE)),VLOOKUP($AD77,'Turn-Ins'!$B:$L,5,FALSE)),"")</f>
        <v/>
      </c>
      <c r="AH77" s="325" t="str">
        <f>IFERROR(IF(AD77="",(VLOOKUP($AE77,'Turn-Ins'!$B:$L,6,FALSE)),VLOOKUP($AD77,'Turn-Ins'!$B:$L,6,FALSE)),"")</f>
        <v/>
      </c>
      <c r="AI77" s="325" t="str">
        <f>IFERROR(IF(AD77="",(VLOOKUP($AE77,'Turn-Ins'!$B:$L,7,FALSE)),VLOOKUP($AD77,'Turn-Ins'!$B:$L,7,FALSE)),"")</f>
        <v/>
      </c>
      <c r="AJ77" s="325" t="str">
        <f>IFERROR(IF(AD77="",(VLOOKUP($AE77,'Turn-Ins'!$B:$L,8,FALSE)),VLOOKUP($AD77,'Turn-Ins'!$B:$L,8,FALSE)),"")</f>
        <v/>
      </c>
      <c r="AK77" s="326" t="str">
        <f>IFERROR(IF(AD77="",(VLOOKUP($AE77,'Turn-Ins'!$B:$L,9,FALSE)),VLOOKUP($AD77,'Turn-Ins'!$B:$L,9,FALSE)),"")</f>
        <v/>
      </c>
      <c r="AL77" s="326" t="str">
        <f>IFERROR(IF(AD77="",(VLOOKUP($AE77,'Turn-Ins'!$B:$L,11,FALSE)),VLOOKUP($AD77,'Turn-Ins'!$B:$L,11,FALSE)),"")</f>
        <v/>
      </c>
      <c r="AM77" s="324"/>
      <c r="AN77" s="324"/>
      <c r="AO77" s="327" t="str">
        <f>IFERROR(IF(AD77="",(VLOOKUP($AE77,'Turn-Ins'!$B:$L,10,FALSE)),VLOOKUP($AD77,'Turn-Ins'!$B:$L,10,FALSE)),"")</f>
        <v/>
      </c>
      <c r="AP77" s="669"/>
      <c r="AQ77" s="669"/>
      <c r="AR77" s="252"/>
      <c r="AS77" s="669"/>
      <c r="AT77" s="669"/>
      <c r="AU77" s="669"/>
      <c r="AV77" s="395" t="str">
        <f t="shared" ca="1" si="12"/>
        <v>N</v>
      </c>
      <c r="AW77" s="99">
        <v>8</v>
      </c>
      <c r="AX77" s="9" t="str">
        <f>IFERROR(VLOOKUP($E77,'VEH110 List'!$A:$AE,18,FALSE),"")</f>
        <v/>
      </c>
      <c r="AY77" s="9" t="str">
        <f>IFERROR(VLOOKUP($E77,'VEH110 List'!$A:$AE,19,FALSE),"")</f>
        <v/>
      </c>
      <c r="AZ77" s="321" t="str">
        <f>IFERROR(VLOOKUP($E77,'VEH110 List'!$A:$AE,15,FALSE),"")</f>
        <v/>
      </c>
      <c r="BA77" s="321" t="str">
        <f>IFERROR(VLOOKUP($E77,'VEH110 List'!$A:$AE,16,FALSE),"")</f>
        <v/>
      </c>
      <c r="BB77" s="321" t="str">
        <f>IFERROR(VLOOKUP($E77,'VEH110 List'!$A:$AE,17,FALSE),"")</f>
        <v/>
      </c>
      <c r="BC77" s="321" t="str">
        <f>IFERROR(VLOOKUP($E77,'VEH110 List'!$A:$AE,23,FALSE),"")</f>
        <v/>
      </c>
      <c r="BD77" s="321" t="str">
        <f>IFERROR(VLOOKUP($E77,'VEH110 List'!$A:$AE,26,FALSE),"")</f>
        <v/>
      </c>
      <c r="BE77" s="321" t="str">
        <f>IFERROR(VLOOKUP($E77,'VEH110 List'!$A:$AE,24,FALSE),"")</f>
        <v/>
      </c>
      <c r="BF77" s="321" t="str">
        <f>IFERROR(VLOOKUP($E77,'VEH110 List'!$A:$AE,21,FALSE),"")</f>
        <v/>
      </c>
      <c r="BG77" s="321" t="str">
        <f>IFERROR(VLOOKUP($E77,'VEH110 List'!$A:$AE,22,FALSE),"")</f>
        <v/>
      </c>
      <c r="BH77" s="321" t="str">
        <f>IFERROR(VLOOKUP($E77,'VEH110 List'!$A:$AE,20,FALSE),"")</f>
        <v/>
      </c>
      <c r="BI77" s="53"/>
    </row>
    <row r="78" spans="2:61" x14ac:dyDescent="0.35">
      <c r="B78" s="54">
        <v>9</v>
      </c>
      <c r="C78" s="252" t="str">
        <f>IF($S$67&gt;=9,$C$70,"")</f>
        <v/>
      </c>
      <c r="D78" s="252" t="str">
        <f t="shared" si="13"/>
        <v>Cat 4: Light-Duty Truck</v>
      </c>
      <c r="E78" s="252" t="str">
        <f>IF($S$67&gt;=9,$E$70,"")</f>
        <v/>
      </c>
      <c r="F78" s="252"/>
      <c r="G78" s="364" t="str">
        <f>IFERROR(VLOOKUP($E78,'VEH110 List'!$A:$AE,9,FALSE),"")</f>
        <v/>
      </c>
      <c r="H78" s="364" t="str">
        <f>IFERROR(VLOOKUP($E78,'VEH110 List'!$A:$AE,11,FALSE),"")</f>
        <v/>
      </c>
      <c r="I78" s="364" t="str">
        <f>IFERROR(VLOOKUP($E78,'VEH110 List'!$A:$AE,13,FALSE),"")</f>
        <v/>
      </c>
      <c r="J78" s="364" t="str">
        <f>IFERROR(VLOOKUP($E78,'VEH110 List'!$A:$AE,14,FALSE),"")</f>
        <v/>
      </c>
      <c r="K78" s="324"/>
      <c r="L78" s="324"/>
      <c r="M78" s="364" t="str">
        <f>IFERROR(VLOOKUP($E78,'VEH110 List'!$A:$AE,4,FALSE),"")</f>
        <v/>
      </c>
      <c r="N78" s="376" t="str">
        <f>IFERROR(VLOOKUP($E78,'VEH110 List'!$A:$AE,27,FALSE),"")</f>
        <v/>
      </c>
      <c r="O78" s="324"/>
      <c r="P78" s="312"/>
      <c r="Q78" s="324"/>
      <c r="R78" s="312"/>
      <c r="S78" s="253" t="str">
        <f t="shared" si="14"/>
        <v/>
      </c>
      <c r="T78" s="17"/>
      <c r="U78" s="99">
        <v>9</v>
      </c>
      <c r="V78" s="9" t="str">
        <f>IFERROR(VLOOKUP($E78,'VEH110 List'!$A:$AE,25,FALSE),"")</f>
        <v/>
      </c>
      <c r="W78" s="9" t="str">
        <f>IFERROR(VLOOKUP($E78,'VEH110 List'!$A:$AE,30,FALSE),"")</f>
        <v/>
      </c>
      <c r="X78" s="9" t="str">
        <f t="shared" si="15"/>
        <v/>
      </c>
      <c r="Y78" s="679"/>
      <c r="Z78" s="680"/>
      <c r="AA78" s="681"/>
      <c r="AB78" s="17"/>
      <c r="AC78" s="99">
        <v>9</v>
      </c>
      <c r="AD78" s="324"/>
      <c r="AE78" s="324"/>
      <c r="AF78" s="325" t="str">
        <f>IFERROR(IF(AD78="",CONCATENATE(VLOOKUP($AE78,'Turn-Ins'!$B:$L,3,FALSE),VLOOKUP($AE78,'Turn-Ins'!$B:$L,4,FALSE)),VLOOKUP($AD78,'Turn-Ins'!$B:$L,4,FALSE)),"")</f>
        <v/>
      </c>
      <c r="AG78" s="325" t="str">
        <f>IFERROR(IF(AD78="",(VLOOKUP($AE78,'Turn-Ins'!$B:$L,5,FALSE)),VLOOKUP($AD78,'Turn-Ins'!$B:$L,5,FALSE)),"")</f>
        <v/>
      </c>
      <c r="AH78" s="325" t="str">
        <f>IFERROR(IF(AD78="",(VLOOKUP($AE78,'Turn-Ins'!$B:$L,6,FALSE)),VLOOKUP($AD78,'Turn-Ins'!$B:$L,6,FALSE)),"")</f>
        <v/>
      </c>
      <c r="AI78" s="325" t="str">
        <f>IFERROR(IF(AD78="",(VLOOKUP($AE78,'Turn-Ins'!$B:$L,7,FALSE)),VLOOKUP($AD78,'Turn-Ins'!$B:$L,7,FALSE)),"")</f>
        <v/>
      </c>
      <c r="AJ78" s="325" t="str">
        <f>IFERROR(IF(AD78="",(VLOOKUP($AE78,'Turn-Ins'!$B:$L,8,FALSE)),VLOOKUP($AD78,'Turn-Ins'!$B:$L,8,FALSE)),"")</f>
        <v/>
      </c>
      <c r="AK78" s="326" t="str">
        <f>IFERROR(IF(AD78="",(VLOOKUP($AE78,'Turn-Ins'!$B:$L,9,FALSE)),VLOOKUP($AD78,'Turn-Ins'!$B:$L,9,FALSE)),"")</f>
        <v/>
      </c>
      <c r="AL78" s="326" t="str">
        <f>IFERROR(IF(AD78="",(VLOOKUP($AE78,'Turn-Ins'!$B:$L,11,FALSE)),VLOOKUP($AD78,'Turn-Ins'!$B:$L,11,FALSE)),"")</f>
        <v/>
      </c>
      <c r="AM78" s="324"/>
      <c r="AN78" s="324"/>
      <c r="AO78" s="327" t="str">
        <f>IFERROR(IF(AD78="",(VLOOKUP($AE78,'Turn-Ins'!$B:$L,10,FALSE)),VLOOKUP($AD78,'Turn-Ins'!$B:$L,10,FALSE)),"")</f>
        <v/>
      </c>
      <c r="AP78" s="669"/>
      <c r="AQ78" s="669"/>
      <c r="AR78" s="252"/>
      <c r="AS78" s="669"/>
      <c r="AT78" s="669"/>
      <c r="AU78" s="669"/>
      <c r="AV78" s="395" t="str">
        <f t="shared" ca="1" si="12"/>
        <v>N</v>
      </c>
      <c r="AW78" s="99">
        <v>9</v>
      </c>
      <c r="AX78" s="9" t="str">
        <f>IFERROR(VLOOKUP($E78,'VEH110 List'!$A:$AE,18,FALSE),"")</f>
        <v/>
      </c>
      <c r="AY78" s="9" t="str">
        <f>IFERROR(VLOOKUP($E78,'VEH110 List'!$A:$AE,19,FALSE),"")</f>
        <v/>
      </c>
      <c r="AZ78" s="321" t="str">
        <f>IFERROR(VLOOKUP($E78,'VEH110 List'!$A:$AE,15,FALSE),"")</f>
        <v/>
      </c>
      <c r="BA78" s="321" t="str">
        <f>IFERROR(VLOOKUP($E78,'VEH110 List'!$A:$AE,16,FALSE),"")</f>
        <v/>
      </c>
      <c r="BB78" s="321" t="str">
        <f>IFERROR(VLOOKUP($E78,'VEH110 List'!$A:$AE,17,FALSE),"")</f>
        <v/>
      </c>
      <c r="BC78" s="321" t="str">
        <f>IFERROR(VLOOKUP($E78,'VEH110 List'!$A:$AE,23,FALSE),"")</f>
        <v/>
      </c>
      <c r="BD78" s="321" t="str">
        <f>IFERROR(VLOOKUP($E78,'VEH110 List'!$A:$AE,26,FALSE),"")</f>
        <v/>
      </c>
      <c r="BE78" s="321" t="str">
        <f>IFERROR(VLOOKUP($E78,'VEH110 List'!$A:$AE,24,FALSE),"")</f>
        <v/>
      </c>
      <c r="BF78" s="321" t="str">
        <f>IFERROR(VLOOKUP($E78,'VEH110 List'!$A:$AE,21,FALSE),"")</f>
        <v/>
      </c>
      <c r="BG78" s="321" t="str">
        <f>IFERROR(VLOOKUP($E78,'VEH110 List'!$A:$AE,22,FALSE),"")</f>
        <v/>
      </c>
      <c r="BH78" s="321" t="str">
        <f>IFERROR(VLOOKUP($E78,'VEH110 List'!$A:$AE,20,FALSE),"")</f>
        <v/>
      </c>
      <c r="BI78" s="53"/>
    </row>
    <row r="79" spans="2:61" x14ac:dyDescent="0.35">
      <c r="B79" s="54">
        <v>10</v>
      </c>
      <c r="C79" s="252" t="str">
        <f>IF($S$67&gt;=10,$C$70,"")</f>
        <v/>
      </c>
      <c r="D79" s="252" t="str">
        <f t="shared" si="13"/>
        <v>Cat 4: Light-Duty Truck</v>
      </c>
      <c r="E79" s="252" t="str">
        <f>IF($S$67&gt;=10,$E$70,"")</f>
        <v/>
      </c>
      <c r="F79" s="252"/>
      <c r="G79" s="364" t="str">
        <f>IFERROR(VLOOKUP($E79,'VEH110 List'!$A:$AE,9,FALSE),"")</f>
        <v/>
      </c>
      <c r="H79" s="364" t="str">
        <f>IFERROR(VLOOKUP($E79,'VEH110 List'!$A:$AE,11,FALSE),"")</f>
        <v/>
      </c>
      <c r="I79" s="364" t="str">
        <f>IFERROR(VLOOKUP($E79,'VEH110 List'!$A:$AE,13,FALSE),"")</f>
        <v/>
      </c>
      <c r="J79" s="364" t="str">
        <f>IFERROR(VLOOKUP($E79,'VEH110 List'!$A:$AE,14,FALSE),"")</f>
        <v/>
      </c>
      <c r="K79" s="324"/>
      <c r="L79" s="324"/>
      <c r="M79" s="364" t="str">
        <f>IFERROR(VLOOKUP($E79,'VEH110 List'!$A:$AE,4,FALSE),"")</f>
        <v/>
      </c>
      <c r="N79" s="376" t="str">
        <f>IFERROR(VLOOKUP($E79,'VEH110 List'!$A:$AE,27,FALSE),"")</f>
        <v/>
      </c>
      <c r="O79" s="324"/>
      <c r="P79" s="312"/>
      <c r="Q79" s="324"/>
      <c r="R79" s="312"/>
      <c r="S79" s="253" t="str">
        <f t="shared" si="14"/>
        <v/>
      </c>
      <c r="T79" s="17"/>
      <c r="U79" s="99">
        <v>10</v>
      </c>
      <c r="V79" s="9" t="str">
        <f>IFERROR(VLOOKUP($E79,'VEH110 List'!$A:$AE,25,FALSE),"")</f>
        <v/>
      </c>
      <c r="W79" s="9" t="str">
        <f>IFERROR(VLOOKUP($E79,'VEH110 List'!$A:$AE,30,FALSE),"")</f>
        <v/>
      </c>
      <c r="X79" s="9" t="str">
        <f t="shared" si="15"/>
        <v/>
      </c>
      <c r="Y79" s="679"/>
      <c r="Z79" s="680"/>
      <c r="AA79" s="681"/>
      <c r="AB79" s="17"/>
      <c r="AC79" s="99">
        <v>10</v>
      </c>
      <c r="AD79" s="324"/>
      <c r="AE79" s="324"/>
      <c r="AF79" s="325" t="str">
        <f>IFERROR(IF(AD79="",CONCATENATE(VLOOKUP($AE79,'Turn-Ins'!$B:$L,3,FALSE),VLOOKUP($AE79,'Turn-Ins'!$B:$L,4,FALSE)),VLOOKUP($AD79,'Turn-Ins'!$B:$L,4,FALSE)),"")</f>
        <v/>
      </c>
      <c r="AG79" s="325" t="str">
        <f>IFERROR(IF(AD79="",(VLOOKUP($AE79,'Turn-Ins'!$B:$L,5,FALSE)),VLOOKUP($AD79,'Turn-Ins'!$B:$L,5,FALSE)),"")</f>
        <v/>
      </c>
      <c r="AH79" s="325" t="str">
        <f>IFERROR(IF(AD79="",(VLOOKUP($AE79,'Turn-Ins'!$B:$L,6,FALSE)),VLOOKUP($AD79,'Turn-Ins'!$B:$L,6,FALSE)),"")</f>
        <v/>
      </c>
      <c r="AI79" s="325" t="str">
        <f>IFERROR(IF(AD79="",(VLOOKUP($AE79,'Turn-Ins'!$B:$L,7,FALSE)),VLOOKUP($AD79,'Turn-Ins'!$B:$L,7,FALSE)),"")</f>
        <v/>
      </c>
      <c r="AJ79" s="325" t="str">
        <f>IFERROR(IF(AD79="",(VLOOKUP($AE79,'Turn-Ins'!$B:$L,8,FALSE)),VLOOKUP($AD79,'Turn-Ins'!$B:$L,8,FALSE)),"")</f>
        <v/>
      </c>
      <c r="AK79" s="326" t="str">
        <f>IFERROR(IF(AD79="",(VLOOKUP($AE79,'Turn-Ins'!$B:$L,9,FALSE)),VLOOKUP($AD79,'Turn-Ins'!$B:$L,9,FALSE)),"")</f>
        <v/>
      </c>
      <c r="AL79" s="326" t="str">
        <f>IFERROR(IF(AD79="",(VLOOKUP($AE79,'Turn-Ins'!$B:$L,11,FALSE)),VLOOKUP($AD79,'Turn-Ins'!$B:$L,11,FALSE)),"")</f>
        <v/>
      </c>
      <c r="AM79" s="324"/>
      <c r="AN79" s="324"/>
      <c r="AO79" s="327" t="str">
        <f>IFERROR(IF(AD79="",(VLOOKUP($AE79,'Turn-Ins'!$B:$L,10,FALSE)),VLOOKUP($AD79,'Turn-Ins'!$B:$L,10,FALSE)),"")</f>
        <v/>
      </c>
      <c r="AP79" s="669"/>
      <c r="AQ79" s="669"/>
      <c r="AR79" s="252"/>
      <c r="AS79" s="669"/>
      <c r="AT79" s="669"/>
      <c r="AU79" s="669"/>
      <c r="AV79" s="395" t="str">
        <f t="shared" ca="1" si="12"/>
        <v>N</v>
      </c>
      <c r="AW79" s="99">
        <v>10</v>
      </c>
      <c r="AX79" s="9" t="str">
        <f>IFERROR(VLOOKUP($E79,'VEH110 List'!$A:$AE,18,FALSE),"")</f>
        <v/>
      </c>
      <c r="AY79" s="9" t="str">
        <f>IFERROR(VLOOKUP($E79,'VEH110 List'!$A:$AE,19,FALSE),"")</f>
        <v/>
      </c>
      <c r="AZ79" s="321" t="str">
        <f>IFERROR(VLOOKUP($E79,'VEH110 List'!$A:$AE,15,FALSE),"")</f>
        <v/>
      </c>
      <c r="BA79" s="321" t="str">
        <f>IFERROR(VLOOKUP($E79,'VEH110 List'!$A:$AE,16,FALSE),"")</f>
        <v/>
      </c>
      <c r="BB79" s="321" t="str">
        <f>IFERROR(VLOOKUP($E79,'VEH110 List'!$A:$AE,17,FALSE),"")</f>
        <v/>
      </c>
      <c r="BC79" s="321" t="str">
        <f>IFERROR(VLOOKUP($E79,'VEH110 List'!$A:$AE,23,FALSE),"")</f>
        <v/>
      </c>
      <c r="BD79" s="321" t="str">
        <f>IFERROR(VLOOKUP($E79,'VEH110 List'!$A:$AE,26,FALSE),"")</f>
        <v/>
      </c>
      <c r="BE79" s="321" t="str">
        <f>IFERROR(VLOOKUP($E79,'VEH110 List'!$A:$AE,24,FALSE),"")</f>
        <v/>
      </c>
      <c r="BF79" s="321" t="str">
        <f>IFERROR(VLOOKUP($E79,'VEH110 List'!$A:$AE,21,FALSE),"")</f>
        <v/>
      </c>
      <c r="BG79" s="321" t="str">
        <f>IFERROR(VLOOKUP($E79,'VEH110 List'!$A:$AE,22,FALSE),"")</f>
        <v/>
      </c>
      <c r="BH79" s="321" t="str">
        <f>IFERROR(VLOOKUP($E79,'VEH110 List'!$A:$AE,20,FALSE),"")</f>
        <v/>
      </c>
      <c r="BI79" s="53"/>
    </row>
    <row r="80" spans="2:61" x14ac:dyDescent="0.35">
      <c r="B80" s="54">
        <v>11</v>
      </c>
      <c r="C80" s="252" t="str">
        <f>IF($S$67&gt;=11,$C$70,"")</f>
        <v/>
      </c>
      <c r="D80" s="252" t="str">
        <f t="shared" si="13"/>
        <v>Cat 4: Light-Duty Truck</v>
      </c>
      <c r="E80" s="252" t="str">
        <f>IF($S$67&gt;=11,$E$70,"")</f>
        <v/>
      </c>
      <c r="F80" s="252"/>
      <c r="G80" s="364" t="str">
        <f>IFERROR(VLOOKUP($E80,'VEH110 List'!$A:$AE,9,FALSE),"")</f>
        <v/>
      </c>
      <c r="H80" s="364" t="str">
        <f>IFERROR(VLOOKUP($E80,'VEH110 List'!$A:$AE,11,FALSE),"")</f>
        <v/>
      </c>
      <c r="I80" s="364" t="str">
        <f>IFERROR(VLOOKUP($E80,'VEH110 List'!$A:$AE,13,FALSE),"")</f>
        <v/>
      </c>
      <c r="J80" s="364" t="str">
        <f>IFERROR(VLOOKUP($E80,'VEH110 List'!$A:$AE,14,FALSE),"")</f>
        <v/>
      </c>
      <c r="K80" s="324"/>
      <c r="L80" s="324"/>
      <c r="M80" s="364" t="str">
        <f>IFERROR(VLOOKUP($E80,'VEH110 List'!$A:$AE,4,FALSE),"")</f>
        <v/>
      </c>
      <c r="N80" s="376" t="str">
        <f>IFERROR(VLOOKUP($E80,'VEH110 List'!$A:$AE,27,FALSE),"")</f>
        <v/>
      </c>
      <c r="O80" s="324"/>
      <c r="P80" s="312"/>
      <c r="Q80" s="324"/>
      <c r="R80" s="312"/>
      <c r="S80" s="253" t="str">
        <f t="shared" si="14"/>
        <v/>
      </c>
      <c r="T80" s="17"/>
      <c r="U80" s="99">
        <v>11</v>
      </c>
      <c r="V80" s="9" t="str">
        <f>IFERROR(VLOOKUP($E80,'VEH110 List'!$A:$AE,25,FALSE),"")</f>
        <v/>
      </c>
      <c r="W80" s="9" t="str">
        <f>IFERROR(VLOOKUP($E80,'VEH110 List'!$A:$AE,30,FALSE),"")</f>
        <v/>
      </c>
      <c r="X80" s="9" t="str">
        <f t="shared" si="15"/>
        <v/>
      </c>
      <c r="Y80" s="679"/>
      <c r="Z80" s="680"/>
      <c r="AA80" s="681"/>
      <c r="AB80" s="17"/>
      <c r="AC80" s="99">
        <v>11</v>
      </c>
      <c r="AD80" s="324"/>
      <c r="AE80" s="324"/>
      <c r="AF80" s="325" t="str">
        <f>IFERROR(IF(AD80="",CONCATENATE(VLOOKUP($AE80,'Turn-Ins'!$B:$L,3,FALSE),VLOOKUP($AE80,'Turn-Ins'!$B:$L,4,FALSE)),VLOOKUP($AD80,'Turn-Ins'!$B:$L,4,FALSE)),"")</f>
        <v/>
      </c>
      <c r="AG80" s="325" t="str">
        <f>IFERROR(IF(AD80="",(VLOOKUP($AE80,'Turn-Ins'!$B:$L,5,FALSE)),VLOOKUP($AD80,'Turn-Ins'!$B:$L,5,FALSE)),"")</f>
        <v/>
      </c>
      <c r="AH80" s="325" t="str">
        <f>IFERROR(IF(AD80="",(VLOOKUP($AE80,'Turn-Ins'!$B:$L,6,FALSE)),VLOOKUP($AD80,'Turn-Ins'!$B:$L,6,FALSE)),"")</f>
        <v/>
      </c>
      <c r="AI80" s="325" t="str">
        <f>IFERROR(IF(AD80="",(VLOOKUP($AE80,'Turn-Ins'!$B:$L,7,FALSE)),VLOOKUP($AD80,'Turn-Ins'!$B:$L,7,FALSE)),"")</f>
        <v/>
      </c>
      <c r="AJ80" s="325" t="str">
        <f>IFERROR(IF(AD80="",(VLOOKUP($AE80,'Turn-Ins'!$B:$L,8,FALSE)),VLOOKUP($AD80,'Turn-Ins'!$B:$L,8,FALSE)),"")</f>
        <v/>
      </c>
      <c r="AK80" s="326" t="str">
        <f>IFERROR(IF(AD80="",(VLOOKUP($AE80,'Turn-Ins'!$B:$L,9,FALSE)),VLOOKUP($AD80,'Turn-Ins'!$B:$L,9,FALSE)),"")</f>
        <v/>
      </c>
      <c r="AL80" s="326" t="str">
        <f>IFERROR(IF(AD80="",(VLOOKUP($AE80,'Turn-Ins'!$B:$L,11,FALSE)),VLOOKUP($AD80,'Turn-Ins'!$B:$L,11,FALSE)),"")</f>
        <v/>
      </c>
      <c r="AM80" s="324"/>
      <c r="AN80" s="324"/>
      <c r="AO80" s="327" t="str">
        <f>IFERROR(IF(AD80="",(VLOOKUP($AE80,'Turn-Ins'!$B:$L,10,FALSE)),VLOOKUP($AD80,'Turn-Ins'!$B:$L,10,FALSE)),"")</f>
        <v/>
      </c>
      <c r="AP80" s="669"/>
      <c r="AQ80" s="669"/>
      <c r="AR80" s="252"/>
      <c r="AS80" s="669"/>
      <c r="AT80" s="669"/>
      <c r="AU80" s="669"/>
      <c r="AV80" s="395" t="str">
        <f t="shared" ca="1" si="12"/>
        <v>N</v>
      </c>
      <c r="AW80" s="99">
        <v>11</v>
      </c>
      <c r="AX80" s="9" t="str">
        <f>IFERROR(VLOOKUP($E80,'VEH110 List'!$A:$AE,18,FALSE),"")</f>
        <v/>
      </c>
      <c r="AY80" s="9" t="str">
        <f>IFERROR(VLOOKUP($E80,'VEH110 List'!$A:$AE,19,FALSE),"")</f>
        <v/>
      </c>
      <c r="AZ80" s="321" t="str">
        <f>IFERROR(VLOOKUP($E80,'VEH110 List'!$A:$AE,15,FALSE),"")</f>
        <v/>
      </c>
      <c r="BA80" s="321" t="str">
        <f>IFERROR(VLOOKUP($E80,'VEH110 List'!$A:$AE,16,FALSE),"")</f>
        <v/>
      </c>
      <c r="BB80" s="321" t="str">
        <f>IFERROR(VLOOKUP($E80,'VEH110 List'!$A:$AE,17,FALSE),"")</f>
        <v/>
      </c>
      <c r="BC80" s="321" t="str">
        <f>IFERROR(VLOOKUP($E80,'VEH110 List'!$A:$AE,23,FALSE),"")</f>
        <v/>
      </c>
      <c r="BD80" s="321" t="str">
        <f>IFERROR(VLOOKUP($E80,'VEH110 List'!$A:$AE,26,FALSE),"")</f>
        <v/>
      </c>
      <c r="BE80" s="321" t="str">
        <f>IFERROR(VLOOKUP($E80,'VEH110 List'!$A:$AE,24,FALSE),"")</f>
        <v/>
      </c>
      <c r="BF80" s="321" t="str">
        <f>IFERROR(VLOOKUP($E80,'VEH110 List'!$A:$AE,21,FALSE),"")</f>
        <v/>
      </c>
      <c r="BG80" s="321" t="str">
        <f>IFERROR(VLOOKUP($E80,'VEH110 List'!$A:$AE,22,FALSE),"")</f>
        <v/>
      </c>
      <c r="BH80" s="321" t="str">
        <f>IFERROR(VLOOKUP($E80,'VEH110 List'!$A:$AE,20,FALSE),"")</f>
        <v/>
      </c>
      <c r="BI80" s="53"/>
    </row>
    <row r="81" spans="2:61" x14ac:dyDescent="0.35">
      <c r="B81" s="54">
        <v>12</v>
      </c>
      <c r="C81" s="252" t="str">
        <f>IF($S$67&gt;=12,$C$70,"")</f>
        <v/>
      </c>
      <c r="D81" s="252" t="str">
        <f t="shared" si="13"/>
        <v>Cat 4: Light-Duty Truck</v>
      </c>
      <c r="E81" s="252" t="str">
        <f>IF($S$67&gt;=12,$E$70,"")</f>
        <v/>
      </c>
      <c r="F81" s="252"/>
      <c r="G81" s="364" t="str">
        <f>IFERROR(VLOOKUP($E81,'VEH110 List'!$A:$AE,9,FALSE),"")</f>
        <v/>
      </c>
      <c r="H81" s="364" t="str">
        <f>IFERROR(VLOOKUP($E81,'VEH110 List'!$A:$AE,11,FALSE),"")</f>
        <v/>
      </c>
      <c r="I81" s="364" t="str">
        <f>IFERROR(VLOOKUP($E81,'VEH110 List'!$A:$AE,13,FALSE),"")</f>
        <v/>
      </c>
      <c r="J81" s="364" t="str">
        <f>IFERROR(VLOOKUP($E81,'VEH110 List'!$A:$AE,14,FALSE),"")</f>
        <v/>
      </c>
      <c r="K81" s="324"/>
      <c r="L81" s="324"/>
      <c r="M81" s="364" t="str">
        <f>IFERROR(VLOOKUP($E81,'VEH110 List'!$A:$AE,4,FALSE),"")</f>
        <v/>
      </c>
      <c r="N81" s="376" t="str">
        <f>IFERROR(VLOOKUP($E81,'VEH110 List'!$A:$AE,27,FALSE),"")</f>
        <v/>
      </c>
      <c r="O81" s="324"/>
      <c r="P81" s="312"/>
      <c r="Q81" s="324"/>
      <c r="R81" s="312"/>
      <c r="S81" s="253" t="str">
        <f t="shared" si="14"/>
        <v/>
      </c>
      <c r="T81" s="17"/>
      <c r="U81" s="99">
        <v>12</v>
      </c>
      <c r="V81" s="9" t="str">
        <f>IFERROR(VLOOKUP($E81,'VEH110 List'!$A:$AE,25,FALSE),"")</f>
        <v/>
      </c>
      <c r="W81" s="9" t="str">
        <f>IFERROR(VLOOKUP($E81,'VEH110 List'!$A:$AE,30,FALSE),"")</f>
        <v/>
      </c>
      <c r="X81" s="9" t="str">
        <f t="shared" si="15"/>
        <v/>
      </c>
      <c r="Y81" s="679"/>
      <c r="Z81" s="680"/>
      <c r="AA81" s="681"/>
      <c r="AB81" s="17"/>
      <c r="AC81" s="99">
        <v>12</v>
      </c>
      <c r="AD81" s="324"/>
      <c r="AE81" s="324"/>
      <c r="AF81" s="325" t="str">
        <f>IFERROR(IF(AD81="",CONCATENATE(VLOOKUP($AE81,'Turn-Ins'!$B:$L,3,FALSE),VLOOKUP($AE81,'Turn-Ins'!$B:$L,4,FALSE)),VLOOKUP($AD81,'Turn-Ins'!$B:$L,4,FALSE)),"")</f>
        <v/>
      </c>
      <c r="AG81" s="325" t="str">
        <f>IFERROR(IF(AD81="",(VLOOKUP($AE81,'Turn-Ins'!$B:$L,5,FALSE)),VLOOKUP($AD81,'Turn-Ins'!$B:$L,5,FALSE)),"")</f>
        <v/>
      </c>
      <c r="AH81" s="325" t="str">
        <f>IFERROR(IF(AD81="",(VLOOKUP($AE81,'Turn-Ins'!$B:$L,6,FALSE)),VLOOKUP($AD81,'Turn-Ins'!$B:$L,6,FALSE)),"")</f>
        <v/>
      </c>
      <c r="AI81" s="325" t="str">
        <f>IFERROR(IF(AD81="",(VLOOKUP($AE81,'Turn-Ins'!$B:$L,7,FALSE)),VLOOKUP($AD81,'Turn-Ins'!$B:$L,7,FALSE)),"")</f>
        <v/>
      </c>
      <c r="AJ81" s="325" t="str">
        <f>IFERROR(IF(AD81="",(VLOOKUP($AE81,'Turn-Ins'!$B:$L,8,FALSE)),VLOOKUP($AD81,'Turn-Ins'!$B:$L,8,FALSE)),"")</f>
        <v/>
      </c>
      <c r="AK81" s="326" t="str">
        <f>IFERROR(IF(AD81="",(VLOOKUP($AE81,'Turn-Ins'!$B:$L,9,FALSE)),VLOOKUP($AD81,'Turn-Ins'!$B:$L,9,FALSE)),"")</f>
        <v/>
      </c>
      <c r="AL81" s="326" t="str">
        <f>IFERROR(IF(AD81="",(VLOOKUP($AE81,'Turn-Ins'!$B:$L,11,FALSE)),VLOOKUP($AD81,'Turn-Ins'!$B:$L,11,FALSE)),"")</f>
        <v/>
      </c>
      <c r="AM81" s="324"/>
      <c r="AN81" s="324"/>
      <c r="AO81" s="327" t="str">
        <f>IFERROR(IF(AD81="",(VLOOKUP($AE81,'Turn-Ins'!$B:$L,10,FALSE)),VLOOKUP($AD81,'Turn-Ins'!$B:$L,10,FALSE)),"")</f>
        <v/>
      </c>
      <c r="AP81" s="669"/>
      <c r="AQ81" s="669"/>
      <c r="AR81" s="252"/>
      <c r="AS81" s="669"/>
      <c r="AT81" s="669"/>
      <c r="AU81" s="669"/>
      <c r="AV81" s="395" t="str">
        <f t="shared" ca="1" si="12"/>
        <v>N</v>
      </c>
      <c r="AW81" s="99">
        <v>12</v>
      </c>
      <c r="AX81" s="9" t="str">
        <f>IFERROR(VLOOKUP($E81,'VEH110 List'!$A:$AE,18,FALSE),"")</f>
        <v/>
      </c>
      <c r="AY81" s="9" t="str">
        <f>IFERROR(VLOOKUP($E81,'VEH110 List'!$A:$AE,19,FALSE),"")</f>
        <v/>
      </c>
      <c r="AZ81" s="321" t="str">
        <f>IFERROR(VLOOKUP($E81,'VEH110 List'!$A:$AE,15,FALSE),"")</f>
        <v/>
      </c>
      <c r="BA81" s="321" t="str">
        <f>IFERROR(VLOOKUP($E81,'VEH110 List'!$A:$AE,16,FALSE),"")</f>
        <v/>
      </c>
      <c r="BB81" s="321" t="str">
        <f>IFERROR(VLOOKUP($E81,'VEH110 List'!$A:$AE,17,FALSE),"")</f>
        <v/>
      </c>
      <c r="BC81" s="321" t="str">
        <f>IFERROR(VLOOKUP($E81,'VEH110 List'!$A:$AE,23,FALSE),"")</f>
        <v/>
      </c>
      <c r="BD81" s="321" t="str">
        <f>IFERROR(VLOOKUP($E81,'VEH110 List'!$A:$AE,26,FALSE),"")</f>
        <v/>
      </c>
      <c r="BE81" s="321" t="str">
        <f>IFERROR(VLOOKUP($E81,'VEH110 List'!$A:$AE,24,FALSE),"")</f>
        <v/>
      </c>
      <c r="BF81" s="321" t="str">
        <f>IFERROR(VLOOKUP($E81,'VEH110 List'!$A:$AE,21,FALSE),"")</f>
        <v/>
      </c>
      <c r="BG81" s="321" t="str">
        <f>IFERROR(VLOOKUP($E81,'VEH110 List'!$A:$AE,22,FALSE),"")</f>
        <v/>
      </c>
      <c r="BH81" s="321" t="str">
        <f>IFERROR(VLOOKUP($E81,'VEH110 List'!$A:$AE,20,FALSE),"")</f>
        <v/>
      </c>
      <c r="BI81" s="53"/>
    </row>
    <row r="82" spans="2:61" x14ac:dyDescent="0.35">
      <c r="B82" s="54">
        <v>13</v>
      </c>
      <c r="C82" s="252" t="str">
        <f>IF($S$67&gt;=13,$C$70,"")</f>
        <v/>
      </c>
      <c r="D82" s="252" t="str">
        <f t="shared" si="13"/>
        <v>Cat 4: Light-Duty Truck</v>
      </c>
      <c r="E82" s="252" t="str">
        <f>IF($S$67&gt;=13,$E$70,"")</f>
        <v/>
      </c>
      <c r="F82" s="252"/>
      <c r="G82" s="364" t="str">
        <f>IFERROR(VLOOKUP($E82,'VEH110 List'!$A:$AE,9,FALSE),"")</f>
        <v/>
      </c>
      <c r="H82" s="364" t="str">
        <f>IFERROR(VLOOKUP($E82,'VEH110 List'!$A:$AE,11,FALSE),"")</f>
        <v/>
      </c>
      <c r="I82" s="364" t="str">
        <f>IFERROR(VLOOKUP($E82,'VEH110 List'!$A:$AE,13,FALSE),"")</f>
        <v/>
      </c>
      <c r="J82" s="364" t="str">
        <f>IFERROR(VLOOKUP($E82,'VEH110 List'!$A:$AE,14,FALSE),"")</f>
        <v/>
      </c>
      <c r="K82" s="324"/>
      <c r="L82" s="324"/>
      <c r="M82" s="364" t="str">
        <f>IFERROR(VLOOKUP($E82,'VEH110 List'!$A:$AE,4,FALSE),"")</f>
        <v/>
      </c>
      <c r="N82" s="376" t="str">
        <f>IFERROR(VLOOKUP($E82,'VEH110 List'!$A:$AE,27,FALSE),"")</f>
        <v/>
      </c>
      <c r="O82" s="324"/>
      <c r="P82" s="312"/>
      <c r="Q82" s="324"/>
      <c r="R82" s="312"/>
      <c r="S82" s="253" t="str">
        <f t="shared" si="14"/>
        <v/>
      </c>
      <c r="T82" s="17"/>
      <c r="U82" s="99">
        <v>13</v>
      </c>
      <c r="V82" s="9" t="str">
        <f>IFERROR(VLOOKUP($E82,'VEH110 List'!$A:$AE,25,FALSE),"")</f>
        <v/>
      </c>
      <c r="W82" s="9" t="str">
        <f>IFERROR(VLOOKUP($E82,'VEH110 List'!$A:$AE,30,FALSE),"")</f>
        <v/>
      </c>
      <c r="X82" s="9" t="str">
        <f t="shared" si="15"/>
        <v/>
      </c>
      <c r="Y82" s="679"/>
      <c r="Z82" s="680"/>
      <c r="AA82" s="681"/>
      <c r="AB82" s="17"/>
      <c r="AC82" s="99">
        <v>13</v>
      </c>
      <c r="AD82" s="324"/>
      <c r="AE82" s="324"/>
      <c r="AF82" s="325" t="str">
        <f>IFERROR(IF(AD82="",CONCATENATE(VLOOKUP($AE82,'Turn-Ins'!$B:$L,3,FALSE),VLOOKUP($AE82,'Turn-Ins'!$B:$L,4,FALSE)),VLOOKUP($AD82,'Turn-Ins'!$B:$L,4,FALSE)),"")</f>
        <v/>
      </c>
      <c r="AG82" s="325" t="str">
        <f>IFERROR(IF(AD82="",(VLOOKUP($AE82,'Turn-Ins'!$B:$L,5,FALSE)),VLOOKUP($AD82,'Turn-Ins'!$B:$L,5,FALSE)),"")</f>
        <v/>
      </c>
      <c r="AH82" s="325" t="str">
        <f>IFERROR(IF(AD82="",(VLOOKUP($AE82,'Turn-Ins'!$B:$L,6,FALSE)),VLOOKUP($AD82,'Turn-Ins'!$B:$L,6,FALSE)),"")</f>
        <v/>
      </c>
      <c r="AI82" s="325" t="str">
        <f>IFERROR(IF(AD82="",(VLOOKUP($AE82,'Turn-Ins'!$B:$L,7,FALSE)),VLOOKUP($AD82,'Turn-Ins'!$B:$L,7,FALSE)),"")</f>
        <v/>
      </c>
      <c r="AJ82" s="325" t="str">
        <f>IFERROR(IF(AD82="",(VLOOKUP($AE82,'Turn-Ins'!$B:$L,8,FALSE)),VLOOKUP($AD82,'Turn-Ins'!$B:$L,8,FALSE)),"")</f>
        <v/>
      </c>
      <c r="AK82" s="326" t="str">
        <f>IFERROR(IF(AD82="",(VLOOKUP($AE82,'Turn-Ins'!$B:$L,9,FALSE)),VLOOKUP($AD82,'Turn-Ins'!$B:$L,9,FALSE)),"")</f>
        <v/>
      </c>
      <c r="AL82" s="326" t="str">
        <f>IFERROR(IF(AD82="",(VLOOKUP($AE82,'Turn-Ins'!$B:$L,11,FALSE)),VLOOKUP($AD82,'Turn-Ins'!$B:$L,11,FALSE)),"")</f>
        <v/>
      </c>
      <c r="AM82" s="324"/>
      <c r="AN82" s="324"/>
      <c r="AO82" s="327" t="str">
        <f>IFERROR(IF(AD82="",(VLOOKUP($AE82,'Turn-Ins'!$B:$L,10,FALSE)),VLOOKUP($AD82,'Turn-Ins'!$B:$L,10,FALSE)),"")</f>
        <v/>
      </c>
      <c r="AP82" s="669"/>
      <c r="AQ82" s="669"/>
      <c r="AR82" s="252"/>
      <c r="AS82" s="669"/>
      <c r="AT82" s="669"/>
      <c r="AU82" s="669"/>
      <c r="AV82" s="395" t="str">
        <f t="shared" ca="1" si="12"/>
        <v>N</v>
      </c>
      <c r="AW82" s="99">
        <v>13</v>
      </c>
      <c r="AX82" s="9" t="str">
        <f>IFERROR(VLOOKUP($E82,'VEH110 List'!$A:$AE,18,FALSE),"")</f>
        <v/>
      </c>
      <c r="AY82" s="9" t="str">
        <f>IFERROR(VLOOKUP($E82,'VEH110 List'!$A:$AE,19,FALSE),"")</f>
        <v/>
      </c>
      <c r="AZ82" s="321" t="str">
        <f>IFERROR(VLOOKUP($E82,'VEH110 List'!$A:$AE,15,FALSE),"")</f>
        <v/>
      </c>
      <c r="BA82" s="321" t="str">
        <f>IFERROR(VLOOKUP($E82,'VEH110 List'!$A:$AE,16,FALSE),"")</f>
        <v/>
      </c>
      <c r="BB82" s="321" t="str">
        <f>IFERROR(VLOOKUP($E82,'VEH110 List'!$A:$AE,17,FALSE),"")</f>
        <v/>
      </c>
      <c r="BC82" s="321" t="str">
        <f>IFERROR(VLOOKUP($E82,'VEH110 List'!$A:$AE,23,FALSE),"")</f>
        <v/>
      </c>
      <c r="BD82" s="321" t="str">
        <f>IFERROR(VLOOKUP($E82,'VEH110 List'!$A:$AE,26,FALSE),"")</f>
        <v/>
      </c>
      <c r="BE82" s="321" t="str">
        <f>IFERROR(VLOOKUP($E82,'VEH110 List'!$A:$AE,24,FALSE),"")</f>
        <v/>
      </c>
      <c r="BF82" s="321" t="str">
        <f>IFERROR(VLOOKUP($E82,'VEH110 List'!$A:$AE,21,FALSE),"")</f>
        <v/>
      </c>
      <c r="BG82" s="321" t="str">
        <f>IFERROR(VLOOKUP($E82,'VEH110 List'!$A:$AE,22,FALSE),"")</f>
        <v/>
      </c>
      <c r="BH82" s="321" t="str">
        <f>IFERROR(VLOOKUP($E82,'VEH110 List'!$A:$AE,20,FALSE),"")</f>
        <v/>
      </c>
      <c r="BI82" s="53"/>
    </row>
    <row r="83" spans="2:61" x14ac:dyDescent="0.35">
      <c r="B83" s="54">
        <v>14</v>
      </c>
      <c r="C83" s="252" t="str">
        <f>IF($S$67&gt;=14,$C$70,"")</f>
        <v/>
      </c>
      <c r="D83" s="252" t="str">
        <f t="shared" si="13"/>
        <v>Cat 4: Light-Duty Truck</v>
      </c>
      <c r="E83" s="252" t="str">
        <f>IF($S$67&gt;=14,$E$70,"")</f>
        <v/>
      </c>
      <c r="F83" s="252"/>
      <c r="G83" s="364" t="str">
        <f>IFERROR(VLOOKUP($E83,'VEH110 List'!$A:$AE,9,FALSE),"")</f>
        <v/>
      </c>
      <c r="H83" s="364" t="str">
        <f>IFERROR(VLOOKUP($E83,'VEH110 List'!$A:$AE,11,FALSE),"")</f>
        <v/>
      </c>
      <c r="I83" s="364" t="str">
        <f>IFERROR(VLOOKUP($E83,'VEH110 List'!$A:$AE,13,FALSE),"")</f>
        <v/>
      </c>
      <c r="J83" s="364" t="str">
        <f>IFERROR(VLOOKUP($E83,'VEH110 List'!$A:$AE,14,FALSE),"")</f>
        <v/>
      </c>
      <c r="K83" s="324"/>
      <c r="L83" s="324"/>
      <c r="M83" s="364" t="str">
        <f>IFERROR(VLOOKUP($E83,'VEH110 List'!$A:$AE,4,FALSE),"")</f>
        <v/>
      </c>
      <c r="N83" s="376" t="str">
        <f>IFERROR(VLOOKUP($E83,'VEH110 List'!$A:$AE,27,FALSE),"")</f>
        <v/>
      </c>
      <c r="O83" s="324"/>
      <c r="P83" s="312"/>
      <c r="Q83" s="324"/>
      <c r="R83" s="312"/>
      <c r="S83" s="253" t="str">
        <f t="shared" si="14"/>
        <v/>
      </c>
      <c r="T83" s="17"/>
      <c r="U83" s="99">
        <v>14</v>
      </c>
      <c r="V83" s="9" t="str">
        <f>IFERROR(VLOOKUP($E83,'VEH110 List'!$A:$AE,25,FALSE),"")</f>
        <v/>
      </c>
      <c r="W83" s="9" t="str">
        <f>IFERROR(VLOOKUP($E83,'VEH110 List'!$A:$AE,30,FALSE),"")</f>
        <v/>
      </c>
      <c r="X83" s="9" t="str">
        <f t="shared" si="15"/>
        <v/>
      </c>
      <c r="Y83" s="679"/>
      <c r="Z83" s="680"/>
      <c r="AA83" s="681"/>
      <c r="AB83" s="17"/>
      <c r="AC83" s="99">
        <v>14</v>
      </c>
      <c r="AD83" s="324"/>
      <c r="AE83" s="324"/>
      <c r="AF83" s="325" t="str">
        <f>IFERROR(IF(AD83="",CONCATENATE(VLOOKUP($AE83,'Turn-Ins'!$B:$L,3,FALSE),VLOOKUP($AE83,'Turn-Ins'!$B:$L,4,FALSE)),VLOOKUP($AD83,'Turn-Ins'!$B:$L,4,FALSE)),"")</f>
        <v/>
      </c>
      <c r="AG83" s="325" t="str">
        <f>IFERROR(IF(AD83="",(VLOOKUP($AE83,'Turn-Ins'!$B:$L,5,FALSE)),VLOOKUP($AD83,'Turn-Ins'!$B:$L,5,FALSE)),"")</f>
        <v/>
      </c>
      <c r="AH83" s="325" t="str">
        <f>IFERROR(IF(AD83="",(VLOOKUP($AE83,'Turn-Ins'!$B:$L,6,FALSE)),VLOOKUP($AD83,'Turn-Ins'!$B:$L,6,FALSE)),"")</f>
        <v/>
      </c>
      <c r="AI83" s="325" t="str">
        <f>IFERROR(IF(AD83="",(VLOOKUP($AE83,'Turn-Ins'!$B:$L,7,FALSE)),VLOOKUP($AD83,'Turn-Ins'!$B:$L,7,FALSE)),"")</f>
        <v/>
      </c>
      <c r="AJ83" s="325" t="str">
        <f>IFERROR(IF(AD83="",(VLOOKUP($AE83,'Turn-Ins'!$B:$L,8,FALSE)),VLOOKUP($AD83,'Turn-Ins'!$B:$L,8,FALSE)),"")</f>
        <v/>
      </c>
      <c r="AK83" s="326" t="str">
        <f>IFERROR(IF(AD83="",(VLOOKUP($AE83,'Turn-Ins'!$B:$L,9,FALSE)),VLOOKUP($AD83,'Turn-Ins'!$B:$L,9,FALSE)),"")</f>
        <v/>
      </c>
      <c r="AL83" s="326" t="str">
        <f>IFERROR(IF(AD83="",(VLOOKUP($AE83,'Turn-Ins'!$B:$L,11,FALSE)),VLOOKUP($AD83,'Turn-Ins'!$B:$L,11,FALSE)),"")</f>
        <v/>
      </c>
      <c r="AM83" s="324"/>
      <c r="AN83" s="324"/>
      <c r="AO83" s="327" t="str">
        <f>IFERROR(IF(AD83="",(VLOOKUP($AE83,'Turn-Ins'!$B:$L,10,FALSE)),VLOOKUP($AD83,'Turn-Ins'!$B:$L,10,FALSE)),"")</f>
        <v/>
      </c>
      <c r="AP83" s="669"/>
      <c r="AQ83" s="669"/>
      <c r="AR83" s="252"/>
      <c r="AS83" s="669"/>
      <c r="AT83" s="669"/>
      <c r="AU83" s="669"/>
      <c r="AV83" s="395" t="str">
        <f t="shared" ca="1" si="12"/>
        <v>N</v>
      </c>
      <c r="AW83" s="99">
        <v>14</v>
      </c>
      <c r="AX83" s="9" t="str">
        <f>IFERROR(VLOOKUP($E83,'VEH110 List'!$A:$AE,18,FALSE),"")</f>
        <v/>
      </c>
      <c r="AY83" s="9" t="str">
        <f>IFERROR(VLOOKUP($E83,'VEH110 List'!$A:$AE,19,FALSE),"")</f>
        <v/>
      </c>
      <c r="AZ83" s="321" t="str">
        <f>IFERROR(VLOOKUP($E83,'VEH110 List'!$A:$AE,15,FALSE),"")</f>
        <v/>
      </c>
      <c r="BA83" s="321" t="str">
        <f>IFERROR(VLOOKUP($E83,'VEH110 List'!$A:$AE,16,FALSE),"")</f>
        <v/>
      </c>
      <c r="BB83" s="321" t="str">
        <f>IFERROR(VLOOKUP($E83,'VEH110 List'!$A:$AE,17,FALSE),"")</f>
        <v/>
      </c>
      <c r="BC83" s="321" t="str">
        <f>IFERROR(VLOOKUP($E83,'VEH110 List'!$A:$AE,23,FALSE),"")</f>
        <v/>
      </c>
      <c r="BD83" s="321" t="str">
        <f>IFERROR(VLOOKUP($E83,'VEH110 List'!$A:$AE,26,FALSE),"")</f>
        <v/>
      </c>
      <c r="BE83" s="321" t="str">
        <f>IFERROR(VLOOKUP($E83,'VEH110 List'!$A:$AE,24,FALSE),"")</f>
        <v/>
      </c>
      <c r="BF83" s="321" t="str">
        <f>IFERROR(VLOOKUP($E83,'VEH110 List'!$A:$AE,21,FALSE),"")</f>
        <v/>
      </c>
      <c r="BG83" s="321" t="str">
        <f>IFERROR(VLOOKUP($E83,'VEH110 List'!$A:$AE,22,FALSE),"")</f>
        <v/>
      </c>
      <c r="BH83" s="321" t="str">
        <f>IFERROR(VLOOKUP($E83,'VEH110 List'!$A:$AE,20,FALSE),"")</f>
        <v/>
      </c>
      <c r="BI83" s="53"/>
    </row>
    <row r="84" spans="2:61" x14ac:dyDescent="0.35">
      <c r="B84" s="54">
        <v>15</v>
      </c>
      <c r="C84" s="388" t="str">
        <f>IF($S$67&gt;=15,$C$70,"")</f>
        <v/>
      </c>
      <c r="D84" s="388" t="str">
        <f t="shared" si="13"/>
        <v>Cat 4: Light-Duty Truck</v>
      </c>
      <c r="E84" s="388" t="str">
        <f>IF($S$67&gt;=15,$E$70,"")</f>
        <v/>
      </c>
      <c r="F84" s="388"/>
      <c r="G84" s="365" t="str">
        <f>IFERROR(VLOOKUP($E84,'VEH110 List'!$A:$AE,9,FALSE),"")</f>
        <v/>
      </c>
      <c r="H84" s="365" t="str">
        <f>IFERROR(VLOOKUP($E84,'VEH110 List'!$A:$AE,11,FALSE),"")</f>
        <v/>
      </c>
      <c r="I84" s="365" t="str">
        <f>IFERROR(VLOOKUP($E84,'VEH110 List'!$A:$AE,13,FALSE),"")</f>
        <v/>
      </c>
      <c r="J84" s="365" t="str">
        <f>IFERROR(VLOOKUP($E84,'VEH110 List'!$A:$AE,14,FALSE),"")</f>
        <v/>
      </c>
      <c r="K84" s="328"/>
      <c r="L84" s="328"/>
      <c r="M84" s="365" t="str">
        <f>IFERROR(VLOOKUP($E84,'VEH110 List'!$A:$AE,4,FALSE),"")</f>
        <v/>
      </c>
      <c r="N84" s="377" t="str">
        <f>IFERROR(VLOOKUP($E84,'VEH110 List'!$A:$AE,27,FALSE),"")</f>
        <v/>
      </c>
      <c r="O84" s="328"/>
      <c r="P84" s="313"/>
      <c r="Q84" s="328"/>
      <c r="R84" s="313"/>
      <c r="S84" s="255" t="str">
        <f t="shared" si="14"/>
        <v/>
      </c>
      <c r="T84" s="17"/>
      <c r="U84" s="99">
        <v>15</v>
      </c>
      <c r="V84" s="254" t="str">
        <f>IFERROR(VLOOKUP($E84,'VEH110 List'!$A:$AE,25,FALSE),"")</f>
        <v/>
      </c>
      <c r="W84" s="254" t="str">
        <f>IFERROR(VLOOKUP($E84,'VEH110 List'!$A:$AE,30,FALSE),"")</f>
        <v/>
      </c>
      <c r="X84" s="254" t="str">
        <f t="shared" si="15"/>
        <v/>
      </c>
      <c r="Y84" s="682"/>
      <c r="Z84" s="683"/>
      <c r="AA84" s="684"/>
      <c r="AB84" s="17"/>
      <c r="AC84" s="99">
        <v>15</v>
      </c>
      <c r="AD84" s="328"/>
      <c r="AE84" s="328"/>
      <c r="AF84" s="329" t="str">
        <f>IFERROR(IF(AD84="",CONCATENATE(VLOOKUP($AE84,'Turn-Ins'!$B:$L,3,FALSE),VLOOKUP($AE84,'Turn-Ins'!$B:$L,4,FALSE)),VLOOKUP($AD84,'Turn-Ins'!$B:$L,4,FALSE)),"")</f>
        <v/>
      </c>
      <c r="AG84" s="329" t="str">
        <f>IFERROR(IF(AD84="",(VLOOKUP($AE84,'Turn-Ins'!$B:$L,5,FALSE)),VLOOKUP($AD84,'Turn-Ins'!$B:$L,5,FALSE)),"")</f>
        <v/>
      </c>
      <c r="AH84" s="329" t="str">
        <f>IFERROR(IF(AD84="",(VLOOKUP($AE84,'Turn-Ins'!$B:$L,6,FALSE)),VLOOKUP($AD84,'Turn-Ins'!$B:$L,6,FALSE)),"")</f>
        <v/>
      </c>
      <c r="AI84" s="329" t="str">
        <f>IFERROR(IF(AD84="",(VLOOKUP($AE84,'Turn-Ins'!$B:$L,7,FALSE)),VLOOKUP($AD84,'Turn-Ins'!$B:$L,7,FALSE)),"")</f>
        <v/>
      </c>
      <c r="AJ84" s="329" t="str">
        <f>IFERROR(IF(AD84="",(VLOOKUP($AE84,'Turn-Ins'!$B:$L,8,FALSE)),VLOOKUP($AD84,'Turn-Ins'!$B:$L,8,FALSE)),"")</f>
        <v/>
      </c>
      <c r="AK84" s="330" t="str">
        <f>IFERROR(IF(AD84="",(VLOOKUP($AE84,'Turn-Ins'!$B:$L,9,FALSE)),VLOOKUP($AD84,'Turn-Ins'!$B:$L,9,FALSE)),"")</f>
        <v/>
      </c>
      <c r="AL84" s="330" t="str">
        <f>IFERROR(IF(AD84="",(VLOOKUP($AE84,'Turn-Ins'!$B:$L,11,FALSE)),VLOOKUP($AD84,'Turn-Ins'!$B:$L,11,FALSE)),"")</f>
        <v/>
      </c>
      <c r="AM84" s="328"/>
      <c r="AN84" s="328"/>
      <c r="AO84" s="331" t="str">
        <f>IFERROR(IF(AD84="",(VLOOKUP($AE84,'Turn-Ins'!$B:$L,10,FALSE)),VLOOKUP($AD84,'Turn-Ins'!$B:$L,10,FALSE)),"")</f>
        <v/>
      </c>
      <c r="AP84" s="670"/>
      <c r="AQ84" s="670"/>
      <c r="AR84" s="388"/>
      <c r="AS84" s="670"/>
      <c r="AT84" s="670"/>
      <c r="AU84" s="670"/>
      <c r="AV84" s="395" t="str">
        <f t="shared" ca="1" si="12"/>
        <v>N</v>
      </c>
      <c r="AW84" s="99">
        <v>15</v>
      </c>
      <c r="AX84" s="254" t="str">
        <f>IFERROR(VLOOKUP($E84,'VEH110 List'!$A:$AE,18,FALSE),"")</f>
        <v/>
      </c>
      <c r="AY84" s="254" t="str">
        <f>IFERROR(VLOOKUP($E84,'VEH110 List'!$A:$AE,19,FALSE),"")</f>
        <v/>
      </c>
      <c r="AZ84" s="322" t="str">
        <f>IFERROR(VLOOKUP($E84,'VEH110 List'!$A:$AE,15,FALSE),"")</f>
        <v/>
      </c>
      <c r="BA84" s="322" t="str">
        <f>IFERROR(VLOOKUP($E84,'VEH110 List'!$A:$AE,16,FALSE),"")</f>
        <v/>
      </c>
      <c r="BB84" s="322" t="str">
        <f>IFERROR(VLOOKUP($E84,'VEH110 List'!$A:$AE,17,FALSE),"")</f>
        <v/>
      </c>
      <c r="BC84" s="322" t="str">
        <f>IFERROR(VLOOKUP($E84,'VEH110 List'!$A:$AE,23,FALSE),"")</f>
        <v/>
      </c>
      <c r="BD84" s="322" t="str">
        <f>IFERROR(VLOOKUP($E84,'VEH110 List'!$A:$AE,26,FALSE),"")</f>
        <v/>
      </c>
      <c r="BE84" s="322" t="str">
        <f>IFERROR(VLOOKUP($E84,'VEH110 List'!$A:$AE,24,FALSE),"")</f>
        <v/>
      </c>
      <c r="BF84" s="322" t="str">
        <f>IFERROR(VLOOKUP($E84,'VEH110 List'!$A:$AE,21,FALSE),"")</f>
        <v/>
      </c>
      <c r="BG84" s="322" t="str">
        <f>IFERROR(VLOOKUP($E84,'VEH110 List'!$A:$AE,22,FALSE),"")</f>
        <v/>
      </c>
      <c r="BH84" s="322" t="str">
        <f>IFERROR(VLOOKUP($E84,'VEH110 List'!$A:$AE,20,FALSE),"")</f>
        <v/>
      </c>
      <c r="BI84" s="53"/>
    </row>
    <row r="85" spans="2:61" ht="15" thickBot="1" x14ac:dyDescent="0.4">
      <c r="B85" s="55"/>
      <c r="C85" s="39"/>
      <c r="D85" s="39"/>
      <c r="E85" s="39"/>
      <c r="F85" s="39"/>
      <c r="G85" s="39"/>
      <c r="H85" s="39"/>
      <c r="I85" s="39"/>
      <c r="J85" s="39"/>
      <c r="K85" s="436"/>
      <c r="L85" s="436"/>
      <c r="M85" s="39"/>
      <c r="N85" s="39"/>
      <c r="O85" s="436"/>
      <c r="P85" s="39"/>
      <c r="Q85" s="436"/>
      <c r="R85" s="39"/>
      <c r="S85" s="39"/>
      <c r="T85" s="40"/>
      <c r="U85" s="38"/>
      <c r="V85" s="39"/>
      <c r="W85" s="39"/>
      <c r="X85" s="39"/>
      <c r="Y85" s="39"/>
      <c r="Z85" s="39"/>
      <c r="AA85" s="39"/>
      <c r="AB85" s="40"/>
      <c r="AC85" s="38"/>
      <c r="AD85" s="39"/>
      <c r="AE85" s="39"/>
      <c r="AF85" s="39"/>
      <c r="AG85" s="39"/>
      <c r="AH85" s="39"/>
      <c r="AI85" s="39"/>
      <c r="AJ85" s="39"/>
      <c r="AK85" s="39"/>
      <c r="AL85" s="39"/>
      <c r="AM85" s="39"/>
      <c r="AN85" s="39"/>
      <c r="AO85" s="39"/>
      <c r="AP85" s="39"/>
      <c r="AQ85" s="39"/>
      <c r="AR85" s="39"/>
      <c r="AS85" s="39"/>
      <c r="AT85" s="39"/>
      <c r="AU85" s="39"/>
      <c r="AV85" s="56"/>
      <c r="AW85" s="55"/>
      <c r="AX85" s="39"/>
      <c r="AY85" s="39"/>
      <c r="AZ85" s="39"/>
      <c r="BA85" s="39"/>
      <c r="BB85" s="39"/>
      <c r="BC85" s="39"/>
      <c r="BD85" s="39"/>
      <c r="BE85" s="39"/>
      <c r="BF85" s="39"/>
      <c r="BG85" s="39"/>
      <c r="BH85" s="39"/>
      <c r="BI85" s="56"/>
    </row>
    <row r="86" spans="2:61" ht="15" customHeight="1" x14ac:dyDescent="0.35">
      <c r="B86" s="47"/>
      <c r="C86" s="13"/>
      <c r="D86" s="13"/>
      <c r="E86" s="13"/>
      <c r="F86" s="13"/>
      <c r="G86" s="13"/>
      <c r="H86" s="13"/>
      <c r="I86" s="13"/>
      <c r="J86" s="13"/>
      <c r="K86" s="433"/>
      <c r="L86" s="433"/>
      <c r="M86" s="13"/>
      <c r="N86" s="13"/>
      <c r="O86" s="433"/>
      <c r="P86" s="13"/>
      <c r="Q86" s="433"/>
      <c r="R86" s="13"/>
      <c r="S86" s="13"/>
      <c r="T86" s="14"/>
      <c r="U86" s="13"/>
      <c r="V86" s="13"/>
      <c r="W86" s="13"/>
      <c r="X86" s="13"/>
      <c r="Y86" s="13"/>
      <c r="Z86" s="13"/>
      <c r="AA86" s="13"/>
      <c r="AB86" s="14"/>
      <c r="AC86" s="12"/>
      <c r="AD86" s="13"/>
      <c r="AE86" s="13"/>
      <c r="AF86" s="13"/>
      <c r="AG86" s="13"/>
      <c r="AH86" s="13"/>
      <c r="AI86" s="13"/>
      <c r="AJ86" s="13"/>
      <c r="AK86" s="13"/>
      <c r="AL86" s="13"/>
      <c r="AM86" s="13"/>
      <c r="AN86" s="13"/>
      <c r="AO86" s="13"/>
      <c r="AP86" s="13"/>
      <c r="AQ86" s="13"/>
      <c r="AR86" s="13"/>
      <c r="AS86" s="13"/>
      <c r="AT86" s="13"/>
      <c r="AU86" s="13"/>
      <c r="AV86" s="48"/>
      <c r="AW86" s="47"/>
      <c r="AX86" s="13"/>
      <c r="AY86" s="13"/>
      <c r="AZ86" s="13"/>
      <c r="BA86" s="13"/>
      <c r="BB86" s="13"/>
      <c r="BC86" s="13"/>
      <c r="BD86" s="13"/>
      <c r="BE86" s="13"/>
      <c r="BF86" s="13"/>
      <c r="BG86" s="13"/>
      <c r="BH86" s="13"/>
      <c r="BI86" s="48"/>
    </row>
    <row r="87" spans="2:61" ht="15" customHeight="1" x14ac:dyDescent="0.35">
      <c r="B87" s="47"/>
      <c r="C87" s="81" t="s">
        <v>14732</v>
      </c>
      <c r="D87" s="150"/>
      <c r="E87" s="664" t="s">
        <v>2202</v>
      </c>
      <c r="F87" s="665"/>
      <c r="G87" s="665"/>
      <c r="H87" s="665"/>
      <c r="I87" s="665"/>
      <c r="J87" s="665"/>
      <c r="K87" s="665"/>
      <c r="L87" s="666"/>
      <c r="M87" s="73"/>
      <c r="N87" s="73"/>
      <c r="O87" s="667" t="s">
        <v>80</v>
      </c>
      <c r="P87" s="668"/>
      <c r="Q87" s="668"/>
      <c r="R87" s="668"/>
      <c r="S87" s="34">
        <f>'Justification &amp; Expected Use'!Q244</f>
        <v>0</v>
      </c>
      <c r="T87" s="14"/>
      <c r="U87" s="13"/>
      <c r="V87" s="696" t="s">
        <v>396</v>
      </c>
      <c r="W87" s="667"/>
      <c r="X87" s="667"/>
      <c r="Y87" s="667"/>
      <c r="Z87" s="667"/>
      <c r="AA87" s="697"/>
      <c r="AB87" s="14"/>
      <c r="AC87" s="12"/>
      <c r="AD87" s="664" t="s">
        <v>397</v>
      </c>
      <c r="AE87" s="665"/>
      <c r="AF87" s="686"/>
      <c r="AG87" s="686"/>
      <c r="AH87" s="686"/>
      <c r="AI87" s="686"/>
      <c r="AJ87" s="686"/>
      <c r="AK87" s="686"/>
      <c r="AL87" s="686"/>
      <c r="AM87" s="687" t="s">
        <v>61</v>
      </c>
      <c r="AN87" s="688"/>
      <c r="AO87" s="688"/>
      <c r="AP87" s="688"/>
      <c r="AQ87" s="688"/>
      <c r="AR87" s="688"/>
      <c r="AS87" s="688"/>
      <c r="AT87" s="688"/>
      <c r="AU87" s="689"/>
      <c r="AV87" s="48"/>
      <c r="AW87" s="47"/>
      <c r="AX87" s="13"/>
      <c r="AY87" s="13"/>
      <c r="AZ87" s="13"/>
      <c r="BA87" s="13"/>
      <c r="BB87" s="13"/>
      <c r="BC87" s="13"/>
      <c r="BD87" s="13"/>
      <c r="BE87" s="13"/>
      <c r="BF87" s="13"/>
      <c r="BG87" s="13"/>
      <c r="BH87" s="13"/>
      <c r="BI87" s="48"/>
    </row>
    <row r="88" spans="2:61" ht="15" customHeight="1" x14ac:dyDescent="0.35">
      <c r="B88" s="47"/>
      <c r="C88" s="656" t="s">
        <v>62</v>
      </c>
      <c r="D88" s="107"/>
      <c r="E88" s="656" t="s">
        <v>17</v>
      </c>
      <c r="F88" s="656" t="s">
        <v>18</v>
      </c>
      <c r="G88" s="656" t="s">
        <v>19</v>
      </c>
      <c r="H88" s="656" t="s">
        <v>20</v>
      </c>
      <c r="I88" s="656" t="s">
        <v>21</v>
      </c>
      <c r="J88" s="656" t="s">
        <v>22</v>
      </c>
      <c r="K88" s="656" t="s">
        <v>34</v>
      </c>
      <c r="L88" s="656" t="s">
        <v>35</v>
      </c>
      <c r="M88" s="656" t="s">
        <v>63</v>
      </c>
      <c r="N88" s="656" t="s">
        <v>64</v>
      </c>
      <c r="O88" s="656" t="s">
        <v>65</v>
      </c>
      <c r="P88" s="656" t="s">
        <v>66</v>
      </c>
      <c r="Q88" s="656" t="s">
        <v>67</v>
      </c>
      <c r="R88" s="656" t="s">
        <v>68</v>
      </c>
      <c r="S88" s="656" t="s">
        <v>36</v>
      </c>
      <c r="T88" s="14"/>
      <c r="U88" s="13"/>
      <c r="V88" s="656" t="s">
        <v>69</v>
      </c>
      <c r="W88" s="656" t="s">
        <v>385</v>
      </c>
      <c r="X88" s="656" t="s">
        <v>70</v>
      </c>
      <c r="Y88" s="672" t="s">
        <v>71</v>
      </c>
      <c r="Z88" s="690"/>
      <c r="AA88" s="691"/>
      <c r="AB88" s="14"/>
      <c r="AC88" s="12"/>
      <c r="AD88" s="656" t="s">
        <v>5729</v>
      </c>
      <c r="AE88" s="656" t="s">
        <v>5730</v>
      </c>
      <c r="AF88" s="656" t="s">
        <v>14</v>
      </c>
      <c r="AG88" s="656" t="s">
        <v>18</v>
      </c>
      <c r="AH88" s="656" t="s">
        <v>19</v>
      </c>
      <c r="AI88" s="656" t="s">
        <v>20</v>
      </c>
      <c r="AJ88" s="656" t="s">
        <v>72</v>
      </c>
      <c r="AK88" s="656" t="s">
        <v>73</v>
      </c>
      <c r="AL88" s="656" t="s">
        <v>74</v>
      </c>
      <c r="AM88" s="656" t="s">
        <v>75</v>
      </c>
      <c r="AN88" s="656" t="s">
        <v>76</v>
      </c>
      <c r="AO88" s="656" t="s">
        <v>77</v>
      </c>
      <c r="AP88" s="672" t="s">
        <v>78</v>
      </c>
      <c r="AQ88" s="673"/>
      <c r="AR88" s="694" t="s">
        <v>15847</v>
      </c>
      <c r="AS88" s="672" t="s">
        <v>5687</v>
      </c>
      <c r="AT88" s="676"/>
      <c r="AU88" s="673"/>
      <c r="AV88" s="48"/>
      <c r="AW88" s="47"/>
      <c r="AX88" s="656" t="s">
        <v>23</v>
      </c>
      <c r="AY88" s="656" t="s">
        <v>24</v>
      </c>
      <c r="AZ88" s="656" t="s">
        <v>25</v>
      </c>
      <c r="BA88" s="656" t="s">
        <v>26</v>
      </c>
      <c r="BB88" s="656" t="s">
        <v>27</v>
      </c>
      <c r="BC88" s="656" t="s">
        <v>79</v>
      </c>
      <c r="BD88" s="656" t="s">
        <v>29</v>
      </c>
      <c r="BE88" s="656" t="s">
        <v>30</v>
      </c>
      <c r="BF88" s="656" t="s">
        <v>31</v>
      </c>
      <c r="BG88" s="656" t="s">
        <v>32</v>
      </c>
      <c r="BH88" s="656" t="s">
        <v>33</v>
      </c>
      <c r="BI88" s="48"/>
    </row>
    <row r="89" spans="2:61" x14ac:dyDescent="0.35">
      <c r="B89" s="47"/>
      <c r="C89" s="657"/>
      <c r="D89" s="108"/>
      <c r="E89" s="657"/>
      <c r="F89" s="657"/>
      <c r="G89" s="657"/>
      <c r="H89" s="657"/>
      <c r="I89" s="657"/>
      <c r="J89" s="657"/>
      <c r="K89" s="657"/>
      <c r="L89" s="657"/>
      <c r="M89" s="657"/>
      <c r="N89" s="657"/>
      <c r="O89" s="657"/>
      <c r="P89" s="657"/>
      <c r="Q89" s="657"/>
      <c r="R89" s="657"/>
      <c r="S89" s="657"/>
      <c r="T89" s="14"/>
      <c r="U89" s="13"/>
      <c r="V89" s="657"/>
      <c r="W89" s="657"/>
      <c r="X89" s="657"/>
      <c r="Y89" s="674"/>
      <c r="Z89" s="692"/>
      <c r="AA89" s="693"/>
      <c r="AB89" s="14"/>
      <c r="AC89" s="12"/>
      <c r="AD89" s="657"/>
      <c r="AE89" s="657"/>
      <c r="AF89" s="657"/>
      <c r="AG89" s="657"/>
      <c r="AH89" s="657"/>
      <c r="AI89" s="657"/>
      <c r="AJ89" s="657"/>
      <c r="AK89" s="657"/>
      <c r="AL89" s="657"/>
      <c r="AM89" s="657"/>
      <c r="AN89" s="657"/>
      <c r="AO89" s="657"/>
      <c r="AP89" s="674"/>
      <c r="AQ89" s="675"/>
      <c r="AR89" s="695"/>
      <c r="AS89" s="677"/>
      <c r="AT89" s="678"/>
      <c r="AU89" s="675"/>
      <c r="AV89" s="48"/>
      <c r="AW89" s="47"/>
      <c r="AX89" s="657"/>
      <c r="AY89" s="657"/>
      <c r="AZ89" s="657"/>
      <c r="BA89" s="657"/>
      <c r="BB89" s="657"/>
      <c r="BC89" s="657"/>
      <c r="BD89" s="657"/>
      <c r="BE89" s="657"/>
      <c r="BF89" s="657"/>
      <c r="BG89" s="657"/>
      <c r="BH89" s="657"/>
      <c r="BI89" s="48"/>
    </row>
    <row r="90" spans="2:61" x14ac:dyDescent="0.35">
      <c r="B90" s="49" t="s">
        <v>2203</v>
      </c>
      <c r="C90" s="7"/>
      <c r="D90" s="7"/>
      <c r="E90" s="7"/>
      <c r="F90" s="7"/>
      <c r="G90" s="363" t="str">
        <f>IFERROR(VLOOKUP($E90,'VEH110 List'!$A:$AE,9,FALSE),"")</f>
        <v/>
      </c>
      <c r="H90" s="363" t="str">
        <f>IFERROR(VLOOKUP($E90,'VEH110 List'!$A:$AE,11,FALSE),"")</f>
        <v/>
      </c>
      <c r="I90" s="363" t="str">
        <f>IFERROR(VLOOKUP($E90,'VEH110 List'!$A:$AE,13,FALSE),"")</f>
        <v/>
      </c>
      <c r="J90" s="363" t="str">
        <f>IFERROR(VLOOKUP($E90,'VEH110 List'!$A:$AE,14,FALSE),"")</f>
        <v/>
      </c>
      <c r="K90" s="323"/>
      <c r="L90" s="323"/>
      <c r="M90" s="363" t="str">
        <f>IFERROR(VLOOKUP($E90,'VEH110 List'!$A:$AE,4,FALSE),"")</f>
        <v/>
      </c>
      <c r="N90" s="375" t="str">
        <f>IFERROR(VLOOKUP($E90,'VEH110 List'!$A:$AE,27,FALSE),"")</f>
        <v/>
      </c>
      <c r="O90" s="323"/>
      <c r="P90" s="301"/>
      <c r="Q90" s="323"/>
      <c r="R90" s="301"/>
      <c r="S90" s="243" t="str">
        <f>IFERROR(N90+SUM(O90:R90),"")</f>
        <v/>
      </c>
      <c r="T90" s="14"/>
      <c r="U90" s="332">
        <v>1</v>
      </c>
      <c r="V90" s="8" t="str">
        <f>IFERROR(VLOOKUP($E90,'VEH110 List'!$A:$AE,25,FALSE),"")</f>
        <v/>
      </c>
      <c r="W90" s="8" t="str">
        <f>IFERROR(VLOOKUP($E90,'VEH110 List'!$A:$AE,30,FALSE),"")</f>
        <v/>
      </c>
      <c r="X90" s="9" t="str">
        <f>IF(AND(W90="Cat 1",V90&gt;31),"YES",IF(AND(W90="Cat 1",V90&lt;32),"NO",IF(AND(W90="Cat 2",V90&gt;21),"YES",IF(AND(W90="Cat 2",V90&lt;22),"NO",IF(AND(W90="Cat 3",V90&gt;15),"YES",IF(AND(W90="Cat 3",V90&lt;16),"NO",""))))))</f>
        <v/>
      </c>
      <c r="Y90" s="685"/>
      <c r="Z90" s="676"/>
      <c r="AA90" s="673"/>
      <c r="AB90" s="14"/>
      <c r="AC90" s="332">
        <v>1</v>
      </c>
      <c r="AD90" s="323"/>
      <c r="AE90" s="323"/>
      <c r="AF90" s="325" t="str">
        <f>IFERROR(IF(AD90="",CONCATENATE(VLOOKUP($AE90,'Turn-Ins'!$B:$L,3,FALSE),VLOOKUP($AE90,'Turn-Ins'!$B:$L,4,FALSE)),VLOOKUP($AD90,'Turn-Ins'!$B:$L,4,FALSE)),"")</f>
        <v/>
      </c>
      <c r="AG90" s="325" t="str">
        <f>IFERROR(IF(AD90="",(VLOOKUP($AE90,'Turn-Ins'!$B:$L,5,FALSE)),VLOOKUP($AD90,'Turn-Ins'!$B:$L,5,FALSE)),"")</f>
        <v/>
      </c>
      <c r="AH90" s="325" t="str">
        <f>IFERROR(IF(AD90="",(VLOOKUP($AE90,'Turn-Ins'!$B:$L,6,FALSE)),VLOOKUP($AD90,'Turn-Ins'!$B:$L,6,FALSE)),"")</f>
        <v/>
      </c>
      <c r="AI90" s="325" t="str">
        <f>IFERROR(IF(AD90="",(VLOOKUP($AE90,'Turn-Ins'!$B:$L,7,FALSE)),VLOOKUP($AD90,'Turn-Ins'!$B:$L,7,FALSE)),"")</f>
        <v/>
      </c>
      <c r="AJ90" s="325" t="str">
        <f>IFERROR(IF(AD90="",(VLOOKUP($AE90,'Turn-Ins'!$B:$L,8,FALSE)),VLOOKUP($AD90,'Turn-Ins'!$B:$L,8,FALSE)),"")</f>
        <v/>
      </c>
      <c r="AK90" s="326" t="str">
        <f>IFERROR(IF(AD90="",(VLOOKUP($AE90,'Turn-Ins'!$B:$L,9,FALSE)),VLOOKUP($AD90,'Turn-Ins'!$B:$L,9,FALSE)),"")</f>
        <v/>
      </c>
      <c r="AL90" s="326" t="str">
        <f>IFERROR(IF(AD90="",(VLOOKUP($AE90,'Turn-Ins'!$B:$L,11,FALSE)),VLOOKUP($AD90,'Turn-Ins'!$B:$L,11,FALSE)),"")</f>
        <v/>
      </c>
      <c r="AM90" s="324"/>
      <c r="AN90" s="324"/>
      <c r="AO90" s="327" t="str">
        <f>IFERROR(IF(AD90="",(VLOOKUP($AE90,'Turn-Ins'!$B:$L,10,FALSE)),VLOOKUP($AD90,'Turn-Ins'!$B:$L,10,FALSE)),"")</f>
        <v/>
      </c>
      <c r="AP90" s="671"/>
      <c r="AQ90" s="671"/>
      <c r="AR90" s="7"/>
      <c r="AS90" s="671"/>
      <c r="AT90" s="671"/>
      <c r="AU90" s="671"/>
      <c r="AV90" s="393" t="str">
        <f t="shared" ref="AV90:AV104" ca="1" si="16">IF(AO90&gt;44378,IF(AO90&lt;TODAY(),"Y","N"))</f>
        <v>N</v>
      </c>
      <c r="AW90" s="49">
        <v>1</v>
      </c>
      <c r="AX90" s="8" t="str">
        <f>IFERROR(VLOOKUP($E90,'VEH110 List'!$A:$AE,18,FALSE),"")</f>
        <v/>
      </c>
      <c r="AY90" s="8" t="str">
        <f>IFERROR(VLOOKUP($E90,'VEH110 List'!$A:$AE,19,FALSE),"")</f>
        <v/>
      </c>
      <c r="AZ90" s="320" t="str">
        <f>IFERROR(VLOOKUP($E90,'VEH110 List'!$A:$AE,15,FALSE),"")</f>
        <v/>
      </c>
      <c r="BA90" s="320" t="str">
        <f>IFERROR(VLOOKUP($E90,'VEH110 List'!$A:$AE,16,FALSE),"")</f>
        <v/>
      </c>
      <c r="BB90" s="320" t="str">
        <f>IFERROR(VLOOKUP($E90,'VEH110 List'!$A:$AE,17,FALSE),"")</f>
        <v/>
      </c>
      <c r="BC90" s="320" t="str">
        <f>IFERROR(VLOOKUP($E90,'VEH110 List'!$A:$AE,23,FALSE),"")</f>
        <v/>
      </c>
      <c r="BD90" s="320" t="str">
        <f>IFERROR(VLOOKUP($E90,'VEH110 List'!$A:$AE,26,FALSE),"")</f>
        <v/>
      </c>
      <c r="BE90" s="320" t="str">
        <f>IFERROR(VLOOKUP($E90,'VEH110 List'!$A:$AE,24,FALSE),"")</f>
        <v/>
      </c>
      <c r="BF90" s="320" t="str">
        <f>IFERROR(VLOOKUP($E90,'VEH110 List'!$A:$AE,21,FALSE),"")</f>
        <v/>
      </c>
      <c r="BG90" s="320" t="str">
        <f>IFERROR(VLOOKUP($E90,'VEH110 List'!$A:$AE,22,FALSE),"")</f>
        <v/>
      </c>
      <c r="BH90" s="320" t="str">
        <f>IFERROR(VLOOKUP($E90,'VEH110 List'!$A:$AE,20,FALSE),"")</f>
        <v/>
      </c>
      <c r="BI90" s="48"/>
    </row>
    <row r="91" spans="2:61" x14ac:dyDescent="0.35">
      <c r="B91" s="49">
        <v>2</v>
      </c>
      <c r="C91" s="252" t="str">
        <f>IF($S$87&gt;=2,$C$90,"")</f>
        <v/>
      </c>
      <c r="D91" s="252" t="str">
        <f t="shared" ref="D91:D104" si="17">IF($S$7&gt;=2,$C$10,"")</f>
        <v>Cat 4: Light-Duty Truck</v>
      </c>
      <c r="E91" s="252" t="str">
        <f>IF($S$87&gt;=2,$E$90,"")</f>
        <v/>
      </c>
      <c r="F91" s="252"/>
      <c r="G91" s="364" t="str">
        <f>IFERROR(VLOOKUP($E91,'VEH110 List'!$A:$AE,9,FALSE),"")</f>
        <v/>
      </c>
      <c r="H91" s="364" t="str">
        <f>IFERROR(VLOOKUP($E91,'VEH110 List'!$A:$AE,11,FALSE),"")</f>
        <v/>
      </c>
      <c r="I91" s="364" t="str">
        <f>IFERROR(VLOOKUP($E91,'VEH110 List'!$A:$AE,13,FALSE),"")</f>
        <v/>
      </c>
      <c r="J91" s="364" t="str">
        <f>IFERROR(VLOOKUP($E91,'VEH110 List'!$A:$AE,14,FALSE),"")</f>
        <v/>
      </c>
      <c r="K91" s="324"/>
      <c r="L91" s="324"/>
      <c r="M91" s="364" t="str">
        <f>IFERROR(VLOOKUP($E91,'VEH110 List'!$A:$AE,4,FALSE),"")</f>
        <v/>
      </c>
      <c r="N91" s="376" t="str">
        <f>IFERROR(VLOOKUP($E91,'VEH110 List'!$A:$AE,27,FALSE),"")</f>
        <v/>
      </c>
      <c r="O91" s="324"/>
      <c r="P91" s="302"/>
      <c r="Q91" s="324"/>
      <c r="R91" s="302"/>
      <c r="S91" s="253" t="str">
        <f t="shared" ref="S91:S104" si="18">IFERROR(N91+SUM(O91:R91),"")</f>
        <v/>
      </c>
      <c r="T91" s="14"/>
      <c r="U91" s="332">
        <v>2</v>
      </c>
      <c r="V91" s="9" t="str">
        <f>IFERROR(VLOOKUP($E91,'VEH110 List'!$A:$AE,25,FALSE),"")</f>
        <v/>
      </c>
      <c r="W91" s="9" t="str">
        <f>IFERROR(VLOOKUP($E91,'VEH110 List'!$A:$AE,30,FALSE),"")</f>
        <v/>
      </c>
      <c r="X91" s="9" t="str">
        <f t="shared" ref="X91:X104" si="19">IF(AND(W91="Cat 1",V91&gt;31),"YES",IF(AND(W91="Cat 1",V91&lt;32),"NO",IF(AND(W91="Cat 2",V91&gt;21),"YES",IF(AND(W91="Cat 2",V91&lt;22),"NO",IF(AND(W91="Cat 3",V91&gt;15),"YES",IF(AND(W91="Cat 3",V91&lt;16),"NO",""))))))</f>
        <v/>
      </c>
      <c r="Y91" s="679"/>
      <c r="Z91" s="680"/>
      <c r="AA91" s="681"/>
      <c r="AB91" s="14"/>
      <c r="AC91" s="332">
        <v>2</v>
      </c>
      <c r="AD91" s="324"/>
      <c r="AE91" s="324"/>
      <c r="AF91" s="325" t="str">
        <f>IFERROR(IF(AD91="",CONCATENATE(VLOOKUP($AE91,'Turn-Ins'!$B:$L,3,FALSE),VLOOKUP($AE91,'Turn-Ins'!$B:$L,4,FALSE)),VLOOKUP($AD91,'Turn-Ins'!$B:$L,4,FALSE)),"")</f>
        <v/>
      </c>
      <c r="AG91" s="325" t="str">
        <f>IFERROR(IF(AD91="",(VLOOKUP($AE91,'Turn-Ins'!$B:$L,5,FALSE)),VLOOKUP($AD91,'Turn-Ins'!$B:$L,5,FALSE)),"")</f>
        <v/>
      </c>
      <c r="AH91" s="325" t="str">
        <f>IFERROR(IF(AD91="",(VLOOKUP($AE91,'Turn-Ins'!$B:$L,6,FALSE)),VLOOKUP($AD91,'Turn-Ins'!$B:$L,6,FALSE)),"")</f>
        <v/>
      </c>
      <c r="AI91" s="325" t="str">
        <f>IFERROR(IF(AD91="",(VLOOKUP($AE91,'Turn-Ins'!$B:$L,7,FALSE)),VLOOKUP($AD91,'Turn-Ins'!$B:$L,7,FALSE)),"")</f>
        <v/>
      </c>
      <c r="AJ91" s="325" t="str">
        <f>IFERROR(IF(AD91="",(VLOOKUP($AE91,'Turn-Ins'!$B:$L,8,FALSE)),VLOOKUP($AD91,'Turn-Ins'!$B:$L,8,FALSE)),"")</f>
        <v/>
      </c>
      <c r="AK91" s="326" t="str">
        <f>IFERROR(IF(AD91="",(VLOOKUP($AE91,'Turn-Ins'!$B:$L,9,FALSE)),VLOOKUP($AD91,'Turn-Ins'!$B:$L,9,FALSE)),"")</f>
        <v/>
      </c>
      <c r="AL91" s="326" t="str">
        <f>IFERROR(IF(AD91="",(VLOOKUP($AE91,'Turn-Ins'!$B:$L,11,FALSE)),VLOOKUP($AD91,'Turn-Ins'!$B:$L,11,FALSE)),"")</f>
        <v/>
      </c>
      <c r="AM91" s="324"/>
      <c r="AN91" s="324"/>
      <c r="AO91" s="327" t="str">
        <f>IFERROR(IF(AD91="",(VLOOKUP($AE91,'Turn-Ins'!$B:$L,10,FALSE)),VLOOKUP($AD91,'Turn-Ins'!$B:$L,10,FALSE)),"")</f>
        <v/>
      </c>
      <c r="AP91" s="669"/>
      <c r="AQ91" s="669"/>
      <c r="AR91" s="252"/>
      <c r="AS91" s="669"/>
      <c r="AT91" s="669"/>
      <c r="AU91" s="669"/>
      <c r="AV91" s="393" t="str">
        <f t="shared" ca="1" si="16"/>
        <v>N</v>
      </c>
      <c r="AW91" s="49">
        <v>2</v>
      </c>
      <c r="AX91" s="9" t="str">
        <f>IFERROR(VLOOKUP($E91,'VEH110 List'!$A:$AE,18,FALSE),"")</f>
        <v/>
      </c>
      <c r="AY91" s="9" t="str">
        <f>IFERROR(VLOOKUP($E91,'VEH110 List'!$A:$AE,19,FALSE),"")</f>
        <v/>
      </c>
      <c r="AZ91" s="321" t="str">
        <f>IFERROR(VLOOKUP($E91,'VEH110 List'!$A:$AE,15,FALSE),"")</f>
        <v/>
      </c>
      <c r="BA91" s="321" t="str">
        <f>IFERROR(VLOOKUP($E91,'VEH110 List'!$A:$AE,16,FALSE),"")</f>
        <v/>
      </c>
      <c r="BB91" s="321" t="str">
        <f>IFERROR(VLOOKUP($E91,'VEH110 List'!$A:$AE,17,FALSE),"")</f>
        <v/>
      </c>
      <c r="BC91" s="321" t="str">
        <f>IFERROR(VLOOKUP($E91,'VEH110 List'!$A:$AE,23,FALSE),"")</f>
        <v/>
      </c>
      <c r="BD91" s="321" t="str">
        <f>IFERROR(VLOOKUP($E91,'VEH110 List'!$A:$AE,26,FALSE),"")</f>
        <v/>
      </c>
      <c r="BE91" s="321" t="str">
        <f>IFERROR(VLOOKUP($E91,'VEH110 List'!$A:$AE,24,FALSE),"")</f>
        <v/>
      </c>
      <c r="BF91" s="321" t="str">
        <f>IFERROR(VLOOKUP($E91,'VEH110 List'!$A:$AE,21,FALSE),"")</f>
        <v/>
      </c>
      <c r="BG91" s="321" t="str">
        <f>IFERROR(VLOOKUP($E91,'VEH110 List'!$A:$AE,22,FALSE),"")</f>
        <v/>
      </c>
      <c r="BH91" s="321" t="str">
        <f>IFERROR(VLOOKUP($E91,'VEH110 List'!$A:$AE,20,FALSE),"")</f>
        <v/>
      </c>
      <c r="BI91" s="48"/>
    </row>
    <row r="92" spans="2:61" x14ac:dyDescent="0.35">
      <c r="B92" s="49">
        <v>3</v>
      </c>
      <c r="C92" s="252" t="str">
        <f>IF($S$87&gt;=3,$C$90,"")</f>
        <v/>
      </c>
      <c r="D92" s="252" t="str">
        <f t="shared" si="17"/>
        <v>Cat 4: Light-Duty Truck</v>
      </c>
      <c r="E92" s="252" t="str">
        <f>IF($S$87&gt;=3,$E$90,"")</f>
        <v/>
      </c>
      <c r="F92" s="252"/>
      <c r="G92" s="364" t="str">
        <f>IFERROR(VLOOKUP($E92,'VEH110 List'!$A:$AE,9,FALSE),"")</f>
        <v/>
      </c>
      <c r="H92" s="364" t="str">
        <f>IFERROR(VLOOKUP($E92,'VEH110 List'!$A:$AE,11,FALSE),"")</f>
        <v/>
      </c>
      <c r="I92" s="364" t="str">
        <f>IFERROR(VLOOKUP($E92,'VEH110 List'!$A:$AE,13,FALSE),"")</f>
        <v/>
      </c>
      <c r="J92" s="364" t="str">
        <f>IFERROR(VLOOKUP($E92,'VEH110 List'!$A:$AE,14,FALSE),"")</f>
        <v/>
      </c>
      <c r="K92" s="324"/>
      <c r="L92" s="324"/>
      <c r="M92" s="364" t="str">
        <f>IFERROR(VLOOKUP($E92,'VEH110 List'!$A:$AE,4,FALSE),"")</f>
        <v/>
      </c>
      <c r="N92" s="376" t="str">
        <f>IFERROR(VLOOKUP($E92,'VEH110 List'!$A:$AE,27,FALSE),"")</f>
        <v/>
      </c>
      <c r="O92" s="324"/>
      <c r="P92" s="302"/>
      <c r="Q92" s="324"/>
      <c r="R92" s="302"/>
      <c r="S92" s="253" t="str">
        <f t="shared" si="18"/>
        <v/>
      </c>
      <c r="T92" s="14"/>
      <c r="U92" s="332">
        <v>3</v>
      </c>
      <c r="V92" s="9" t="str">
        <f>IFERROR(VLOOKUP($E92,'VEH110 List'!$A:$AE,25,FALSE),"")</f>
        <v/>
      </c>
      <c r="W92" s="9" t="str">
        <f>IFERROR(VLOOKUP($E92,'VEH110 List'!$A:$AE,30,FALSE),"")</f>
        <v/>
      </c>
      <c r="X92" s="9" t="str">
        <f t="shared" si="19"/>
        <v/>
      </c>
      <c r="Y92" s="679"/>
      <c r="Z92" s="680"/>
      <c r="AA92" s="681"/>
      <c r="AB92" s="14"/>
      <c r="AC92" s="332">
        <v>3</v>
      </c>
      <c r="AD92" s="324"/>
      <c r="AE92" s="324"/>
      <c r="AF92" s="325" t="str">
        <f>IFERROR(IF(AD92="",CONCATENATE(VLOOKUP($AE92,'Turn-Ins'!$B:$L,3,FALSE),VLOOKUP($AE92,'Turn-Ins'!$B:$L,4,FALSE)),VLOOKUP($AD92,'Turn-Ins'!$B:$L,4,FALSE)),"")</f>
        <v/>
      </c>
      <c r="AG92" s="325" t="str">
        <f>IFERROR(IF(AD92="",(VLOOKUP($AE92,'Turn-Ins'!$B:$L,5,FALSE)),VLOOKUP($AD92,'Turn-Ins'!$B:$L,5,FALSE)),"")</f>
        <v/>
      </c>
      <c r="AH92" s="325" t="str">
        <f>IFERROR(IF(AD92="",(VLOOKUP($AE92,'Turn-Ins'!$B:$L,6,FALSE)),VLOOKUP($AD92,'Turn-Ins'!$B:$L,6,FALSE)),"")</f>
        <v/>
      </c>
      <c r="AI92" s="325" t="str">
        <f>IFERROR(IF(AD92="",(VLOOKUP($AE92,'Turn-Ins'!$B:$L,7,FALSE)),VLOOKUP($AD92,'Turn-Ins'!$B:$L,7,FALSE)),"")</f>
        <v/>
      </c>
      <c r="AJ92" s="325" t="str">
        <f>IFERROR(IF(AD92="",(VLOOKUP($AE92,'Turn-Ins'!$B:$L,8,FALSE)),VLOOKUP($AD92,'Turn-Ins'!$B:$L,8,FALSE)),"")</f>
        <v/>
      </c>
      <c r="AK92" s="326" t="str">
        <f>IFERROR(IF(AD92="",(VLOOKUP($AE92,'Turn-Ins'!$B:$L,9,FALSE)),VLOOKUP($AD92,'Turn-Ins'!$B:$L,9,FALSE)),"")</f>
        <v/>
      </c>
      <c r="AL92" s="326" t="str">
        <f>IFERROR(IF(AD92="",(VLOOKUP($AE92,'Turn-Ins'!$B:$L,11,FALSE)),VLOOKUP($AD92,'Turn-Ins'!$B:$L,11,FALSE)),"")</f>
        <v/>
      </c>
      <c r="AM92" s="324"/>
      <c r="AN92" s="324"/>
      <c r="AO92" s="327" t="str">
        <f>IFERROR(IF(AD92="",(VLOOKUP($AE92,'Turn-Ins'!$B:$L,10,FALSE)),VLOOKUP($AD92,'Turn-Ins'!$B:$L,10,FALSE)),"")</f>
        <v/>
      </c>
      <c r="AP92" s="669"/>
      <c r="AQ92" s="669"/>
      <c r="AR92" s="252"/>
      <c r="AS92" s="669"/>
      <c r="AT92" s="669"/>
      <c r="AU92" s="669"/>
      <c r="AV92" s="393" t="str">
        <f t="shared" ca="1" si="16"/>
        <v>N</v>
      </c>
      <c r="AW92" s="49">
        <v>3</v>
      </c>
      <c r="AX92" s="9" t="str">
        <f>IFERROR(VLOOKUP($E92,'VEH110 List'!$A:$AE,18,FALSE),"")</f>
        <v/>
      </c>
      <c r="AY92" s="9" t="str">
        <f>IFERROR(VLOOKUP($E92,'VEH110 List'!$A:$AE,19,FALSE),"")</f>
        <v/>
      </c>
      <c r="AZ92" s="321" t="str">
        <f>IFERROR(VLOOKUP($E92,'VEH110 List'!$A:$AE,15,FALSE),"")</f>
        <v/>
      </c>
      <c r="BA92" s="321" t="str">
        <f>IFERROR(VLOOKUP($E92,'VEH110 List'!$A:$AE,16,FALSE),"")</f>
        <v/>
      </c>
      <c r="BB92" s="321" t="str">
        <f>IFERROR(VLOOKUP($E92,'VEH110 List'!$A:$AE,17,FALSE),"")</f>
        <v/>
      </c>
      <c r="BC92" s="321" t="str">
        <f>IFERROR(VLOOKUP($E92,'VEH110 List'!$A:$AE,23,FALSE),"")</f>
        <v/>
      </c>
      <c r="BD92" s="321" t="str">
        <f>IFERROR(VLOOKUP($E92,'VEH110 List'!$A:$AE,26,FALSE),"")</f>
        <v/>
      </c>
      <c r="BE92" s="321" t="str">
        <f>IFERROR(VLOOKUP($E92,'VEH110 List'!$A:$AE,24,FALSE),"")</f>
        <v/>
      </c>
      <c r="BF92" s="321" t="str">
        <f>IFERROR(VLOOKUP($E92,'VEH110 List'!$A:$AE,21,FALSE),"")</f>
        <v/>
      </c>
      <c r="BG92" s="321" t="str">
        <f>IFERROR(VLOOKUP($E92,'VEH110 List'!$A:$AE,22,FALSE),"")</f>
        <v/>
      </c>
      <c r="BH92" s="321" t="str">
        <f>IFERROR(VLOOKUP($E92,'VEH110 List'!$A:$AE,20,FALSE),"")</f>
        <v/>
      </c>
      <c r="BI92" s="48"/>
    </row>
    <row r="93" spans="2:61" x14ac:dyDescent="0.35">
      <c r="B93" s="49">
        <v>4</v>
      </c>
      <c r="C93" s="252" t="str">
        <f>IF($S$87&gt;=4,$C$90,"")</f>
        <v/>
      </c>
      <c r="D93" s="252" t="str">
        <f t="shared" si="17"/>
        <v>Cat 4: Light-Duty Truck</v>
      </c>
      <c r="E93" s="252" t="str">
        <f>IF($S$87&gt;=4,$E$90,"")</f>
        <v/>
      </c>
      <c r="F93" s="252"/>
      <c r="G93" s="364" t="str">
        <f>IFERROR(VLOOKUP($E93,'VEH110 List'!$A:$AE,9,FALSE),"")</f>
        <v/>
      </c>
      <c r="H93" s="364" t="str">
        <f>IFERROR(VLOOKUP($E93,'VEH110 List'!$A:$AE,11,FALSE),"")</f>
        <v/>
      </c>
      <c r="I93" s="364" t="str">
        <f>IFERROR(VLOOKUP($E93,'VEH110 List'!$A:$AE,13,FALSE),"")</f>
        <v/>
      </c>
      <c r="J93" s="364" t="str">
        <f>IFERROR(VLOOKUP($E93,'VEH110 List'!$A:$AE,14,FALSE),"")</f>
        <v/>
      </c>
      <c r="K93" s="324"/>
      <c r="L93" s="324"/>
      <c r="M93" s="364" t="str">
        <f>IFERROR(VLOOKUP($E93,'VEH110 List'!$A:$AE,4,FALSE),"")</f>
        <v/>
      </c>
      <c r="N93" s="376" t="str">
        <f>IFERROR(VLOOKUP($E93,'VEH110 List'!$A:$AE,27,FALSE),"")</f>
        <v/>
      </c>
      <c r="O93" s="324"/>
      <c r="P93" s="302"/>
      <c r="Q93" s="324"/>
      <c r="R93" s="302"/>
      <c r="S93" s="253" t="str">
        <f t="shared" si="18"/>
        <v/>
      </c>
      <c r="T93" s="14"/>
      <c r="U93" s="332">
        <v>4</v>
      </c>
      <c r="V93" s="9" t="str">
        <f>IFERROR(VLOOKUP($E93,'VEH110 List'!$A:$AE,25,FALSE),"")</f>
        <v/>
      </c>
      <c r="W93" s="9" t="str">
        <f>IFERROR(VLOOKUP($E93,'VEH110 List'!$A:$AE,30,FALSE),"")</f>
        <v/>
      </c>
      <c r="X93" s="9" t="str">
        <f t="shared" si="19"/>
        <v/>
      </c>
      <c r="Y93" s="679"/>
      <c r="Z93" s="680"/>
      <c r="AA93" s="681"/>
      <c r="AB93" s="14"/>
      <c r="AC93" s="332">
        <v>4</v>
      </c>
      <c r="AD93" s="324"/>
      <c r="AE93" s="324"/>
      <c r="AF93" s="325" t="str">
        <f>IFERROR(IF(AD93="",CONCATENATE(VLOOKUP($AE93,'Turn-Ins'!$B:$L,3,FALSE),VLOOKUP($AE93,'Turn-Ins'!$B:$L,4,FALSE)),VLOOKUP($AD93,'Turn-Ins'!$B:$L,4,FALSE)),"")</f>
        <v/>
      </c>
      <c r="AG93" s="325" t="str">
        <f>IFERROR(IF(AD93="",(VLOOKUP($AE93,'Turn-Ins'!$B:$L,5,FALSE)),VLOOKUP($AD93,'Turn-Ins'!$B:$L,5,FALSE)),"")</f>
        <v/>
      </c>
      <c r="AH93" s="325" t="str">
        <f>IFERROR(IF(AD93="",(VLOOKUP($AE93,'Turn-Ins'!$B:$L,6,FALSE)),VLOOKUP($AD93,'Turn-Ins'!$B:$L,6,FALSE)),"")</f>
        <v/>
      </c>
      <c r="AI93" s="325" t="str">
        <f>IFERROR(IF(AD93="",(VLOOKUP($AE93,'Turn-Ins'!$B:$L,7,FALSE)),VLOOKUP($AD93,'Turn-Ins'!$B:$L,7,FALSE)),"")</f>
        <v/>
      </c>
      <c r="AJ93" s="325" t="str">
        <f>IFERROR(IF(AD93="",(VLOOKUP($AE93,'Turn-Ins'!$B:$L,8,FALSE)),VLOOKUP($AD93,'Turn-Ins'!$B:$L,8,FALSE)),"")</f>
        <v/>
      </c>
      <c r="AK93" s="326" t="str">
        <f>IFERROR(IF(AD93="",(VLOOKUP($AE93,'Turn-Ins'!$B:$L,9,FALSE)),VLOOKUP($AD93,'Turn-Ins'!$B:$L,9,FALSE)),"")</f>
        <v/>
      </c>
      <c r="AL93" s="326" t="str">
        <f>IFERROR(IF(AD93="",(VLOOKUP($AE93,'Turn-Ins'!$B:$L,11,FALSE)),VLOOKUP($AD93,'Turn-Ins'!$B:$L,11,FALSE)),"")</f>
        <v/>
      </c>
      <c r="AM93" s="324"/>
      <c r="AN93" s="324"/>
      <c r="AO93" s="327" t="str">
        <f>IFERROR(IF(AD93="",(VLOOKUP($AE93,'Turn-Ins'!$B:$L,10,FALSE)),VLOOKUP($AD93,'Turn-Ins'!$B:$L,10,FALSE)),"")</f>
        <v/>
      </c>
      <c r="AP93" s="669"/>
      <c r="AQ93" s="669"/>
      <c r="AR93" s="252"/>
      <c r="AS93" s="669"/>
      <c r="AT93" s="669"/>
      <c r="AU93" s="669"/>
      <c r="AV93" s="393" t="str">
        <f t="shared" ca="1" si="16"/>
        <v>N</v>
      </c>
      <c r="AW93" s="49">
        <v>4</v>
      </c>
      <c r="AX93" s="9" t="str">
        <f>IFERROR(VLOOKUP($E93,'VEH110 List'!$A:$AE,18,FALSE),"")</f>
        <v/>
      </c>
      <c r="AY93" s="9" t="str">
        <f>IFERROR(VLOOKUP($E93,'VEH110 List'!$A:$AE,19,FALSE),"")</f>
        <v/>
      </c>
      <c r="AZ93" s="321" t="str">
        <f>IFERROR(VLOOKUP($E93,'VEH110 List'!$A:$AE,15,FALSE),"")</f>
        <v/>
      </c>
      <c r="BA93" s="321" t="str">
        <f>IFERROR(VLOOKUP($E93,'VEH110 List'!$A:$AE,16,FALSE),"")</f>
        <v/>
      </c>
      <c r="BB93" s="321" t="str">
        <f>IFERROR(VLOOKUP($E93,'VEH110 List'!$A:$AE,17,FALSE),"")</f>
        <v/>
      </c>
      <c r="BC93" s="321" t="str">
        <f>IFERROR(VLOOKUP($E93,'VEH110 List'!$A:$AE,23,FALSE),"")</f>
        <v/>
      </c>
      <c r="BD93" s="321" t="str">
        <f>IFERROR(VLOOKUP($E93,'VEH110 List'!$A:$AE,26,FALSE),"")</f>
        <v/>
      </c>
      <c r="BE93" s="321" t="str">
        <f>IFERROR(VLOOKUP($E93,'VEH110 List'!$A:$AE,24,FALSE),"")</f>
        <v/>
      </c>
      <c r="BF93" s="321" t="str">
        <f>IFERROR(VLOOKUP($E93,'VEH110 List'!$A:$AE,21,FALSE),"")</f>
        <v/>
      </c>
      <c r="BG93" s="321" t="str">
        <f>IFERROR(VLOOKUP($E93,'VEH110 List'!$A:$AE,22,FALSE),"")</f>
        <v/>
      </c>
      <c r="BH93" s="321" t="str">
        <f>IFERROR(VLOOKUP($E93,'VEH110 List'!$A:$AE,20,FALSE),"")</f>
        <v/>
      </c>
      <c r="BI93" s="48"/>
    </row>
    <row r="94" spans="2:61" x14ac:dyDescent="0.35">
      <c r="B94" s="49">
        <v>5</v>
      </c>
      <c r="C94" s="252" t="str">
        <f>IF($S$87&gt;=5,$C$90,"")</f>
        <v/>
      </c>
      <c r="D94" s="252" t="str">
        <f t="shared" si="17"/>
        <v>Cat 4: Light-Duty Truck</v>
      </c>
      <c r="E94" s="252" t="str">
        <f>IF($S$87&gt;=5,$E$90,"")</f>
        <v/>
      </c>
      <c r="F94" s="252"/>
      <c r="G94" s="364" t="str">
        <f>IFERROR(VLOOKUP($E94,'VEH110 List'!$A:$AE,9,FALSE),"")</f>
        <v/>
      </c>
      <c r="H94" s="364" t="str">
        <f>IFERROR(VLOOKUP($E94,'VEH110 List'!$A:$AE,11,FALSE),"")</f>
        <v/>
      </c>
      <c r="I94" s="364" t="str">
        <f>IFERROR(VLOOKUP($E94,'VEH110 List'!$A:$AE,13,FALSE),"")</f>
        <v/>
      </c>
      <c r="J94" s="364" t="str">
        <f>IFERROR(VLOOKUP($E94,'VEH110 List'!$A:$AE,14,FALSE),"")</f>
        <v/>
      </c>
      <c r="K94" s="324"/>
      <c r="L94" s="324"/>
      <c r="M94" s="364" t="str">
        <f>IFERROR(VLOOKUP($E94,'VEH110 List'!$A:$AE,4,FALSE),"")</f>
        <v/>
      </c>
      <c r="N94" s="376" t="str">
        <f>IFERROR(VLOOKUP($E94,'VEH110 List'!$A:$AE,27,FALSE),"")</f>
        <v/>
      </c>
      <c r="O94" s="324"/>
      <c r="P94" s="302"/>
      <c r="Q94" s="324"/>
      <c r="R94" s="302"/>
      <c r="S94" s="253" t="str">
        <f t="shared" si="18"/>
        <v/>
      </c>
      <c r="T94" s="14"/>
      <c r="U94" s="332">
        <v>5</v>
      </c>
      <c r="V94" s="9" t="str">
        <f>IFERROR(VLOOKUP($E94,'VEH110 List'!$A:$AE,25,FALSE),"")</f>
        <v/>
      </c>
      <c r="W94" s="9" t="str">
        <f>IFERROR(VLOOKUP($E94,'VEH110 List'!$A:$AE,30,FALSE),"")</f>
        <v/>
      </c>
      <c r="X94" s="9" t="str">
        <f t="shared" si="19"/>
        <v/>
      </c>
      <c r="Y94" s="679"/>
      <c r="Z94" s="680"/>
      <c r="AA94" s="681"/>
      <c r="AB94" s="14"/>
      <c r="AC94" s="332">
        <v>5</v>
      </c>
      <c r="AD94" s="324"/>
      <c r="AE94" s="324"/>
      <c r="AF94" s="325" t="str">
        <f>IFERROR(IF(AD94="",CONCATENATE(VLOOKUP($AE94,'Turn-Ins'!$B:$L,3,FALSE),VLOOKUP($AE94,'Turn-Ins'!$B:$L,4,FALSE)),VLOOKUP($AD94,'Turn-Ins'!$B:$L,4,FALSE)),"")</f>
        <v/>
      </c>
      <c r="AG94" s="325" t="str">
        <f>IFERROR(IF(AD94="",(VLOOKUP($AE94,'Turn-Ins'!$B:$L,5,FALSE)),VLOOKUP($AD94,'Turn-Ins'!$B:$L,5,FALSE)),"")</f>
        <v/>
      </c>
      <c r="AH94" s="325" t="str">
        <f>IFERROR(IF(AD94="",(VLOOKUP($AE94,'Turn-Ins'!$B:$L,6,FALSE)),VLOOKUP($AD94,'Turn-Ins'!$B:$L,6,FALSE)),"")</f>
        <v/>
      </c>
      <c r="AI94" s="325" t="str">
        <f>IFERROR(IF(AD94="",(VLOOKUP($AE94,'Turn-Ins'!$B:$L,7,FALSE)),VLOOKUP($AD94,'Turn-Ins'!$B:$L,7,FALSE)),"")</f>
        <v/>
      </c>
      <c r="AJ94" s="325" t="str">
        <f>IFERROR(IF(AD94="",(VLOOKUP($AE94,'Turn-Ins'!$B:$L,8,FALSE)),VLOOKUP($AD94,'Turn-Ins'!$B:$L,8,FALSE)),"")</f>
        <v/>
      </c>
      <c r="AK94" s="326" t="str">
        <f>IFERROR(IF(AD94="",(VLOOKUP($AE94,'Turn-Ins'!$B:$L,9,FALSE)),VLOOKUP($AD94,'Turn-Ins'!$B:$L,9,FALSE)),"")</f>
        <v/>
      </c>
      <c r="AL94" s="326" t="str">
        <f>IFERROR(IF(AD94="",(VLOOKUP($AE94,'Turn-Ins'!$B:$L,11,FALSE)),VLOOKUP($AD94,'Turn-Ins'!$B:$L,11,FALSE)),"")</f>
        <v/>
      </c>
      <c r="AM94" s="324"/>
      <c r="AN94" s="324"/>
      <c r="AO94" s="327" t="str">
        <f>IFERROR(IF(AD94="",(VLOOKUP($AE94,'Turn-Ins'!$B:$L,10,FALSE)),VLOOKUP($AD94,'Turn-Ins'!$B:$L,10,FALSE)),"")</f>
        <v/>
      </c>
      <c r="AP94" s="669"/>
      <c r="AQ94" s="669"/>
      <c r="AR94" s="252"/>
      <c r="AS94" s="669"/>
      <c r="AT94" s="669"/>
      <c r="AU94" s="669"/>
      <c r="AV94" s="393" t="str">
        <f t="shared" ca="1" si="16"/>
        <v>N</v>
      </c>
      <c r="AW94" s="49">
        <v>5</v>
      </c>
      <c r="AX94" s="9" t="str">
        <f>IFERROR(VLOOKUP($E94,'VEH110 List'!$A:$AE,18,FALSE),"")</f>
        <v/>
      </c>
      <c r="AY94" s="9" t="str">
        <f>IFERROR(VLOOKUP($E94,'VEH110 List'!$A:$AE,19,FALSE),"")</f>
        <v/>
      </c>
      <c r="AZ94" s="321" t="str">
        <f>IFERROR(VLOOKUP($E94,'VEH110 List'!$A:$AE,15,FALSE),"")</f>
        <v/>
      </c>
      <c r="BA94" s="321" t="str">
        <f>IFERROR(VLOOKUP($E94,'VEH110 List'!$A:$AE,16,FALSE),"")</f>
        <v/>
      </c>
      <c r="BB94" s="321" t="str">
        <f>IFERROR(VLOOKUP($E94,'VEH110 List'!$A:$AE,17,FALSE),"")</f>
        <v/>
      </c>
      <c r="BC94" s="321" t="str">
        <f>IFERROR(VLOOKUP($E94,'VEH110 List'!$A:$AE,23,FALSE),"")</f>
        <v/>
      </c>
      <c r="BD94" s="321" t="str">
        <f>IFERROR(VLOOKUP($E94,'VEH110 List'!$A:$AE,26,FALSE),"")</f>
        <v/>
      </c>
      <c r="BE94" s="321" t="str">
        <f>IFERROR(VLOOKUP($E94,'VEH110 List'!$A:$AE,24,FALSE),"")</f>
        <v/>
      </c>
      <c r="BF94" s="321" t="str">
        <f>IFERROR(VLOOKUP($E94,'VEH110 List'!$A:$AE,21,FALSE),"")</f>
        <v/>
      </c>
      <c r="BG94" s="321" t="str">
        <f>IFERROR(VLOOKUP($E94,'VEH110 List'!$A:$AE,22,FALSE),"")</f>
        <v/>
      </c>
      <c r="BH94" s="321" t="str">
        <f>IFERROR(VLOOKUP($E94,'VEH110 List'!$A:$AE,20,FALSE),"")</f>
        <v/>
      </c>
      <c r="BI94" s="48"/>
    </row>
    <row r="95" spans="2:61" x14ac:dyDescent="0.35">
      <c r="B95" s="49">
        <v>6</v>
      </c>
      <c r="C95" s="252" t="str">
        <f>IF($S$87&gt;=6,$C$90,"")</f>
        <v/>
      </c>
      <c r="D95" s="252" t="str">
        <f t="shared" si="17"/>
        <v>Cat 4: Light-Duty Truck</v>
      </c>
      <c r="E95" s="252" t="str">
        <f>IF($S$87&gt;=6,$E$90,"")</f>
        <v/>
      </c>
      <c r="F95" s="252"/>
      <c r="G95" s="364" t="str">
        <f>IFERROR(VLOOKUP($E95,'VEH110 List'!$A:$AE,9,FALSE),"")</f>
        <v/>
      </c>
      <c r="H95" s="364" t="str">
        <f>IFERROR(VLOOKUP($E95,'VEH110 List'!$A:$AE,11,FALSE),"")</f>
        <v/>
      </c>
      <c r="I95" s="364" t="str">
        <f>IFERROR(VLOOKUP($E95,'VEH110 List'!$A:$AE,13,FALSE),"")</f>
        <v/>
      </c>
      <c r="J95" s="364" t="str">
        <f>IFERROR(VLOOKUP($E95,'VEH110 List'!$A:$AE,14,FALSE),"")</f>
        <v/>
      </c>
      <c r="K95" s="324"/>
      <c r="L95" s="324"/>
      <c r="M95" s="364" t="str">
        <f>IFERROR(VLOOKUP($E95,'VEH110 List'!$A:$AE,4,FALSE),"")</f>
        <v/>
      </c>
      <c r="N95" s="376" t="str">
        <f>IFERROR(VLOOKUP($E95,'VEH110 List'!$A:$AE,27,FALSE),"")</f>
        <v/>
      </c>
      <c r="O95" s="324"/>
      <c r="P95" s="302"/>
      <c r="Q95" s="324"/>
      <c r="R95" s="302"/>
      <c r="S95" s="253" t="str">
        <f t="shared" si="18"/>
        <v/>
      </c>
      <c r="T95" s="14"/>
      <c r="U95" s="332">
        <v>6</v>
      </c>
      <c r="V95" s="9" t="str">
        <f>IFERROR(VLOOKUP($E95,'VEH110 List'!$A:$AE,25,FALSE),"")</f>
        <v/>
      </c>
      <c r="W95" s="9" t="str">
        <f>IFERROR(VLOOKUP($E95,'VEH110 List'!$A:$AE,30,FALSE),"")</f>
        <v/>
      </c>
      <c r="X95" s="9" t="str">
        <f t="shared" si="19"/>
        <v/>
      </c>
      <c r="Y95" s="679"/>
      <c r="Z95" s="680"/>
      <c r="AA95" s="681"/>
      <c r="AB95" s="14"/>
      <c r="AC95" s="332">
        <v>6</v>
      </c>
      <c r="AD95" s="324"/>
      <c r="AE95" s="324"/>
      <c r="AF95" s="325" t="str">
        <f>IFERROR(IF(AD95="",CONCATENATE(VLOOKUP($AE95,'Turn-Ins'!$B:$L,3,FALSE),VLOOKUP($AE95,'Turn-Ins'!$B:$L,4,FALSE)),VLOOKUP($AD95,'Turn-Ins'!$B:$L,4,FALSE)),"")</f>
        <v/>
      </c>
      <c r="AG95" s="325" t="str">
        <f>IFERROR(IF(AD95="",(VLOOKUP($AE95,'Turn-Ins'!$B:$L,5,FALSE)),VLOOKUP($AD95,'Turn-Ins'!$B:$L,5,FALSE)),"")</f>
        <v/>
      </c>
      <c r="AH95" s="325" t="str">
        <f>IFERROR(IF(AD95="",(VLOOKUP($AE95,'Turn-Ins'!$B:$L,6,FALSE)),VLOOKUP($AD95,'Turn-Ins'!$B:$L,6,FALSE)),"")</f>
        <v/>
      </c>
      <c r="AI95" s="325" t="str">
        <f>IFERROR(IF(AD95="",(VLOOKUP($AE95,'Turn-Ins'!$B:$L,7,FALSE)),VLOOKUP($AD95,'Turn-Ins'!$B:$L,7,FALSE)),"")</f>
        <v/>
      </c>
      <c r="AJ95" s="325" t="str">
        <f>IFERROR(IF(AD95="",(VLOOKUP($AE95,'Turn-Ins'!$B:$L,8,FALSE)),VLOOKUP($AD95,'Turn-Ins'!$B:$L,8,FALSE)),"")</f>
        <v/>
      </c>
      <c r="AK95" s="326" t="str">
        <f>IFERROR(IF(AD95="",(VLOOKUP($AE95,'Turn-Ins'!$B:$L,9,FALSE)),VLOOKUP($AD95,'Turn-Ins'!$B:$L,9,FALSE)),"")</f>
        <v/>
      </c>
      <c r="AL95" s="326" t="str">
        <f>IFERROR(IF(AD95="",(VLOOKUP($AE95,'Turn-Ins'!$B:$L,11,FALSE)),VLOOKUP($AD95,'Turn-Ins'!$B:$L,11,FALSE)),"")</f>
        <v/>
      </c>
      <c r="AM95" s="324"/>
      <c r="AN95" s="324"/>
      <c r="AO95" s="327" t="str">
        <f>IFERROR(IF(AD95="",(VLOOKUP($AE95,'Turn-Ins'!$B:$L,10,FALSE)),VLOOKUP($AD95,'Turn-Ins'!$B:$L,10,FALSE)),"")</f>
        <v/>
      </c>
      <c r="AP95" s="669"/>
      <c r="AQ95" s="669"/>
      <c r="AR95" s="252"/>
      <c r="AS95" s="669"/>
      <c r="AT95" s="669"/>
      <c r="AU95" s="669"/>
      <c r="AV95" s="393" t="str">
        <f t="shared" ca="1" si="16"/>
        <v>N</v>
      </c>
      <c r="AW95" s="49">
        <v>6</v>
      </c>
      <c r="AX95" s="9" t="str">
        <f>IFERROR(VLOOKUP($E95,'VEH110 List'!$A:$AE,18,FALSE),"")</f>
        <v/>
      </c>
      <c r="AY95" s="9" t="str">
        <f>IFERROR(VLOOKUP($E95,'VEH110 List'!$A:$AE,19,FALSE),"")</f>
        <v/>
      </c>
      <c r="AZ95" s="321" t="str">
        <f>IFERROR(VLOOKUP($E95,'VEH110 List'!$A:$AE,15,FALSE),"")</f>
        <v/>
      </c>
      <c r="BA95" s="321" t="str">
        <f>IFERROR(VLOOKUP($E95,'VEH110 List'!$A:$AE,16,FALSE),"")</f>
        <v/>
      </c>
      <c r="BB95" s="321" t="str">
        <f>IFERROR(VLOOKUP($E95,'VEH110 List'!$A:$AE,17,FALSE),"")</f>
        <v/>
      </c>
      <c r="BC95" s="321" t="str">
        <f>IFERROR(VLOOKUP($E95,'VEH110 List'!$A:$AE,23,FALSE),"")</f>
        <v/>
      </c>
      <c r="BD95" s="321" t="str">
        <f>IFERROR(VLOOKUP($E95,'VEH110 List'!$A:$AE,26,FALSE),"")</f>
        <v/>
      </c>
      <c r="BE95" s="321" t="str">
        <f>IFERROR(VLOOKUP($E95,'VEH110 List'!$A:$AE,24,FALSE),"")</f>
        <v/>
      </c>
      <c r="BF95" s="321" t="str">
        <f>IFERROR(VLOOKUP($E95,'VEH110 List'!$A:$AE,21,FALSE),"")</f>
        <v/>
      </c>
      <c r="BG95" s="321" t="str">
        <f>IFERROR(VLOOKUP($E95,'VEH110 List'!$A:$AE,22,FALSE),"")</f>
        <v/>
      </c>
      <c r="BH95" s="321" t="str">
        <f>IFERROR(VLOOKUP($E95,'VEH110 List'!$A:$AE,20,FALSE),"")</f>
        <v/>
      </c>
      <c r="BI95" s="48"/>
    </row>
    <row r="96" spans="2:61" x14ac:dyDescent="0.35">
      <c r="B96" s="49">
        <v>7</v>
      </c>
      <c r="C96" s="252" t="str">
        <f>IF($S$87&gt;=7,$C$90,"")</f>
        <v/>
      </c>
      <c r="D96" s="252" t="str">
        <f t="shared" si="17"/>
        <v>Cat 4: Light-Duty Truck</v>
      </c>
      <c r="E96" s="252" t="str">
        <f>IF($S$87&gt;=7,$E$90,"")</f>
        <v/>
      </c>
      <c r="F96" s="252"/>
      <c r="G96" s="364" t="str">
        <f>IFERROR(VLOOKUP($E96,'VEH110 List'!$A:$AE,9,FALSE),"")</f>
        <v/>
      </c>
      <c r="H96" s="364" t="str">
        <f>IFERROR(VLOOKUP($E96,'VEH110 List'!$A:$AE,11,FALSE),"")</f>
        <v/>
      </c>
      <c r="I96" s="364" t="str">
        <f>IFERROR(VLOOKUP($E96,'VEH110 List'!$A:$AE,13,FALSE),"")</f>
        <v/>
      </c>
      <c r="J96" s="364" t="str">
        <f>IFERROR(VLOOKUP($E96,'VEH110 List'!$A:$AE,14,FALSE),"")</f>
        <v/>
      </c>
      <c r="K96" s="324"/>
      <c r="L96" s="324"/>
      <c r="M96" s="364" t="str">
        <f>IFERROR(VLOOKUP($E96,'VEH110 List'!$A:$AE,4,FALSE),"")</f>
        <v/>
      </c>
      <c r="N96" s="376" t="str">
        <f>IFERROR(VLOOKUP($E96,'VEH110 List'!$A:$AE,27,FALSE),"")</f>
        <v/>
      </c>
      <c r="O96" s="324"/>
      <c r="P96" s="302"/>
      <c r="Q96" s="324"/>
      <c r="R96" s="302"/>
      <c r="S96" s="253" t="str">
        <f t="shared" si="18"/>
        <v/>
      </c>
      <c r="T96" s="14"/>
      <c r="U96" s="332">
        <v>7</v>
      </c>
      <c r="V96" s="9" t="str">
        <f>IFERROR(VLOOKUP($E96,'VEH110 List'!$A:$AE,25,FALSE),"")</f>
        <v/>
      </c>
      <c r="W96" s="9" t="str">
        <f>IFERROR(VLOOKUP($E96,'VEH110 List'!$A:$AE,30,FALSE),"")</f>
        <v/>
      </c>
      <c r="X96" s="9" t="str">
        <f t="shared" si="19"/>
        <v/>
      </c>
      <c r="Y96" s="679"/>
      <c r="Z96" s="680"/>
      <c r="AA96" s="681"/>
      <c r="AB96" s="14"/>
      <c r="AC96" s="332">
        <v>7</v>
      </c>
      <c r="AD96" s="324"/>
      <c r="AE96" s="324"/>
      <c r="AF96" s="325" t="str">
        <f>IFERROR(IF(AD96="",CONCATENATE(VLOOKUP($AE96,'Turn-Ins'!$B:$L,3,FALSE),VLOOKUP($AE96,'Turn-Ins'!$B:$L,4,FALSE)),VLOOKUP($AD96,'Turn-Ins'!$B:$L,4,FALSE)),"")</f>
        <v/>
      </c>
      <c r="AG96" s="325" t="str">
        <f>IFERROR(IF(AD96="",(VLOOKUP($AE96,'Turn-Ins'!$B:$L,5,FALSE)),VLOOKUP($AD96,'Turn-Ins'!$B:$L,5,FALSE)),"")</f>
        <v/>
      </c>
      <c r="AH96" s="325" t="str">
        <f>IFERROR(IF(AD96="",(VLOOKUP($AE96,'Turn-Ins'!$B:$L,6,FALSE)),VLOOKUP($AD96,'Turn-Ins'!$B:$L,6,FALSE)),"")</f>
        <v/>
      </c>
      <c r="AI96" s="325" t="str">
        <f>IFERROR(IF(AD96="",(VLOOKUP($AE96,'Turn-Ins'!$B:$L,7,FALSE)),VLOOKUP($AD96,'Turn-Ins'!$B:$L,7,FALSE)),"")</f>
        <v/>
      </c>
      <c r="AJ96" s="325" t="str">
        <f>IFERROR(IF(AD96="",(VLOOKUP($AE96,'Turn-Ins'!$B:$L,8,FALSE)),VLOOKUP($AD96,'Turn-Ins'!$B:$L,8,FALSE)),"")</f>
        <v/>
      </c>
      <c r="AK96" s="326" t="str">
        <f>IFERROR(IF(AD96="",(VLOOKUP($AE96,'Turn-Ins'!$B:$L,9,FALSE)),VLOOKUP($AD96,'Turn-Ins'!$B:$L,9,FALSE)),"")</f>
        <v/>
      </c>
      <c r="AL96" s="326" t="str">
        <f>IFERROR(IF(AD96="",(VLOOKUP($AE96,'Turn-Ins'!$B:$L,11,FALSE)),VLOOKUP($AD96,'Turn-Ins'!$B:$L,11,FALSE)),"")</f>
        <v/>
      </c>
      <c r="AM96" s="324"/>
      <c r="AN96" s="324"/>
      <c r="AO96" s="327" t="str">
        <f>IFERROR(IF(AD96="",(VLOOKUP($AE96,'Turn-Ins'!$B:$L,10,FALSE)),VLOOKUP($AD96,'Turn-Ins'!$B:$L,10,FALSE)),"")</f>
        <v/>
      </c>
      <c r="AP96" s="669"/>
      <c r="AQ96" s="669"/>
      <c r="AR96" s="252"/>
      <c r="AS96" s="669"/>
      <c r="AT96" s="669"/>
      <c r="AU96" s="669"/>
      <c r="AV96" s="393" t="str">
        <f t="shared" ca="1" si="16"/>
        <v>N</v>
      </c>
      <c r="AW96" s="49">
        <v>7</v>
      </c>
      <c r="AX96" s="9" t="str">
        <f>IFERROR(VLOOKUP($E96,'VEH110 List'!$A:$AE,18,FALSE),"")</f>
        <v/>
      </c>
      <c r="AY96" s="9" t="str">
        <f>IFERROR(VLOOKUP($E96,'VEH110 List'!$A:$AE,19,FALSE),"")</f>
        <v/>
      </c>
      <c r="AZ96" s="321" t="str">
        <f>IFERROR(VLOOKUP($E96,'VEH110 List'!$A:$AE,15,FALSE),"")</f>
        <v/>
      </c>
      <c r="BA96" s="321" t="str">
        <f>IFERROR(VLOOKUP($E96,'VEH110 List'!$A:$AE,16,FALSE),"")</f>
        <v/>
      </c>
      <c r="BB96" s="321" t="str">
        <f>IFERROR(VLOOKUP($E96,'VEH110 List'!$A:$AE,17,FALSE),"")</f>
        <v/>
      </c>
      <c r="BC96" s="321" t="str">
        <f>IFERROR(VLOOKUP($E96,'VEH110 List'!$A:$AE,23,FALSE),"")</f>
        <v/>
      </c>
      <c r="BD96" s="321" t="str">
        <f>IFERROR(VLOOKUP($E96,'VEH110 List'!$A:$AE,26,FALSE),"")</f>
        <v/>
      </c>
      <c r="BE96" s="321" t="str">
        <f>IFERROR(VLOOKUP($E96,'VEH110 List'!$A:$AE,24,FALSE),"")</f>
        <v/>
      </c>
      <c r="BF96" s="321" t="str">
        <f>IFERROR(VLOOKUP($E96,'VEH110 List'!$A:$AE,21,FALSE),"")</f>
        <v/>
      </c>
      <c r="BG96" s="321" t="str">
        <f>IFERROR(VLOOKUP($E96,'VEH110 List'!$A:$AE,22,FALSE),"")</f>
        <v/>
      </c>
      <c r="BH96" s="321" t="str">
        <f>IFERROR(VLOOKUP($E96,'VEH110 List'!$A:$AE,20,FALSE),"")</f>
        <v/>
      </c>
      <c r="BI96" s="48"/>
    </row>
    <row r="97" spans="2:61" x14ac:dyDescent="0.35">
      <c r="B97" s="49">
        <v>8</v>
      </c>
      <c r="C97" s="252" t="str">
        <f>IF($S$87&gt;=8,$C$90,"")</f>
        <v/>
      </c>
      <c r="D97" s="252" t="str">
        <f t="shared" si="17"/>
        <v>Cat 4: Light-Duty Truck</v>
      </c>
      <c r="E97" s="252" t="str">
        <f>IF($S$87&gt;=8,$E$90,"")</f>
        <v/>
      </c>
      <c r="F97" s="252"/>
      <c r="G97" s="364" t="str">
        <f>IFERROR(VLOOKUP($E97,'VEH110 List'!$A:$AE,9,FALSE),"")</f>
        <v/>
      </c>
      <c r="H97" s="364" t="str">
        <f>IFERROR(VLOOKUP($E97,'VEH110 List'!$A:$AE,11,FALSE),"")</f>
        <v/>
      </c>
      <c r="I97" s="364" t="str">
        <f>IFERROR(VLOOKUP($E97,'VEH110 List'!$A:$AE,13,FALSE),"")</f>
        <v/>
      </c>
      <c r="J97" s="364" t="str">
        <f>IFERROR(VLOOKUP($E97,'VEH110 List'!$A:$AE,14,FALSE),"")</f>
        <v/>
      </c>
      <c r="K97" s="324"/>
      <c r="L97" s="324"/>
      <c r="M97" s="364" t="str">
        <f>IFERROR(VLOOKUP($E97,'VEH110 List'!$A:$AE,4,FALSE),"")</f>
        <v/>
      </c>
      <c r="N97" s="376" t="str">
        <f>IFERROR(VLOOKUP($E97,'VEH110 List'!$A:$AE,27,FALSE),"")</f>
        <v/>
      </c>
      <c r="O97" s="324"/>
      <c r="P97" s="302"/>
      <c r="Q97" s="324"/>
      <c r="R97" s="302"/>
      <c r="S97" s="253" t="str">
        <f t="shared" si="18"/>
        <v/>
      </c>
      <c r="T97" s="14"/>
      <c r="U97" s="332">
        <v>8</v>
      </c>
      <c r="V97" s="9" t="str">
        <f>IFERROR(VLOOKUP($E97,'VEH110 List'!$A:$AE,25,FALSE),"")</f>
        <v/>
      </c>
      <c r="W97" s="9" t="str">
        <f>IFERROR(VLOOKUP($E97,'VEH110 List'!$A:$AE,30,FALSE),"")</f>
        <v/>
      </c>
      <c r="X97" s="9" t="str">
        <f t="shared" si="19"/>
        <v/>
      </c>
      <c r="Y97" s="679"/>
      <c r="Z97" s="680"/>
      <c r="AA97" s="681"/>
      <c r="AB97" s="14"/>
      <c r="AC97" s="332">
        <v>8</v>
      </c>
      <c r="AD97" s="324"/>
      <c r="AE97" s="324"/>
      <c r="AF97" s="325" t="str">
        <f>IFERROR(IF(AD97="",CONCATENATE(VLOOKUP($AE97,'Turn-Ins'!$B:$L,3,FALSE),VLOOKUP($AE97,'Turn-Ins'!$B:$L,4,FALSE)),VLOOKUP($AD97,'Turn-Ins'!$B:$L,4,FALSE)),"")</f>
        <v/>
      </c>
      <c r="AG97" s="325" t="str">
        <f>IFERROR(IF(AD97="",(VLOOKUP($AE97,'Turn-Ins'!$B:$L,5,FALSE)),VLOOKUP($AD97,'Turn-Ins'!$B:$L,5,FALSE)),"")</f>
        <v/>
      </c>
      <c r="AH97" s="325" t="str">
        <f>IFERROR(IF(AD97="",(VLOOKUP($AE97,'Turn-Ins'!$B:$L,6,FALSE)),VLOOKUP($AD97,'Turn-Ins'!$B:$L,6,FALSE)),"")</f>
        <v/>
      </c>
      <c r="AI97" s="325" t="str">
        <f>IFERROR(IF(AD97="",(VLOOKUP($AE97,'Turn-Ins'!$B:$L,7,FALSE)),VLOOKUP($AD97,'Turn-Ins'!$B:$L,7,FALSE)),"")</f>
        <v/>
      </c>
      <c r="AJ97" s="325" t="str">
        <f>IFERROR(IF(AD97="",(VLOOKUP($AE97,'Turn-Ins'!$B:$L,8,FALSE)),VLOOKUP($AD97,'Turn-Ins'!$B:$L,8,FALSE)),"")</f>
        <v/>
      </c>
      <c r="AK97" s="326" t="str">
        <f>IFERROR(IF(AD97="",(VLOOKUP($AE97,'Turn-Ins'!$B:$L,9,FALSE)),VLOOKUP($AD97,'Turn-Ins'!$B:$L,9,FALSE)),"")</f>
        <v/>
      </c>
      <c r="AL97" s="326" t="str">
        <f>IFERROR(IF(AD97="",(VLOOKUP($AE97,'Turn-Ins'!$B:$L,11,FALSE)),VLOOKUP($AD97,'Turn-Ins'!$B:$L,11,FALSE)),"")</f>
        <v/>
      </c>
      <c r="AM97" s="324"/>
      <c r="AN97" s="324"/>
      <c r="AO97" s="327" t="str">
        <f>IFERROR(IF(AD97="",(VLOOKUP($AE97,'Turn-Ins'!$B:$L,10,FALSE)),VLOOKUP($AD97,'Turn-Ins'!$B:$L,10,FALSE)),"")</f>
        <v/>
      </c>
      <c r="AP97" s="669"/>
      <c r="AQ97" s="669"/>
      <c r="AR97" s="252"/>
      <c r="AS97" s="669"/>
      <c r="AT97" s="669"/>
      <c r="AU97" s="669"/>
      <c r="AV97" s="393" t="str">
        <f t="shared" ca="1" si="16"/>
        <v>N</v>
      </c>
      <c r="AW97" s="49">
        <v>8</v>
      </c>
      <c r="AX97" s="9" t="str">
        <f>IFERROR(VLOOKUP($E97,'VEH110 List'!$A:$AE,18,FALSE),"")</f>
        <v/>
      </c>
      <c r="AY97" s="9" t="str">
        <f>IFERROR(VLOOKUP($E97,'VEH110 List'!$A:$AE,19,FALSE),"")</f>
        <v/>
      </c>
      <c r="AZ97" s="321" t="str">
        <f>IFERROR(VLOOKUP($E97,'VEH110 List'!$A:$AE,15,FALSE),"")</f>
        <v/>
      </c>
      <c r="BA97" s="321" t="str">
        <f>IFERROR(VLOOKUP($E97,'VEH110 List'!$A:$AE,16,FALSE),"")</f>
        <v/>
      </c>
      <c r="BB97" s="321" t="str">
        <f>IFERROR(VLOOKUP($E97,'VEH110 List'!$A:$AE,17,FALSE),"")</f>
        <v/>
      </c>
      <c r="BC97" s="321" t="str">
        <f>IFERROR(VLOOKUP($E97,'VEH110 List'!$A:$AE,23,FALSE),"")</f>
        <v/>
      </c>
      <c r="BD97" s="321" t="str">
        <f>IFERROR(VLOOKUP($E97,'VEH110 List'!$A:$AE,26,FALSE),"")</f>
        <v/>
      </c>
      <c r="BE97" s="321" t="str">
        <f>IFERROR(VLOOKUP($E97,'VEH110 List'!$A:$AE,24,FALSE),"")</f>
        <v/>
      </c>
      <c r="BF97" s="321" t="str">
        <f>IFERROR(VLOOKUP($E97,'VEH110 List'!$A:$AE,21,FALSE),"")</f>
        <v/>
      </c>
      <c r="BG97" s="321" t="str">
        <f>IFERROR(VLOOKUP($E97,'VEH110 List'!$A:$AE,22,FALSE),"")</f>
        <v/>
      </c>
      <c r="BH97" s="321" t="str">
        <f>IFERROR(VLOOKUP($E97,'VEH110 List'!$A:$AE,20,FALSE),"")</f>
        <v/>
      </c>
      <c r="BI97" s="48"/>
    </row>
    <row r="98" spans="2:61" x14ac:dyDescent="0.35">
      <c r="B98" s="49">
        <v>9</v>
      </c>
      <c r="C98" s="252" t="str">
        <f>IF($S$87&gt;=9,$C$90,"")</f>
        <v/>
      </c>
      <c r="D98" s="252" t="str">
        <f t="shared" si="17"/>
        <v>Cat 4: Light-Duty Truck</v>
      </c>
      <c r="E98" s="252" t="str">
        <f>IF($S$87&gt;=9,$E$90,"")</f>
        <v/>
      </c>
      <c r="F98" s="252"/>
      <c r="G98" s="364" t="str">
        <f>IFERROR(VLOOKUP($E98,'VEH110 List'!$A:$AE,9,FALSE),"")</f>
        <v/>
      </c>
      <c r="H98" s="364" t="str">
        <f>IFERROR(VLOOKUP($E98,'VEH110 List'!$A:$AE,11,FALSE),"")</f>
        <v/>
      </c>
      <c r="I98" s="364" t="str">
        <f>IFERROR(VLOOKUP($E98,'VEH110 List'!$A:$AE,13,FALSE),"")</f>
        <v/>
      </c>
      <c r="J98" s="364" t="str">
        <f>IFERROR(VLOOKUP($E98,'VEH110 List'!$A:$AE,14,FALSE),"")</f>
        <v/>
      </c>
      <c r="K98" s="324"/>
      <c r="L98" s="324"/>
      <c r="M98" s="364" t="str">
        <f>IFERROR(VLOOKUP($E98,'VEH110 List'!$A:$AE,4,FALSE),"")</f>
        <v/>
      </c>
      <c r="N98" s="376" t="str">
        <f>IFERROR(VLOOKUP($E98,'VEH110 List'!$A:$AE,27,FALSE),"")</f>
        <v/>
      </c>
      <c r="O98" s="324"/>
      <c r="P98" s="302"/>
      <c r="Q98" s="324"/>
      <c r="R98" s="302"/>
      <c r="S98" s="253" t="str">
        <f t="shared" si="18"/>
        <v/>
      </c>
      <c r="T98" s="14"/>
      <c r="U98" s="332">
        <v>9</v>
      </c>
      <c r="V98" s="9" t="str">
        <f>IFERROR(VLOOKUP($E98,'VEH110 List'!$A:$AE,25,FALSE),"")</f>
        <v/>
      </c>
      <c r="W98" s="9" t="str">
        <f>IFERROR(VLOOKUP($E98,'VEH110 List'!$A:$AE,30,FALSE),"")</f>
        <v/>
      </c>
      <c r="X98" s="9" t="str">
        <f t="shared" si="19"/>
        <v/>
      </c>
      <c r="Y98" s="679"/>
      <c r="Z98" s="680"/>
      <c r="AA98" s="681"/>
      <c r="AB98" s="14"/>
      <c r="AC98" s="332">
        <v>9</v>
      </c>
      <c r="AD98" s="324"/>
      <c r="AE98" s="324"/>
      <c r="AF98" s="325" t="str">
        <f>IFERROR(IF(AD98="",CONCATENATE(VLOOKUP($AE98,'Turn-Ins'!$B:$L,3,FALSE),VLOOKUP($AE98,'Turn-Ins'!$B:$L,4,FALSE)),VLOOKUP($AD98,'Turn-Ins'!$B:$L,4,FALSE)),"")</f>
        <v/>
      </c>
      <c r="AG98" s="325" t="str">
        <f>IFERROR(IF(AD98="",(VLOOKUP($AE98,'Turn-Ins'!$B:$L,5,FALSE)),VLOOKUP($AD98,'Turn-Ins'!$B:$L,5,FALSE)),"")</f>
        <v/>
      </c>
      <c r="AH98" s="325" t="str">
        <f>IFERROR(IF(AD98="",(VLOOKUP($AE98,'Turn-Ins'!$B:$L,6,FALSE)),VLOOKUP($AD98,'Turn-Ins'!$B:$L,6,FALSE)),"")</f>
        <v/>
      </c>
      <c r="AI98" s="325" t="str">
        <f>IFERROR(IF(AD98="",(VLOOKUP($AE98,'Turn-Ins'!$B:$L,7,FALSE)),VLOOKUP($AD98,'Turn-Ins'!$B:$L,7,FALSE)),"")</f>
        <v/>
      </c>
      <c r="AJ98" s="325" t="str">
        <f>IFERROR(IF(AD98="",(VLOOKUP($AE98,'Turn-Ins'!$B:$L,8,FALSE)),VLOOKUP($AD98,'Turn-Ins'!$B:$L,8,FALSE)),"")</f>
        <v/>
      </c>
      <c r="AK98" s="326" t="str">
        <f>IFERROR(IF(AD98="",(VLOOKUP($AE98,'Turn-Ins'!$B:$L,9,FALSE)),VLOOKUP($AD98,'Turn-Ins'!$B:$L,9,FALSE)),"")</f>
        <v/>
      </c>
      <c r="AL98" s="326" t="str">
        <f>IFERROR(IF(AD98="",(VLOOKUP($AE98,'Turn-Ins'!$B:$L,11,FALSE)),VLOOKUP($AD98,'Turn-Ins'!$B:$L,11,FALSE)),"")</f>
        <v/>
      </c>
      <c r="AM98" s="324"/>
      <c r="AN98" s="324"/>
      <c r="AO98" s="327" t="str">
        <f>IFERROR(IF(AD98="",(VLOOKUP($AE98,'Turn-Ins'!$B:$L,10,FALSE)),VLOOKUP($AD98,'Turn-Ins'!$B:$L,10,FALSE)),"")</f>
        <v/>
      </c>
      <c r="AP98" s="669"/>
      <c r="AQ98" s="669"/>
      <c r="AR98" s="252"/>
      <c r="AS98" s="669"/>
      <c r="AT98" s="669"/>
      <c r="AU98" s="669"/>
      <c r="AV98" s="393" t="str">
        <f t="shared" ca="1" si="16"/>
        <v>N</v>
      </c>
      <c r="AW98" s="49">
        <v>9</v>
      </c>
      <c r="AX98" s="9" t="str">
        <f>IFERROR(VLOOKUP($E98,'VEH110 List'!$A:$AE,18,FALSE),"")</f>
        <v/>
      </c>
      <c r="AY98" s="9" t="str">
        <f>IFERROR(VLOOKUP($E98,'VEH110 List'!$A:$AE,19,FALSE),"")</f>
        <v/>
      </c>
      <c r="AZ98" s="321" t="str">
        <f>IFERROR(VLOOKUP($E98,'VEH110 List'!$A:$AE,15,FALSE),"")</f>
        <v/>
      </c>
      <c r="BA98" s="321" t="str">
        <f>IFERROR(VLOOKUP($E98,'VEH110 List'!$A:$AE,16,FALSE),"")</f>
        <v/>
      </c>
      <c r="BB98" s="321" t="str">
        <f>IFERROR(VLOOKUP($E98,'VEH110 List'!$A:$AE,17,FALSE),"")</f>
        <v/>
      </c>
      <c r="BC98" s="321" t="str">
        <f>IFERROR(VLOOKUP($E98,'VEH110 List'!$A:$AE,23,FALSE),"")</f>
        <v/>
      </c>
      <c r="BD98" s="321" t="str">
        <f>IFERROR(VLOOKUP($E98,'VEH110 List'!$A:$AE,26,FALSE),"")</f>
        <v/>
      </c>
      <c r="BE98" s="321" t="str">
        <f>IFERROR(VLOOKUP($E98,'VEH110 List'!$A:$AE,24,FALSE),"")</f>
        <v/>
      </c>
      <c r="BF98" s="321" t="str">
        <f>IFERROR(VLOOKUP($E98,'VEH110 List'!$A:$AE,21,FALSE),"")</f>
        <v/>
      </c>
      <c r="BG98" s="321" t="str">
        <f>IFERROR(VLOOKUP($E98,'VEH110 List'!$A:$AE,22,FALSE),"")</f>
        <v/>
      </c>
      <c r="BH98" s="321" t="str">
        <f>IFERROR(VLOOKUP($E98,'VEH110 List'!$A:$AE,20,FALSE),"")</f>
        <v/>
      </c>
      <c r="BI98" s="48"/>
    </row>
    <row r="99" spans="2:61" x14ac:dyDescent="0.35">
      <c r="B99" s="49">
        <v>10</v>
      </c>
      <c r="C99" s="252" t="str">
        <f>IF($S$87&gt;=10,$C$90,"")</f>
        <v/>
      </c>
      <c r="D99" s="252" t="str">
        <f t="shared" si="17"/>
        <v>Cat 4: Light-Duty Truck</v>
      </c>
      <c r="E99" s="252" t="str">
        <f>IF($S$87&gt;=10,$E$90,"")</f>
        <v/>
      </c>
      <c r="F99" s="252"/>
      <c r="G99" s="364" t="str">
        <f>IFERROR(VLOOKUP($E99,'VEH110 List'!$A:$AE,9,FALSE),"")</f>
        <v/>
      </c>
      <c r="H99" s="364" t="str">
        <f>IFERROR(VLOOKUP($E99,'VEH110 List'!$A:$AE,11,FALSE),"")</f>
        <v/>
      </c>
      <c r="I99" s="364" t="str">
        <f>IFERROR(VLOOKUP($E99,'VEH110 List'!$A:$AE,13,FALSE),"")</f>
        <v/>
      </c>
      <c r="J99" s="364" t="str">
        <f>IFERROR(VLOOKUP($E99,'VEH110 List'!$A:$AE,14,FALSE),"")</f>
        <v/>
      </c>
      <c r="K99" s="324"/>
      <c r="L99" s="324"/>
      <c r="M99" s="364" t="str">
        <f>IFERROR(VLOOKUP($E99,'VEH110 List'!$A:$AE,4,FALSE),"")</f>
        <v/>
      </c>
      <c r="N99" s="376" t="str">
        <f>IFERROR(VLOOKUP($E99,'VEH110 List'!$A:$AE,27,FALSE),"")</f>
        <v/>
      </c>
      <c r="O99" s="324"/>
      <c r="P99" s="302"/>
      <c r="Q99" s="324"/>
      <c r="R99" s="302"/>
      <c r="S99" s="253" t="str">
        <f t="shared" si="18"/>
        <v/>
      </c>
      <c r="T99" s="14"/>
      <c r="U99" s="332">
        <v>10</v>
      </c>
      <c r="V99" s="9" t="str">
        <f>IFERROR(VLOOKUP($E99,'VEH110 List'!$A:$AE,25,FALSE),"")</f>
        <v/>
      </c>
      <c r="W99" s="9" t="str">
        <f>IFERROR(VLOOKUP($E99,'VEH110 List'!$A:$AE,30,FALSE),"")</f>
        <v/>
      </c>
      <c r="X99" s="9" t="str">
        <f t="shared" si="19"/>
        <v/>
      </c>
      <c r="Y99" s="679"/>
      <c r="Z99" s="680"/>
      <c r="AA99" s="681"/>
      <c r="AB99" s="14"/>
      <c r="AC99" s="332">
        <v>10</v>
      </c>
      <c r="AD99" s="324"/>
      <c r="AE99" s="324"/>
      <c r="AF99" s="325" t="str">
        <f>IFERROR(IF(AD99="",CONCATENATE(VLOOKUP($AE99,'Turn-Ins'!$B:$L,3,FALSE),VLOOKUP($AE99,'Turn-Ins'!$B:$L,4,FALSE)),VLOOKUP($AD99,'Turn-Ins'!$B:$L,4,FALSE)),"")</f>
        <v/>
      </c>
      <c r="AG99" s="325" t="str">
        <f>IFERROR(IF(AD99="",(VLOOKUP($AE99,'Turn-Ins'!$B:$L,5,FALSE)),VLOOKUP($AD99,'Turn-Ins'!$B:$L,5,FALSE)),"")</f>
        <v/>
      </c>
      <c r="AH99" s="325" t="str">
        <f>IFERROR(IF(AD99="",(VLOOKUP($AE99,'Turn-Ins'!$B:$L,6,FALSE)),VLOOKUP($AD99,'Turn-Ins'!$B:$L,6,FALSE)),"")</f>
        <v/>
      </c>
      <c r="AI99" s="325" t="str">
        <f>IFERROR(IF(AD99="",(VLOOKUP($AE99,'Turn-Ins'!$B:$L,7,FALSE)),VLOOKUP($AD99,'Turn-Ins'!$B:$L,7,FALSE)),"")</f>
        <v/>
      </c>
      <c r="AJ99" s="325" t="str">
        <f>IFERROR(IF(AD99="",(VLOOKUP($AE99,'Turn-Ins'!$B:$L,8,FALSE)),VLOOKUP($AD99,'Turn-Ins'!$B:$L,8,FALSE)),"")</f>
        <v/>
      </c>
      <c r="AK99" s="326" t="str">
        <f>IFERROR(IF(AD99="",(VLOOKUP($AE99,'Turn-Ins'!$B:$L,9,FALSE)),VLOOKUP($AD99,'Turn-Ins'!$B:$L,9,FALSE)),"")</f>
        <v/>
      </c>
      <c r="AL99" s="326" t="str">
        <f>IFERROR(IF(AD99="",(VLOOKUP($AE99,'Turn-Ins'!$B:$L,11,FALSE)),VLOOKUP($AD99,'Turn-Ins'!$B:$L,11,FALSE)),"")</f>
        <v/>
      </c>
      <c r="AM99" s="324"/>
      <c r="AN99" s="324"/>
      <c r="AO99" s="327" t="str">
        <f>IFERROR(IF(AD99="",(VLOOKUP($AE99,'Turn-Ins'!$B:$L,10,FALSE)),VLOOKUP($AD99,'Turn-Ins'!$B:$L,10,FALSE)),"")</f>
        <v/>
      </c>
      <c r="AP99" s="669"/>
      <c r="AQ99" s="669"/>
      <c r="AR99" s="252"/>
      <c r="AS99" s="669"/>
      <c r="AT99" s="669"/>
      <c r="AU99" s="669"/>
      <c r="AV99" s="393" t="str">
        <f t="shared" ca="1" si="16"/>
        <v>N</v>
      </c>
      <c r="AW99" s="49">
        <v>10</v>
      </c>
      <c r="AX99" s="9" t="str">
        <f>IFERROR(VLOOKUP($E99,'VEH110 List'!$A:$AE,18,FALSE),"")</f>
        <v/>
      </c>
      <c r="AY99" s="9" t="str">
        <f>IFERROR(VLOOKUP($E99,'VEH110 List'!$A:$AE,19,FALSE),"")</f>
        <v/>
      </c>
      <c r="AZ99" s="321" t="str">
        <f>IFERROR(VLOOKUP($E99,'VEH110 List'!$A:$AE,15,FALSE),"")</f>
        <v/>
      </c>
      <c r="BA99" s="321" t="str">
        <f>IFERROR(VLOOKUP($E99,'VEH110 List'!$A:$AE,16,FALSE),"")</f>
        <v/>
      </c>
      <c r="BB99" s="321" t="str">
        <f>IFERROR(VLOOKUP($E99,'VEH110 List'!$A:$AE,17,FALSE),"")</f>
        <v/>
      </c>
      <c r="BC99" s="321" t="str">
        <f>IFERROR(VLOOKUP($E99,'VEH110 List'!$A:$AE,23,FALSE),"")</f>
        <v/>
      </c>
      <c r="BD99" s="321" t="str">
        <f>IFERROR(VLOOKUP($E99,'VEH110 List'!$A:$AE,26,FALSE),"")</f>
        <v/>
      </c>
      <c r="BE99" s="321" t="str">
        <f>IFERROR(VLOOKUP($E99,'VEH110 List'!$A:$AE,24,FALSE),"")</f>
        <v/>
      </c>
      <c r="BF99" s="321" t="str">
        <f>IFERROR(VLOOKUP($E99,'VEH110 List'!$A:$AE,21,FALSE),"")</f>
        <v/>
      </c>
      <c r="BG99" s="321" t="str">
        <f>IFERROR(VLOOKUP($E99,'VEH110 List'!$A:$AE,22,FALSE),"")</f>
        <v/>
      </c>
      <c r="BH99" s="321" t="str">
        <f>IFERROR(VLOOKUP($E99,'VEH110 List'!$A:$AE,20,FALSE),"")</f>
        <v/>
      </c>
      <c r="BI99" s="48"/>
    </row>
    <row r="100" spans="2:61" x14ac:dyDescent="0.35">
      <c r="B100" s="49">
        <v>11</v>
      </c>
      <c r="C100" s="252" t="str">
        <f>IF($S$87&gt;=11,$C$90,"")</f>
        <v/>
      </c>
      <c r="D100" s="252" t="str">
        <f t="shared" si="17"/>
        <v>Cat 4: Light-Duty Truck</v>
      </c>
      <c r="E100" s="252" t="str">
        <f>IF($S$87&gt;=11,$E$90,"")</f>
        <v/>
      </c>
      <c r="F100" s="252"/>
      <c r="G100" s="364" t="str">
        <f>IFERROR(VLOOKUP($E100,'VEH110 List'!$A:$AE,9,FALSE),"")</f>
        <v/>
      </c>
      <c r="H100" s="364" t="str">
        <f>IFERROR(VLOOKUP($E100,'VEH110 List'!$A:$AE,11,FALSE),"")</f>
        <v/>
      </c>
      <c r="I100" s="364" t="str">
        <f>IFERROR(VLOOKUP($E100,'VEH110 List'!$A:$AE,13,FALSE),"")</f>
        <v/>
      </c>
      <c r="J100" s="364" t="str">
        <f>IFERROR(VLOOKUP($E100,'VEH110 List'!$A:$AE,14,FALSE),"")</f>
        <v/>
      </c>
      <c r="K100" s="324"/>
      <c r="L100" s="324"/>
      <c r="M100" s="364" t="str">
        <f>IFERROR(VLOOKUP($E100,'VEH110 List'!$A:$AE,4,FALSE),"")</f>
        <v/>
      </c>
      <c r="N100" s="376" t="str">
        <f>IFERROR(VLOOKUP($E100,'VEH110 List'!$A:$AE,27,FALSE),"")</f>
        <v/>
      </c>
      <c r="O100" s="324"/>
      <c r="P100" s="302"/>
      <c r="Q100" s="324"/>
      <c r="R100" s="302"/>
      <c r="S100" s="253" t="str">
        <f t="shared" si="18"/>
        <v/>
      </c>
      <c r="T100" s="14"/>
      <c r="U100" s="332">
        <v>11</v>
      </c>
      <c r="V100" s="9" t="str">
        <f>IFERROR(VLOOKUP($E100,'VEH110 List'!$A:$AE,25,FALSE),"")</f>
        <v/>
      </c>
      <c r="W100" s="9" t="str">
        <f>IFERROR(VLOOKUP($E100,'VEH110 List'!$A:$AE,30,FALSE),"")</f>
        <v/>
      </c>
      <c r="X100" s="9" t="str">
        <f t="shared" si="19"/>
        <v/>
      </c>
      <c r="Y100" s="679"/>
      <c r="Z100" s="680"/>
      <c r="AA100" s="681"/>
      <c r="AB100" s="14"/>
      <c r="AC100" s="332">
        <v>11</v>
      </c>
      <c r="AD100" s="324"/>
      <c r="AE100" s="324"/>
      <c r="AF100" s="325" t="str">
        <f>IFERROR(IF(AD100="",CONCATENATE(VLOOKUP($AE100,'Turn-Ins'!$B:$L,3,FALSE),VLOOKUP($AE100,'Turn-Ins'!$B:$L,4,FALSE)),VLOOKUP($AD100,'Turn-Ins'!$B:$L,4,FALSE)),"")</f>
        <v/>
      </c>
      <c r="AG100" s="325" t="str">
        <f>IFERROR(IF(AD100="",(VLOOKUP($AE100,'Turn-Ins'!$B:$L,5,FALSE)),VLOOKUP($AD100,'Turn-Ins'!$B:$L,5,FALSE)),"")</f>
        <v/>
      </c>
      <c r="AH100" s="325" t="str">
        <f>IFERROR(IF(AD100="",(VLOOKUP($AE100,'Turn-Ins'!$B:$L,6,FALSE)),VLOOKUP($AD100,'Turn-Ins'!$B:$L,6,FALSE)),"")</f>
        <v/>
      </c>
      <c r="AI100" s="325" t="str">
        <f>IFERROR(IF(AD100="",(VLOOKUP($AE100,'Turn-Ins'!$B:$L,7,FALSE)),VLOOKUP($AD100,'Turn-Ins'!$B:$L,7,FALSE)),"")</f>
        <v/>
      </c>
      <c r="AJ100" s="325" t="str">
        <f>IFERROR(IF(AD100="",(VLOOKUP($AE100,'Turn-Ins'!$B:$L,8,FALSE)),VLOOKUP($AD100,'Turn-Ins'!$B:$L,8,FALSE)),"")</f>
        <v/>
      </c>
      <c r="AK100" s="326" t="str">
        <f>IFERROR(IF(AD100="",(VLOOKUP($AE100,'Turn-Ins'!$B:$L,9,FALSE)),VLOOKUP($AD100,'Turn-Ins'!$B:$L,9,FALSE)),"")</f>
        <v/>
      </c>
      <c r="AL100" s="326" t="str">
        <f>IFERROR(IF(AD100="",(VLOOKUP($AE100,'Turn-Ins'!$B:$L,11,FALSE)),VLOOKUP($AD100,'Turn-Ins'!$B:$L,11,FALSE)),"")</f>
        <v/>
      </c>
      <c r="AM100" s="324"/>
      <c r="AN100" s="324"/>
      <c r="AO100" s="327" t="str">
        <f>IFERROR(IF(AD100="",(VLOOKUP($AE100,'Turn-Ins'!$B:$L,10,FALSE)),VLOOKUP($AD100,'Turn-Ins'!$B:$L,10,FALSE)),"")</f>
        <v/>
      </c>
      <c r="AP100" s="669"/>
      <c r="AQ100" s="669"/>
      <c r="AR100" s="252"/>
      <c r="AS100" s="669"/>
      <c r="AT100" s="669"/>
      <c r="AU100" s="669"/>
      <c r="AV100" s="393" t="str">
        <f t="shared" ca="1" si="16"/>
        <v>N</v>
      </c>
      <c r="AW100" s="49">
        <v>11</v>
      </c>
      <c r="AX100" s="9" t="str">
        <f>IFERROR(VLOOKUP($E100,'VEH110 List'!$A:$AE,18,FALSE),"")</f>
        <v/>
      </c>
      <c r="AY100" s="9" t="str">
        <f>IFERROR(VLOOKUP($E100,'VEH110 List'!$A:$AE,19,FALSE),"")</f>
        <v/>
      </c>
      <c r="AZ100" s="321" t="str">
        <f>IFERROR(VLOOKUP($E100,'VEH110 List'!$A:$AE,15,FALSE),"")</f>
        <v/>
      </c>
      <c r="BA100" s="321" t="str">
        <f>IFERROR(VLOOKUP($E100,'VEH110 List'!$A:$AE,16,FALSE),"")</f>
        <v/>
      </c>
      <c r="BB100" s="321" t="str">
        <f>IFERROR(VLOOKUP($E100,'VEH110 List'!$A:$AE,17,FALSE),"")</f>
        <v/>
      </c>
      <c r="BC100" s="321" t="str">
        <f>IFERROR(VLOOKUP($E100,'VEH110 List'!$A:$AE,23,FALSE),"")</f>
        <v/>
      </c>
      <c r="BD100" s="321" t="str">
        <f>IFERROR(VLOOKUP($E100,'VEH110 List'!$A:$AE,26,FALSE),"")</f>
        <v/>
      </c>
      <c r="BE100" s="321" t="str">
        <f>IFERROR(VLOOKUP($E100,'VEH110 List'!$A:$AE,24,FALSE),"")</f>
        <v/>
      </c>
      <c r="BF100" s="321" t="str">
        <f>IFERROR(VLOOKUP($E100,'VEH110 List'!$A:$AE,21,FALSE),"")</f>
        <v/>
      </c>
      <c r="BG100" s="321" t="str">
        <f>IFERROR(VLOOKUP($E100,'VEH110 List'!$A:$AE,22,FALSE),"")</f>
        <v/>
      </c>
      <c r="BH100" s="321" t="str">
        <f>IFERROR(VLOOKUP($E100,'VEH110 List'!$A:$AE,20,FALSE),"")</f>
        <v/>
      </c>
      <c r="BI100" s="48"/>
    </row>
    <row r="101" spans="2:61" x14ac:dyDescent="0.35">
      <c r="B101" s="49">
        <v>12</v>
      </c>
      <c r="C101" s="252" t="str">
        <f>IF($S$87&gt;=12,$C$90,"")</f>
        <v/>
      </c>
      <c r="D101" s="252" t="str">
        <f t="shared" si="17"/>
        <v>Cat 4: Light-Duty Truck</v>
      </c>
      <c r="E101" s="252" t="str">
        <f>IF($S$87&gt;=12,$E$90,"")</f>
        <v/>
      </c>
      <c r="F101" s="252"/>
      <c r="G101" s="364" t="str">
        <f>IFERROR(VLOOKUP($E101,'VEH110 List'!$A:$AE,9,FALSE),"")</f>
        <v/>
      </c>
      <c r="H101" s="364" t="str">
        <f>IFERROR(VLOOKUP($E101,'VEH110 List'!$A:$AE,11,FALSE),"")</f>
        <v/>
      </c>
      <c r="I101" s="364" t="str">
        <f>IFERROR(VLOOKUP($E101,'VEH110 List'!$A:$AE,13,FALSE),"")</f>
        <v/>
      </c>
      <c r="J101" s="364" t="str">
        <f>IFERROR(VLOOKUP($E101,'VEH110 List'!$A:$AE,14,FALSE),"")</f>
        <v/>
      </c>
      <c r="K101" s="324"/>
      <c r="L101" s="324"/>
      <c r="M101" s="364" t="str">
        <f>IFERROR(VLOOKUP($E101,'VEH110 List'!$A:$AE,4,FALSE),"")</f>
        <v/>
      </c>
      <c r="N101" s="376" t="str">
        <f>IFERROR(VLOOKUP($E101,'VEH110 List'!$A:$AE,27,FALSE),"")</f>
        <v/>
      </c>
      <c r="O101" s="324"/>
      <c r="P101" s="302"/>
      <c r="Q101" s="324"/>
      <c r="R101" s="302"/>
      <c r="S101" s="253" t="str">
        <f t="shared" si="18"/>
        <v/>
      </c>
      <c r="T101" s="14"/>
      <c r="U101" s="332">
        <v>12</v>
      </c>
      <c r="V101" s="9" t="str">
        <f>IFERROR(VLOOKUP($E101,'VEH110 List'!$A:$AE,25,FALSE),"")</f>
        <v/>
      </c>
      <c r="W101" s="9" t="str">
        <f>IFERROR(VLOOKUP($E101,'VEH110 List'!$A:$AE,30,FALSE),"")</f>
        <v/>
      </c>
      <c r="X101" s="9" t="str">
        <f t="shared" si="19"/>
        <v/>
      </c>
      <c r="Y101" s="679"/>
      <c r="Z101" s="680"/>
      <c r="AA101" s="681"/>
      <c r="AB101" s="14"/>
      <c r="AC101" s="332">
        <v>12</v>
      </c>
      <c r="AD101" s="324"/>
      <c r="AE101" s="324"/>
      <c r="AF101" s="325" t="str">
        <f>IFERROR(IF(AD101="",CONCATENATE(VLOOKUP($AE101,'Turn-Ins'!$B:$L,3,FALSE),VLOOKUP($AE101,'Turn-Ins'!$B:$L,4,FALSE)),VLOOKUP($AD101,'Turn-Ins'!$B:$L,4,FALSE)),"")</f>
        <v/>
      </c>
      <c r="AG101" s="325" t="str">
        <f>IFERROR(IF(AD101="",(VLOOKUP($AE101,'Turn-Ins'!$B:$L,5,FALSE)),VLOOKUP($AD101,'Turn-Ins'!$B:$L,5,FALSE)),"")</f>
        <v/>
      </c>
      <c r="AH101" s="325" t="str">
        <f>IFERROR(IF(AD101="",(VLOOKUP($AE101,'Turn-Ins'!$B:$L,6,FALSE)),VLOOKUP($AD101,'Turn-Ins'!$B:$L,6,FALSE)),"")</f>
        <v/>
      </c>
      <c r="AI101" s="325" t="str">
        <f>IFERROR(IF(AD101="",(VLOOKUP($AE101,'Turn-Ins'!$B:$L,7,FALSE)),VLOOKUP($AD101,'Turn-Ins'!$B:$L,7,FALSE)),"")</f>
        <v/>
      </c>
      <c r="AJ101" s="325" t="str">
        <f>IFERROR(IF(AD101="",(VLOOKUP($AE101,'Turn-Ins'!$B:$L,8,FALSE)),VLOOKUP($AD101,'Turn-Ins'!$B:$L,8,FALSE)),"")</f>
        <v/>
      </c>
      <c r="AK101" s="326" t="str">
        <f>IFERROR(IF(AD101="",(VLOOKUP($AE101,'Turn-Ins'!$B:$L,9,FALSE)),VLOOKUP($AD101,'Turn-Ins'!$B:$L,9,FALSE)),"")</f>
        <v/>
      </c>
      <c r="AL101" s="326" t="str">
        <f>IFERROR(IF(AD101="",(VLOOKUP($AE101,'Turn-Ins'!$B:$L,11,FALSE)),VLOOKUP($AD101,'Turn-Ins'!$B:$L,11,FALSE)),"")</f>
        <v/>
      </c>
      <c r="AM101" s="324"/>
      <c r="AN101" s="324"/>
      <c r="AO101" s="327" t="str">
        <f>IFERROR(IF(AD101="",(VLOOKUP($AE101,'Turn-Ins'!$B:$L,10,FALSE)),VLOOKUP($AD101,'Turn-Ins'!$B:$L,10,FALSE)),"")</f>
        <v/>
      </c>
      <c r="AP101" s="669"/>
      <c r="AQ101" s="669"/>
      <c r="AR101" s="252"/>
      <c r="AS101" s="669"/>
      <c r="AT101" s="669"/>
      <c r="AU101" s="669"/>
      <c r="AV101" s="393" t="str">
        <f t="shared" ca="1" si="16"/>
        <v>N</v>
      </c>
      <c r="AW101" s="49">
        <v>12</v>
      </c>
      <c r="AX101" s="9" t="str">
        <f>IFERROR(VLOOKUP($E101,'VEH110 List'!$A:$AE,18,FALSE),"")</f>
        <v/>
      </c>
      <c r="AY101" s="9" t="str">
        <f>IFERROR(VLOOKUP($E101,'VEH110 List'!$A:$AE,19,FALSE),"")</f>
        <v/>
      </c>
      <c r="AZ101" s="321" t="str">
        <f>IFERROR(VLOOKUP($E101,'VEH110 List'!$A:$AE,15,FALSE),"")</f>
        <v/>
      </c>
      <c r="BA101" s="321" t="str">
        <f>IFERROR(VLOOKUP($E101,'VEH110 List'!$A:$AE,16,FALSE),"")</f>
        <v/>
      </c>
      <c r="BB101" s="321" t="str">
        <f>IFERROR(VLOOKUP($E101,'VEH110 List'!$A:$AE,17,FALSE),"")</f>
        <v/>
      </c>
      <c r="BC101" s="321" t="str">
        <f>IFERROR(VLOOKUP($E101,'VEH110 List'!$A:$AE,23,FALSE),"")</f>
        <v/>
      </c>
      <c r="BD101" s="321" t="str">
        <f>IFERROR(VLOOKUP($E101,'VEH110 List'!$A:$AE,26,FALSE),"")</f>
        <v/>
      </c>
      <c r="BE101" s="321" t="str">
        <f>IFERROR(VLOOKUP($E101,'VEH110 List'!$A:$AE,24,FALSE),"")</f>
        <v/>
      </c>
      <c r="BF101" s="321" t="str">
        <f>IFERROR(VLOOKUP($E101,'VEH110 List'!$A:$AE,21,FALSE),"")</f>
        <v/>
      </c>
      <c r="BG101" s="321" t="str">
        <f>IFERROR(VLOOKUP($E101,'VEH110 List'!$A:$AE,22,FALSE),"")</f>
        <v/>
      </c>
      <c r="BH101" s="321" t="str">
        <f>IFERROR(VLOOKUP($E101,'VEH110 List'!$A:$AE,20,FALSE),"")</f>
        <v/>
      </c>
      <c r="BI101" s="48"/>
    </row>
    <row r="102" spans="2:61" x14ac:dyDescent="0.35">
      <c r="B102" s="49">
        <v>13</v>
      </c>
      <c r="C102" s="252" t="str">
        <f>IF($S$87&gt;=13,$C$90,"")</f>
        <v/>
      </c>
      <c r="D102" s="252" t="str">
        <f t="shared" si="17"/>
        <v>Cat 4: Light-Duty Truck</v>
      </c>
      <c r="E102" s="252" t="str">
        <f>IF($S$87&gt;=13,$E$90,"")</f>
        <v/>
      </c>
      <c r="F102" s="252"/>
      <c r="G102" s="364" t="str">
        <f>IFERROR(VLOOKUP($E102,'VEH110 List'!$A:$AE,9,FALSE),"")</f>
        <v/>
      </c>
      <c r="H102" s="364" t="str">
        <f>IFERROR(VLOOKUP($E102,'VEH110 List'!$A:$AE,11,FALSE),"")</f>
        <v/>
      </c>
      <c r="I102" s="364" t="str">
        <f>IFERROR(VLOOKUP($E102,'VEH110 List'!$A:$AE,13,FALSE),"")</f>
        <v/>
      </c>
      <c r="J102" s="364" t="str">
        <f>IFERROR(VLOOKUP($E102,'VEH110 List'!$A:$AE,14,FALSE),"")</f>
        <v/>
      </c>
      <c r="K102" s="324"/>
      <c r="L102" s="324"/>
      <c r="M102" s="364" t="str">
        <f>IFERROR(VLOOKUP($E102,'VEH110 List'!$A:$AE,4,FALSE),"")</f>
        <v/>
      </c>
      <c r="N102" s="376" t="str">
        <f>IFERROR(VLOOKUP($E102,'VEH110 List'!$A:$AE,27,FALSE),"")</f>
        <v/>
      </c>
      <c r="O102" s="324"/>
      <c r="P102" s="302"/>
      <c r="Q102" s="324"/>
      <c r="R102" s="302"/>
      <c r="S102" s="253" t="str">
        <f t="shared" si="18"/>
        <v/>
      </c>
      <c r="T102" s="14"/>
      <c r="U102" s="332">
        <v>13</v>
      </c>
      <c r="V102" s="9" t="str">
        <f>IFERROR(VLOOKUP($E102,'VEH110 List'!$A:$AE,25,FALSE),"")</f>
        <v/>
      </c>
      <c r="W102" s="9" t="str">
        <f>IFERROR(VLOOKUP($E102,'VEH110 List'!$A:$AE,30,FALSE),"")</f>
        <v/>
      </c>
      <c r="X102" s="9" t="str">
        <f t="shared" si="19"/>
        <v/>
      </c>
      <c r="Y102" s="679"/>
      <c r="Z102" s="680"/>
      <c r="AA102" s="681"/>
      <c r="AB102" s="14"/>
      <c r="AC102" s="332">
        <v>13</v>
      </c>
      <c r="AD102" s="324"/>
      <c r="AE102" s="324"/>
      <c r="AF102" s="325" t="str">
        <f>IFERROR(IF(AD102="",CONCATENATE(VLOOKUP($AE102,'Turn-Ins'!$B:$L,3,FALSE),VLOOKUP($AE102,'Turn-Ins'!$B:$L,4,FALSE)),VLOOKUP($AD102,'Turn-Ins'!$B:$L,4,FALSE)),"")</f>
        <v/>
      </c>
      <c r="AG102" s="325" t="str">
        <f>IFERROR(IF(AD102="",(VLOOKUP($AE102,'Turn-Ins'!$B:$L,5,FALSE)),VLOOKUP($AD102,'Turn-Ins'!$B:$L,5,FALSE)),"")</f>
        <v/>
      </c>
      <c r="AH102" s="325" t="str">
        <f>IFERROR(IF(AD102="",(VLOOKUP($AE102,'Turn-Ins'!$B:$L,6,FALSE)),VLOOKUP($AD102,'Turn-Ins'!$B:$L,6,FALSE)),"")</f>
        <v/>
      </c>
      <c r="AI102" s="325" t="str">
        <f>IFERROR(IF(AD102="",(VLOOKUP($AE102,'Turn-Ins'!$B:$L,7,FALSE)),VLOOKUP($AD102,'Turn-Ins'!$B:$L,7,FALSE)),"")</f>
        <v/>
      </c>
      <c r="AJ102" s="325" t="str">
        <f>IFERROR(IF(AD102="",(VLOOKUP($AE102,'Turn-Ins'!$B:$L,8,FALSE)),VLOOKUP($AD102,'Turn-Ins'!$B:$L,8,FALSE)),"")</f>
        <v/>
      </c>
      <c r="AK102" s="326" t="str">
        <f>IFERROR(IF(AD102="",(VLOOKUP($AE102,'Turn-Ins'!$B:$L,9,FALSE)),VLOOKUP($AD102,'Turn-Ins'!$B:$L,9,FALSE)),"")</f>
        <v/>
      </c>
      <c r="AL102" s="326" t="str">
        <f>IFERROR(IF(AD102="",(VLOOKUP($AE102,'Turn-Ins'!$B:$L,11,FALSE)),VLOOKUP($AD102,'Turn-Ins'!$B:$L,11,FALSE)),"")</f>
        <v/>
      </c>
      <c r="AM102" s="324"/>
      <c r="AN102" s="324"/>
      <c r="AO102" s="327" t="str">
        <f>IFERROR(IF(AD102="",(VLOOKUP($AE102,'Turn-Ins'!$B:$L,10,FALSE)),VLOOKUP($AD102,'Turn-Ins'!$B:$L,10,FALSE)),"")</f>
        <v/>
      </c>
      <c r="AP102" s="669"/>
      <c r="AQ102" s="669"/>
      <c r="AR102" s="252"/>
      <c r="AS102" s="669"/>
      <c r="AT102" s="669"/>
      <c r="AU102" s="669"/>
      <c r="AV102" s="393" t="str">
        <f t="shared" ca="1" si="16"/>
        <v>N</v>
      </c>
      <c r="AW102" s="49">
        <v>13</v>
      </c>
      <c r="AX102" s="9" t="str">
        <f>IFERROR(VLOOKUP($E102,'VEH110 List'!$A:$AE,18,FALSE),"")</f>
        <v/>
      </c>
      <c r="AY102" s="9" t="str">
        <f>IFERROR(VLOOKUP($E102,'VEH110 List'!$A:$AE,19,FALSE),"")</f>
        <v/>
      </c>
      <c r="AZ102" s="321" t="str">
        <f>IFERROR(VLOOKUP($E102,'VEH110 List'!$A:$AE,15,FALSE),"")</f>
        <v/>
      </c>
      <c r="BA102" s="321" t="str">
        <f>IFERROR(VLOOKUP($E102,'VEH110 List'!$A:$AE,16,FALSE),"")</f>
        <v/>
      </c>
      <c r="BB102" s="321" t="str">
        <f>IFERROR(VLOOKUP($E102,'VEH110 List'!$A:$AE,17,FALSE),"")</f>
        <v/>
      </c>
      <c r="BC102" s="321" t="str">
        <f>IFERROR(VLOOKUP($E102,'VEH110 List'!$A:$AE,23,FALSE),"")</f>
        <v/>
      </c>
      <c r="BD102" s="321" t="str">
        <f>IFERROR(VLOOKUP($E102,'VEH110 List'!$A:$AE,26,FALSE),"")</f>
        <v/>
      </c>
      <c r="BE102" s="321" t="str">
        <f>IFERROR(VLOOKUP($E102,'VEH110 List'!$A:$AE,24,FALSE),"")</f>
        <v/>
      </c>
      <c r="BF102" s="321" t="str">
        <f>IFERROR(VLOOKUP($E102,'VEH110 List'!$A:$AE,21,FALSE),"")</f>
        <v/>
      </c>
      <c r="BG102" s="321" t="str">
        <f>IFERROR(VLOOKUP($E102,'VEH110 List'!$A:$AE,22,FALSE),"")</f>
        <v/>
      </c>
      <c r="BH102" s="321" t="str">
        <f>IFERROR(VLOOKUP($E102,'VEH110 List'!$A:$AE,20,FALSE),"")</f>
        <v/>
      </c>
      <c r="BI102" s="48"/>
    </row>
    <row r="103" spans="2:61" x14ac:dyDescent="0.35">
      <c r="B103" s="49">
        <v>14</v>
      </c>
      <c r="C103" s="252" t="str">
        <f>IF($S$87&gt;=14,$C$90,"")</f>
        <v/>
      </c>
      <c r="D103" s="252" t="str">
        <f t="shared" si="17"/>
        <v>Cat 4: Light-Duty Truck</v>
      </c>
      <c r="E103" s="252" t="str">
        <f>IF($S$87&gt;=14,$E$90,"")</f>
        <v/>
      </c>
      <c r="F103" s="252"/>
      <c r="G103" s="364" t="str">
        <f>IFERROR(VLOOKUP($E103,'VEH110 List'!$A:$AE,9,FALSE),"")</f>
        <v/>
      </c>
      <c r="H103" s="364" t="str">
        <f>IFERROR(VLOOKUP($E103,'VEH110 List'!$A:$AE,11,FALSE),"")</f>
        <v/>
      </c>
      <c r="I103" s="364" t="str">
        <f>IFERROR(VLOOKUP($E103,'VEH110 List'!$A:$AE,13,FALSE),"")</f>
        <v/>
      </c>
      <c r="J103" s="364" t="str">
        <f>IFERROR(VLOOKUP($E103,'VEH110 List'!$A:$AE,14,FALSE),"")</f>
        <v/>
      </c>
      <c r="K103" s="324"/>
      <c r="L103" s="324"/>
      <c r="M103" s="364" t="str">
        <f>IFERROR(VLOOKUP($E103,'VEH110 List'!$A:$AE,4,FALSE),"")</f>
        <v/>
      </c>
      <c r="N103" s="376" t="str">
        <f>IFERROR(VLOOKUP($E103,'VEH110 List'!$A:$AE,27,FALSE),"")</f>
        <v/>
      </c>
      <c r="O103" s="324"/>
      <c r="P103" s="302"/>
      <c r="Q103" s="324"/>
      <c r="R103" s="302"/>
      <c r="S103" s="253" t="str">
        <f t="shared" si="18"/>
        <v/>
      </c>
      <c r="T103" s="14"/>
      <c r="U103" s="332">
        <v>14</v>
      </c>
      <c r="V103" s="9" t="str">
        <f>IFERROR(VLOOKUP($E103,'VEH110 List'!$A:$AE,25,FALSE),"")</f>
        <v/>
      </c>
      <c r="W103" s="9" t="str">
        <f>IFERROR(VLOOKUP($E103,'VEH110 List'!$A:$AE,30,FALSE),"")</f>
        <v/>
      </c>
      <c r="X103" s="9" t="str">
        <f t="shared" si="19"/>
        <v/>
      </c>
      <c r="Y103" s="679"/>
      <c r="Z103" s="680"/>
      <c r="AA103" s="681"/>
      <c r="AB103" s="14"/>
      <c r="AC103" s="332">
        <v>14</v>
      </c>
      <c r="AD103" s="324"/>
      <c r="AE103" s="324"/>
      <c r="AF103" s="325" t="str">
        <f>IFERROR(IF(AD103="",CONCATENATE(VLOOKUP($AE103,'Turn-Ins'!$B:$L,3,FALSE),VLOOKUP($AE103,'Turn-Ins'!$B:$L,4,FALSE)),VLOOKUP($AD103,'Turn-Ins'!$B:$L,4,FALSE)),"")</f>
        <v/>
      </c>
      <c r="AG103" s="325" t="str">
        <f>IFERROR(IF(AD103="",(VLOOKUP($AE103,'Turn-Ins'!$B:$L,5,FALSE)),VLOOKUP($AD103,'Turn-Ins'!$B:$L,5,FALSE)),"")</f>
        <v/>
      </c>
      <c r="AH103" s="325" t="str">
        <f>IFERROR(IF(AD103="",(VLOOKUP($AE103,'Turn-Ins'!$B:$L,6,FALSE)),VLOOKUP($AD103,'Turn-Ins'!$B:$L,6,FALSE)),"")</f>
        <v/>
      </c>
      <c r="AI103" s="325" t="str">
        <f>IFERROR(IF(AD103="",(VLOOKUP($AE103,'Turn-Ins'!$B:$L,7,FALSE)),VLOOKUP($AD103,'Turn-Ins'!$B:$L,7,FALSE)),"")</f>
        <v/>
      </c>
      <c r="AJ103" s="325" t="str">
        <f>IFERROR(IF(AD103="",(VLOOKUP($AE103,'Turn-Ins'!$B:$L,8,FALSE)),VLOOKUP($AD103,'Turn-Ins'!$B:$L,8,FALSE)),"")</f>
        <v/>
      </c>
      <c r="AK103" s="326" t="str">
        <f>IFERROR(IF(AD103="",(VLOOKUP($AE103,'Turn-Ins'!$B:$L,9,FALSE)),VLOOKUP($AD103,'Turn-Ins'!$B:$L,9,FALSE)),"")</f>
        <v/>
      </c>
      <c r="AL103" s="326" t="str">
        <f>IFERROR(IF(AD103="",(VLOOKUP($AE103,'Turn-Ins'!$B:$L,11,FALSE)),VLOOKUP($AD103,'Turn-Ins'!$B:$L,11,FALSE)),"")</f>
        <v/>
      </c>
      <c r="AM103" s="324"/>
      <c r="AN103" s="324"/>
      <c r="AO103" s="327" t="str">
        <f>IFERROR(IF(AD103="",(VLOOKUP($AE103,'Turn-Ins'!$B:$L,10,FALSE)),VLOOKUP($AD103,'Turn-Ins'!$B:$L,10,FALSE)),"")</f>
        <v/>
      </c>
      <c r="AP103" s="669"/>
      <c r="AQ103" s="669"/>
      <c r="AR103" s="252"/>
      <c r="AS103" s="669"/>
      <c r="AT103" s="669"/>
      <c r="AU103" s="669"/>
      <c r="AV103" s="393" t="str">
        <f t="shared" ca="1" si="16"/>
        <v>N</v>
      </c>
      <c r="AW103" s="49">
        <v>14</v>
      </c>
      <c r="AX103" s="9" t="str">
        <f>IFERROR(VLOOKUP($E103,'VEH110 List'!$A:$AE,18,FALSE),"")</f>
        <v/>
      </c>
      <c r="AY103" s="9" t="str">
        <f>IFERROR(VLOOKUP($E103,'VEH110 List'!$A:$AE,19,FALSE),"")</f>
        <v/>
      </c>
      <c r="AZ103" s="321" t="str">
        <f>IFERROR(VLOOKUP($E103,'VEH110 List'!$A:$AE,15,FALSE),"")</f>
        <v/>
      </c>
      <c r="BA103" s="321" t="str">
        <f>IFERROR(VLOOKUP($E103,'VEH110 List'!$A:$AE,16,FALSE),"")</f>
        <v/>
      </c>
      <c r="BB103" s="321" t="str">
        <f>IFERROR(VLOOKUP($E103,'VEH110 List'!$A:$AE,17,FALSE),"")</f>
        <v/>
      </c>
      <c r="BC103" s="321" t="str">
        <f>IFERROR(VLOOKUP($E103,'VEH110 List'!$A:$AE,23,FALSE),"")</f>
        <v/>
      </c>
      <c r="BD103" s="321" t="str">
        <f>IFERROR(VLOOKUP($E103,'VEH110 List'!$A:$AE,26,FALSE),"")</f>
        <v/>
      </c>
      <c r="BE103" s="321" t="str">
        <f>IFERROR(VLOOKUP($E103,'VEH110 List'!$A:$AE,24,FALSE),"")</f>
        <v/>
      </c>
      <c r="BF103" s="321" t="str">
        <f>IFERROR(VLOOKUP($E103,'VEH110 List'!$A:$AE,21,FALSE),"")</f>
        <v/>
      </c>
      <c r="BG103" s="321" t="str">
        <f>IFERROR(VLOOKUP($E103,'VEH110 List'!$A:$AE,22,FALSE),"")</f>
        <v/>
      </c>
      <c r="BH103" s="321" t="str">
        <f>IFERROR(VLOOKUP($E103,'VEH110 List'!$A:$AE,20,FALSE),"")</f>
        <v/>
      </c>
      <c r="BI103" s="48"/>
    </row>
    <row r="104" spans="2:61" x14ac:dyDescent="0.35">
      <c r="B104" s="49">
        <v>15</v>
      </c>
      <c r="C104" s="388" t="str">
        <f>IF($S$87&gt;=15,$C$90,"")</f>
        <v/>
      </c>
      <c r="D104" s="388" t="str">
        <f t="shared" si="17"/>
        <v>Cat 4: Light-Duty Truck</v>
      </c>
      <c r="E104" s="388" t="str">
        <f>IF($S$87&gt;=15,$E$90,"")</f>
        <v/>
      </c>
      <c r="F104" s="388"/>
      <c r="G104" s="365" t="str">
        <f>IFERROR(VLOOKUP($E104,'VEH110 List'!$A:$AE,9,FALSE),"")</f>
        <v/>
      </c>
      <c r="H104" s="365" t="str">
        <f>IFERROR(VLOOKUP($E104,'VEH110 List'!$A:$AE,11,FALSE),"")</f>
        <v/>
      </c>
      <c r="I104" s="365" t="str">
        <f>IFERROR(VLOOKUP($E104,'VEH110 List'!$A:$AE,13,FALSE),"")</f>
        <v/>
      </c>
      <c r="J104" s="365" t="str">
        <f>IFERROR(VLOOKUP($E104,'VEH110 List'!$A:$AE,14,FALSE),"")</f>
        <v/>
      </c>
      <c r="K104" s="328"/>
      <c r="L104" s="328"/>
      <c r="M104" s="365" t="str">
        <f>IFERROR(VLOOKUP($E104,'VEH110 List'!$A:$AE,4,FALSE),"")</f>
        <v/>
      </c>
      <c r="N104" s="377" t="str">
        <f>IFERROR(VLOOKUP($E104,'VEH110 List'!$A:$AE,27,FALSE),"")</f>
        <v/>
      </c>
      <c r="O104" s="328"/>
      <c r="P104" s="303"/>
      <c r="Q104" s="328"/>
      <c r="R104" s="303"/>
      <c r="S104" s="255" t="str">
        <f t="shared" si="18"/>
        <v/>
      </c>
      <c r="T104" s="14"/>
      <c r="U104" s="332">
        <v>15</v>
      </c>
      <c r="V104" s="254" t="str">
        <f>IFERROR(VLOOKUP($E104,'VEH110 List'!$A:$AE,25,FALSE),"")</f>
        <v/>
      </c>
      <c r="W104" s="254" t="str">
        <f>IFERROR(VLOOKUP($E104,'VEH110 List'!$A:$AE,30,FALSE),"")</f>
        <v/>
      </c>
      <c r="X104" s="254" t="str">
        <f t="shared" si="19"/>
        <v/>
      </c>
      <c r="Y104" s="682"/>
      <c r="Z104" s="683"/>
      <c r="AA104" s="684"/>
      <c r="AB104" s="14"/>
      <c r="AC104" s="332">
        <v>15</v>
      </c>
      <c r="AD104" s="328"/>
      <c r="AE104" s="328"/>
      <c r="AF104" s="329" t="str">
        <f>IFERROR(IF(AD104="",CONCATENATE(VLOOKUP($AE104,'Turn-Ins'!$B:$L,3,FALSE),VLOOKUP($AE104,'Turn-Ins'!$B:$L,4,FALSE)),VLOOKUP($AD104,'Turn-Ins'!$B:$L,4,FALSE)),"")</f>
        <v/>
      </c>
      <c r="AG104" s="329" t="str">
        <f>IFERROR(IF(AD104="",(VLOOKUP($AE104,'Turn-Ins'!$B:$L,5,FALSE)),VLOOKUP($AD104,'Turn-Ins'!$B:$L,5,FALSE)),"")</f>
        <v/>
      </c>
      <c r="AH104" s="329" t="str">
        <f>IFERROR(IF(AD104="",(VLOOKUP($AE104,'Turn-Ins'!$B:$L,6,FALSE)),VLOOKUP($AD104,'Turn-Ins'!$B:$L,6,FALSE)),"")</f>
        <v/>
      </c>
      <c r="AI104" s="329" t="str">
        <f>IFERROR(IF(AD104="",(VLOOKUP($AE104,'Turn-Ins'!$B:$L,7,FALSE)),VLOOKUP($AD104,'Turn-Ins'!$B:$L,7,FALSE)),"")</f>
        <v/>
      </c>
      <c r="AJ104" s="329" t="str">
        <f>IFERROR(IF(AD104="",(VLOOKUP($AE104,'Turn-Ins'!$B:$L,8,FALSE)),VLOOKUP($AD104,'Turn-Ins'!$B:$L,8,FALSE)),"")</f>
        <v/>
      </c>
      <c r="AK104" s="330" t="str">
        <f>IFERROR(IF(AD104="",(VLOOKUP($AE104,'Turn-Ins'!$B:$L,9,FALSE)),VLOOKUP($AD104,'Turn-Ins'!$B:$L,9,FALSE)),"")</f>
        <v/>
      </c>
      <c r="AL104" s="330" t="str">
        <f>IFERROR(IF(AD104="",(VLOOKUP($AE104,'Turn-Ins'!$B:$L,11,FALSE)),VLOOKUP($AD104,'Turn-Ins'!$B:$L,11,FALSE)),"")</f>
        <v/>
      </c>
      <c r="AM104" s="328"/>
      <c r="AN104" s="328"/>
      <c r="AO104" s="331" t="str">
        <f>IFERROR(IF(AD104="",(VLOOKUP($AE104,'Turn-Ins'!$B:$L,10,FALSE)),VLOOKUP($AD104,'Turn-Ins'!$B:$L,10,FALSE)),"")</f>
        <v/>
      </c>
      <c r="AP104" s="670"/>
      <c r="AQ104" s="670"/>
      <c r="AR104" s="388"/>
      <c r="AS104" s="670"/>
      <c r="AT104" s="670"/>
      <c r="AU104" s="670"/>
      <c r="AV104" s="393" t="str">
        <f t="shared" ca="1" si="16"/>
        <v>N</v>
      </c>
      <c r="AW104" s="49">
        <v>15</v>
      </c>
      <c r="AX104" s="254" t="str">
        <f>IFERROR(VLOOKUP($E104,'VEH110 List'!$A:$AE,18,FALSE),"")</f>
        <v/>
      </c>
      <c r="AY104" s="254" t="str">
        <f>IFERROR(VLOOKUP($E104,'VEH110 List'!$A:$AE,19,FALSE),"")</f>
        <v/>
      </c>
      <c r="AZ104" s="322" t="str">
        <f>IFERROR(VLOOKUP($E104,'VEH110 List'!$A:$AE,15,FALSE),"")</f>
        <v/>
      </c>
      <c r="BA104" s="322" t="str">
        <f>IFERROR(VLOOKUP($E104,'VEH110 List'!$A:$AE,16,FALSE),"")</f>
        <v/>
      </c>
      <c r="BB104" s="322" t="str">
        <f>IFERROR(VLOOKUP($E104,'VEH110 List'!$A:$AE,17,FALSE),"")</f>
        <v/>
      </c>
      <c r="BC104" s="322" t="str">
        <f>IFERROR(VLOOKUP($E104,'VEH110 List'!$A:$AE,23,FALSE),"")</f>
        <v/>
      </c>
      <c r="BD104" s="322" t="str">
        <f>IFERROR(VLOOKUP($E104,'VEH110 List'!$A:$AE,26,FALSE),"")</f>
        <v/>
      </c>
      <c r="BE104" s="322" t="str">
        <f>IFERROR(VLOOKUP($E104,'VEH110 List'!$A:$AE,24,FALSE),"")</f>
        <v/>
      </c>
      <c r="BF104" s="322" t="str">
        <f>IFERROR(VLOOKUP($E104,'VEH110 List'!$A:$AE,21,FALSE),"")</f>
        <v/>
      </c>
      <c r="BG104" s="322" t="str">
        <f>IFERROR(VLOOKUP($E104,'VEH110 List'!$A:$AE,22,FALSE),"")</f>
        <v/>
      </c>
      <c r="BH104" s="322" t="str">
        <f>IFERROR(VLOOKUP($E104,'VEH110 List'!$A:$AE,20,FALSE),"")</f>
        <v/>
      </c>
      <c r="BI104" s="48"/>
    </row>
    <row r="105" spans="2:61" ht="15" thickBot="1" x14ac:dyDescent="0.4">
      <c r="B105" s="50"/>
      <c r="C105" s="36"/>
      <c r="D105" s="36"/>
      <c r="E105" s="36"/>
      <c r="F105" s="36"/>
      <c r="G105" s="36"/>
      <c r="H105" s="36"/>
      <c r="I105" s="36"/>
      <c r="J105" s="36"/>
      <c r="K105" s="434"/>
      <c r="L105" s="434"/>
      <c r="M105" s="36"/>
      <c r="N105" s="36"/>
      <c r="O105" s="434"/>
      <c r="P105" s="36"/>
      <c r="Q105" s="434"/>
      <c r="R105" s="36"/>
      <c r="S105" s="36"/>
      <c r="T105" s="37"/>
      <c r="U105" s="35"/>
      <c r="V105" s="36"/>
      <c r="W105" s="36"/>
      <c r="X105" s="36"/>
      <c r="Y105" s="36"/>
      <c r="Z105" s="36"/>
      <c r="AA105" s="36"/>
      <c r="AB105" s="37"/>
      <c r="AC105" s="35"/>
      <c r="AD105" s="36"/>
      <c r="AE105" s="36"/>
      <c r="AF105" s="36"/>
      <c r="AG105" s="36"/>
      <c r="AH105" s="36"/>
      <c r="AI105" s="36"/>
      <c r="AJ105" s="36"/>
      <c r="AK105" s="36"/>
      <c r="AL105" s="36"/>
      <c r="AM105" s="36"/>
      <c r="AN105" s="36"/>
      <c r="AO105" s="36"/>
      <c r="AP105" s="36"/>
      <c r="AQ105" s="36"/>
      <c r="AR105" s="36"/>
      <c r="AS105" s="36"/>
      <c r="AT105" s="36"/>
      <c r="AU105" s="36"/>
      <c r="AV105" s="51"/>
      <c r="AW105" s="50"/>
      <c r="AX105" s="36"/>
      <c r="AY105" s="36"/>
      <c r="AZ105" s="36"/>
      <c r="BA105" s="36"/>
      <c r="BB105" s="36"/>
      <c r="BC105" s="36"/>
      <c r="BD105" s="36"/>
      <c r="BE105" s="36"/>
      <c r="BF105" s="36"/>
      <c r="BG105" s="36"/>
      <c r="BH105" s="36"/>
      <c r="BI105" s="51"/>
    </row>
    <row r="106" spans="2:61" ht="15" customHeight="1" x14ac:dyDescent="0.35">
      <c r="B106" s="52"/>
      <c r="C106" s="16"/>
      <c r="D106" s="16"/>
      <c r="E106" s="16"/>
      <c r="F106" s="16"/>
      <c r="G106" s="16"/>
      <c r="H106" s="16"/>
      <c r="I106" s="16"/>
      <c r="J106" s="16"/>
      <c r="K106" s="435"/>
      <c r="L106" s="435"/>
      <c r="M106" s="16"/>
      <c r="N106" s="16"/>
      <c r="O106" s="435"/>
      <c r="P106" s="16"/>
      <c r="Q106" s="435"/>
      <c r="R106" s="16"/>
      <c r="S106" s="16"/>
      <c r="T106" s="17"/>
      <c r="U106" s="16"/>
      <c r="V106" s="16"/>
      <c r="W106" s="16"/>
      <c r="X106" s="16"/>
      <c r="Y106" s="16"/>
      <c r="Z106" s="16"/>
      <c r="AA106" s="16"/>
      <c r="AB106" s="17"/>
      <c r="AC106" s="15"/>
      <c r="AD106" s="16"/>
      <c r="AE106" s="16"/>
      <c r="AF106" s="16"/>
      <c r="AG106" s="16"/>
      <c r="AH106" s="16"/>
      <c r="AI106" s="16"/>
      <c r="AJ106" s="16"/>
      <c r="AK106" s="16"/>
      <c r="AL106" s="16"/>
      <c r="AM106" s="16"/>
      <c r="AN106" s="16"/>
      <c r="AO106" s="16"/>
      <c r="AP106" s="16"/>
      <c r="AQ106" s="16"/>
      <c r="AR106" s="16"/>
      <c r="AS106" s="16"/>
      <c r="AT106" s="16"/>
      <c r="AU106" s="16"/>
      <c r="AV106" s="53"/>
      <c r="AW106" s="52"/>
      <c r="AX106" s="16"/>
      <c r="AY106" s="16"/>
      <c r="AZ106" s="16"/>
      <c r="BA106" s="16"/>
      <c r="BB106" s="16"/>
      <c r="BC106" s="16"/>
      <c r="BD106" s="16"/>
      <c r="BE106" s="16"/>
      <c r="BF106" s="16"/>
      <c r="BG106" s="16"/>
      <c r="BH106" s="16"/>
      <c r="BI106" s="53"/>
    </row>
    <row r="107" spans="2:61" ht="15" customHeight="1" x14ac:dyDescent="0.35">
      <c r="B107" s="52"/>
      <c r="C107" s="82" t="s">
        <v>14733</v>
      </c>
      <c r="D107" s="151"/>
      <c r="E107" s="664" t="s">
        <v>2202</v>
      </c>
      <c r="F107" s="665"/>
      <c r="G107" s="665"/>
      <c r="H107" s="665"/>
      <c r="I107" s="665"/>
      <c r="J107" s="665"/>
      <c r="K107" s="665"/>
      <c r="L107" s="666"/>
      <c r="M107" s="73"/>
      <c r="N107" s="73"/>
      <c r="O107" s="667" t="s">
        <v>60</v>
      </c>
      <c r="P107" s="668"/>
      <c r="Q107" s="668"/>
      <c r="R107" s="668"/>
      <c r="S107" s="34">
        <f>'Justification &amp; Expected Use'!Q291</f>
        <v>0</v>
      </c>
      <c r="T107" s="17"/>
      <c r="U107" s="16"/>
      <c r="V107" s="696" t="s">
        <v>398</v>
      </c>
      <c r="W107" s="667"/>
      <c r="X107" s="667"/>
      <c r="Y107" s="667"/>
      <c r="Z107" s="667"/>
      <c r="AA107" s="697"/>
      <c r="AB107" s="17"/>
      <c r="AC107" s="15"/>
      <c r="AD107" s="664" t="s">
        <v>399</v>
      </c>
      <c r="AE107" s="665"/>
      <c r="AF107" s="686"/>
      <c r="AG107" s="686"/>
      <c r="AH107" s="686"/>
      <c r="AI107" s="686"/>
      <c r="AJ107" s="686"/>
      <c r="AK107" s="686"/>
      <c r="AL107" s="686"/>
      <c r="AM107" s="687" t="s">
        <v>61</v>
      </c>
      <c r="AN107" s="688"/>
      <c r="AO107" s="688"/>
      <c r="AP107" s="688"/>
      <c r="AQ107" s="688"/>
      <c r="AR107" s="688"/>
      <c r="AS107" s="688"/>
      <c r="AT107" s="688"/>
      <c r="AU107" s="689"/>
      <c r="AV107" s="53"/>
      <c r="AW107" s="52"/>
      <c r="AX107" s="16"/>
      <c r="AY107" s="16"/>
      <c r="AZ107" s="16"/>
      <c r="BA107" s="16"/>
      <c r="BB107" s="16"/>
      <c r="BC107" s="16"/>
      <c r="BD107" s="16"/>
      <c r="BE107" s="16"/>
      <c r="BF107" s="16"/>
      <c r="BG107" s="16"/>
      <c r="BH107" s="16"/>
      <c r="BI107" s="53"/>
    </row>
    <row r="108" spans="2:61" ht="15" customHeight="1" x14ac:dyDescent="0.35">
      <c r="B108" s="52"/>
      <c r="C108" s="656" t="s">
        <v>62</v>
      </c>
      <c r="D108" s="107"/>
      <c r="E108" s="656" t="s">
        <v>17</v>
      </c>
      <c r="F108" s="656" t="s">
        <v>18</v>
      </c>
      <c r="G108" s="656" t="s">
        <v>19</v>
      </c>
      <c r="H108" s="656" t="s">
        <v>20</v>
      </c>
      <c r="I108" s="656" t="s">
        <v>21</v>
      </c>
      <c r="J108" s="656" t="s">
        <v>22</v>
      </c>
      <c r="K108" s="656" t="s">
        <v>34</v>
      </c>
      <c r="L108" s="656" t="s">
        <v>35</v>
      </c>
      <c r="M108" s="656" t="s">
        <v>63</v>
      </c>
      <c r="N108" s="656" t="s">
        <v>64</v>
      </c>
      <c r="O108" s="656" t="s">
        <v>65</v>
      </c>
      <c r="P108" s="656" t="s">
        <v>66</v>
      </c>
      <c r="Q108" s="656" t="s">
        <v>67</v>
      </c>
      <c r="R108" s="656" t="s">
        <v>68</v>
      </c>
      <c r="S108" s="656" t="s">
        <v>36</v>
      </c>
      <c r="T108" s="17"/>
      <c r="U108" s="16"/>
      <c r="V108" s="656" t="s">
        <v>69</v>
      </c>
      <c r="W108" s="656" t="s">
        <v>385</v>
      </c>
      <c r="X108" s="656" t="s">
        <v>70</v>
      </c>
      <c r="Y108" s="672" t="s">
        <v>71</v>
      </c>
      <c r="Z108" s="690"/>
      <c r="AA108" s="691"/>
      <c r="AB108" s="17"/>
      <c r="AC108" s="15"/>
      <c r="AD108" s="656" t="s">
        <v>5729</v>
      </c>
      <c r="AE108" s="656" t="s">
        <v>5730</v>
      </c>
      <c r="AF108" s="656" t="s">
        <v>14</v>
      </c>
      <c r="AG108" s="656" t="s">
        <v>18</v>
      </c>
      <c r="AH108" s="656" t="s">
        <v>19</v>
      </c>
      <c r="AI108" s="656" t="s">
        <v>20</v>
      </c>
      <c r="AJ108" s="656" t="s">
        <v>72</v>
      </c>
      <c r="AK108" s="656" t="s">
        <v>73</v>
      </c>
      <c r="AL108" s="656" t="s">
        <v>74</v>
      </c>
      <c r="AM108" s="656" t="s">
        <v>75</v>
      </c>
      <c r="AN108" s="656" t="s">
        <v>76</v>
      </c>
      <c r="AO108" s="656" t="s">
        <v>77</v>
      </c>
      <c r="AP108" s="672" t="s">
        <v>78</v>
      </c>
      <c r="AQ108" s="673"/>
      <c r="AR108" s="694" t="s">
        <v>15847</v>
      </c>
      <c r="AS108" s="672" t="s">
        <v>5687</v>
      </c>
      <c r="AT108" s="676"/>
      <c r="AU108" s="673"/>
      <c r="AV108" s="53"/>
      <c r="AW108" s="52"/>
      <c r="AX108" s="656" t="s">
        <v>23</v>
      </c>
      <c r="AY108" s="656" t="s">
        <v>24</v>
      </c>
      <c r="AZ108" s="656" t="s">
        <v>25</v>
      </c>
      <c r="BA108" s="656" t="s">
        <v>26</v>
      </c>
      <c r="BB108" s="656" t="s">
        <v>27</v>
      </c>
      <c r="BC108" s="656" t="s">
        <v>79</v>
      </c>
      <c r="BD108" s="656" t="s">
        <v>29</v>
      </c>
      <c r="BE108" s="656" t="s">
        <v>30</v>
      </c>
      <c r="BF108" s="656" t="s">
        <v>31</v>
      </c>
      <c r="BG108" s="656" t="s">
        <v>32</v>
      </c>
      <c r="BH108" s="656" t="s">
        <v>33</v>
      </c>
      <c r="BI108" s="53"/>
    </row>
    <row r="109" spans="2:61" x14ac:dyDescent="0.35">
      <c r="B109" s="52"/>
      <c r="C109" s="657"/>
      <c r="D109" s="108"/>
      <c r="E109" s="657"/>
      <c r="F109" s="657"/>
      <c r="G109" s="657"/>
      <c r="H109" s="657"/>
      <c r="I109" s="657"/>
      <c r="J109" s="657"/>
      <c r="K109" s="657"/>
      <c r="L109" s="657"/>
      <c r="M109" s="657"/>
      <c r="N109" s="657"/>
      <c r="O109" s="657"/>
      <c r="P109" s="657"/>
      <c r="Q109" s="657"/>
      <c r="R109" s="657"/>
      <c r="S109" s="657"/>
      <c r="T109" s="17"/>
      <c r="U109" s="16"/>
      <c r="V109" s="657"/>
      <c r="W109" s="657"/>
      <c r="X109" s="657"/>
      <c r="Y109" s="674"/>
      <c r="Z109" s="692"/>
      <c r="AA109" s="693"/>
      <c r="AB109" s="17"/>
      <c r="AC109" s="15"/>
      <c r="AD109" s="657"/>
      <c r="AE109" s="657"/>
      <c r="AF109" s="657"/>
      <c r="AG109" s="657"/>
      <c r="AH109" s="657"/>
      <c r="AI109" s="657"/>
      <c r="AJ109" s="657"/>
      <c r="AK109" s="657"/>
      <c r="AL109" s="657"/>
      <c r="AM109" s="657"/>
      <c r="AN109" s="657"/>
      <c r="AO109" s="657"/>
      <c r="AP109" s="674"/>
      <c r="AQ109" s="675"/>
      <c r="AR109" s="695"/>
      <c r="AS109" s="677"/>
      <c r="AT109" s="678"/>
      <c r="AU109" s="675"/>
      <c r="AV109" s="53"/>
      <c r="AW109" s="52"/>
      <c r="AX109" s="657"/>
      <c r="AY109" s="657"/>
      <c r="AZ109" s="657"/>
      <c r="BA109" s="657"/>
      <c r="BB109" s="657"/>
      <c r="BC109" s="657"/>
      <c r="BD109" s="657"/>
      <c r="BE109" s="657"/>
      <c r="BF109" s="657"/>
      <c r="BG109" s="657"/>
      <c r="BH109" s="657"/>
      <c r="BI109" s="53"/>
    </row>
    <row r="110" spans="2:61" x14ac:dyDescent="0.35">
      <c r="B110" s="54" t="s">
        <v>2203</v>
      </c>
      <c r="C110" s="7"/>
      <c r="D110" s="7"/>
      <c r="E110" s="7"/>
      <c r="F110" s="7"/>
      <c r="G110" s="363" t="str">
        <f>IFERROR(VLOOKUP($E110,'VEH110 List'!$A:$AE,9,FALSE),"")</f>
        <v/>
      </c>
      <c r="H110" s="363" t="str">
        <f>IFERROR(VLOOKUP($E110,'VEH110 List'!$A:$AE,11,FALSE),"")</f>
        <v/>
      </c>
      <c r="I110" s="363" t="str">
        <f>IFERROR(VLOOKUP($E110,'VEH110 List'!$A:$AE,13,FALSE),"")</f>
        <v/>
      </c>
      <c r="J110" s="363" t="str">
        <f>IFERROR(VLOOKUP($E110,'VEH110 List'!$A:$AE,14,FALSE),"")</f>
        <v/>
      </c>
      <c r="K110" s="323"/>
      <c r="L110" s="323"/>
      <c r="M110" s="363" t="str">
        <f>IFERROR(VLOOKUP($E110,'VEH110 List'!$A:$AE,4,FALSE),"")</f>
        <v/>
      </c>
      <c r="N110" s="375" t="str">
        <f>IFERROR(VLOOKUP($E110,'VEH110 List'!$A:$AE,27,FALSE),"")</f>
        <v/>
      </c>
      <c r="O110" s="323"/>
      <c r="P110" s="301"/>
      <c r="Q110" s="323"/>
      <c r="R110" s="301"/>
      <c r="S110" s="243" t="str">
        <f>IFERROR(N110+SUM(O110:R110),"")</f>
        <v/>
      </c>
      <c r="T110" s="17"/>
      <c r="U110" s="99">
        <v>1</v>
      </c>
      <c r="V110" s="8" t="str">
        <f>IFERROR(VLOOKUP($E110,'VEH110 List'!$A:$AE,25,FALSE),"")</f>
        <v/>
      </c>
      <c r="W110" s="8" t="str">
        <f>IFERROR(VLOOKUP($E110,'VEH110 List'!$A:$AE,30,FALSE),"")</f>
        <v/>
      </c>
      <c r="X110" s="9" t="str">
        <f>IF(AND(W110="Cat 1",V110&gt;31),"YES",IF(AND(W110="Cat 1",V110&lt;32),"NO",IF(AND(W110="Cat 2",V110&gt;21),"YES",IF(AND(W110="Cat 2",V110&lt;22),"NO",IF(AND(W110="Cat 3",V110&gt;15),"YES",IF(AND(W110="Cat 3",V110&lt;16),"NO",""))))))</f>
        <v/>
      </c>
      <c r="Y110" s="685"/>
      <c r="Z110" s="676"/>
      <c r="AA110" s="673"/>
      <c r="AB110" s="17"/>
      <c r="AC110" s="99">
        <v>1</v>
      </c>
      <c r="AD110" s="323"/>
      <c r="AE110" s="323"/>
      <c r="AF110" s="325" t="str">
        <f>IFERROR(IF(AD110="",CONCATENATE(VLOOKUP($AE110,'Turn-Ins'!$B:$L,3,FALSE),VLOOKUP($AE110,'Turn-Ins'!$B:$L,4,FALSE)),VLOOKUP($AD110,'Turn-Ins'!$B:$L,4,FALSE)),"")</f>
        <v/>
      </c>
      <c r="AG110" s="325" t="str">
        <f>IFERROR(IF(AD110="",(VLOOKUP($AE110,'Turn-Ins'!$B:$L,5,FALSE)),VLOOKUP($AD110,'Turn-Ins'!$B:$L,5,FALSE)),"")</f>
        <v/>
      </c>
      <c r="AH110" s="325" t="str">
        <f>IFERROR(IF(AD110="",(VLOOKUP($AE110,'Turn-Ins'!$B:$L,6,FALSE)),VLOOKUP($AD110,'Turn-Ins'!$B:$L,6,FALSE)),"")</f>
        <v/>
      </c>
      <c r="AI110" s="325" t="str">
        <f>IFERROR(IF(AD110="",(VLOOKUP($AE110,'Turn-Ins'!$B:$L,7,FALSE)),VLOOKUP($AD110,'Turn-Ins'!$B:$L,7,FALSE)),"")</f>
        <v/>
      </c>
      <c r="AJ110" s="325" t="str">
        <f>IFERROR(IF(AD110="",(VLOOKUP($AE110,'Turn-Ins'!$B:$L,8,FALSE)),VLOOKUP($AD110,'Turn-Ins'!$B:$L,8,FALSE)),"")</f>
        <v/>
      </c>
      <c r="AK110" s="326" t="str">
        <f>IFERROR(IF(AD110="",(VLOOKUP($AE110,'Turn-Ins'!$B:$L,9,FALSE)),VLOOKUP($AD110,'Turn-Ins'!$B:$L,9,FALSE)),"")</f>
        <v/>
      </c>
      <c r="AL110" s="326" t="str">
        <f>IFERROR(IF(AD110="",(VLOOKUP($AE110,'Turn-Ins'!$B:$L,11,FALSE)),VLOOKUP($AD110,'Turn-Ins'!$B:$L,11,FALSE)),"")</f>
        <v/>
      </c>
      <c r="AM110" s="324"/>
      <c r="AN110" s="324"/>
      <c r="AO110" s="327" t="str">
        <f>IFERROR(IF(AD110="",(VLOOKUP($AE110,'Turn-Ins'!$B:$L,10,FALSE)),VLOOKUP($AD110,'Turn-Ins'!$B:$L,10,FALSE)),"")</f>
        <v/>
      </c>
      <c r="AP110" s="671"/>
      <c r="AQ110" s="671"/>
      <c r="AR110" s="7"/>
      <c r="AS110" s="671"/>
      <c r="AT110" s="671"/>
      <c r="AU110" s="671"/>
      <c r="AV110" s="395" t="str">
        <f t="shared" ref="AV110:AV124" ca="1" si="20">IF(AO110&gt;44378,IF(AO110&lt;TODAY(),"Y","N"))</f>
        <v>N</v>
      </c>
      <c r="AW110" s="99">
        <v>1</v>
      </c>
      <c r="AX110" s="8" t="str">
        <f>IFERROR(VLOOKUP($E110,'VEH110 List'!$A:$AE,18,FALSE),"")</f>
        <v/>
      </c>
      <c r="AY110" s="8" t="str">
        <f>IFERROR(VLOOKUP($E110,'VEH110 List'!$A:$AE,19,FALSE),"")</f>
        <v/>
      </c>
      <c r="AZ110" s="320" t="str">
        <f>IFERROR(VLOOKUP($E110,'VEH110 List'!$A:$AE,15,FALSE),"")</f>
        <v/>
      </c>
      <c r="BA110" s="320" t="str">
        <f>IFERROR(VLOOKUP($E110,'VEH110 List'!$A:$AE,16,FALSE),"")</f>
        <v/>
      </c>
      <c r="BB110" s="320" t="str">
        <f>IFERROR(VLOOKUP($E110,'VEH110 List'!$A:$AE,17,FALSE),"")</f>
        <v/>
      </c>
      <c r="BC110" s="320" t="str">
        <f>IFERROR(VLOOKUP($E110,'VEH110 List'!$A:$AE,23,FALSE),"")</f>
        <v/>
      </c>
      <c r="BD110" s="320" t="str">
        <f>IFERROR(VLOOKUP($E110,'VEH110 List'!$A:$AE,26,FALSE),"")</f>
        <v/>
      </c>
      <c r="BE110" s="320" t="str">
        <f>IFERROR(VLOOKUP($E110,'VEH110 List'!$A:$AE,24,FALSE),"")</f>
        <v/>
      </c>
      <c r="BF110" s="320" t="str">
        <f>IFERROR(VLOOKUP($E110,'VEH110 List'!$A:$AE,21,FALSE),"")</f>
        <v/>
      </c>
      <c r="BG110" s="320" t="str">
        <f>IFERROR(VLOOKUP($E110,'VEH110 List'!$A:$AE,22,FALSE),"")</f>
        <v/>
      </c>
      <c r="BH110" s="320" t="str">
        <f>IFERROR(VLOOKUP($E110,'VEH110 List'!$A:$AE,20,FALSE),"")</f>
        <v/>
      </c>
      <c r="BI110" s="53"/>
    </row>
    <row r="111" spans="2:61" x14ac:dyDescent="0.35">
      <c r="B111" s="54">
        <v>2</v>
      </c>
      <c r="C111" s="252" t="str">
        <f>IF($S$107&gt;=2,$C$110,"")</f>
        <v/>
      </c>
      <c r="D111" s="252" t="str">
        <f t="shared" ref="D111:D124" si="21">IF($S$7&gt;=2,$C$10,"")</f>
        <v>Cat 4: Light-Duty Truck</v>
      </c>
      <c r="E111" s="252" t="str">
        <f>IF($S$107&gt;=2,$E$110,"")</f>
        <v/>
      </c>
      <c r="F111" s="252"/>
      <c r="G111" s="364" t="str">
        <f>IFERROR(VLOOKUP($E111,'VEH110 List'!$A:$AE,9,FALSE),"")</f>
        <v/>
      </c>
      <c r="H111" s="364" t="str">
        <f>IFERROR(VLOOKUP($E111,'VEH110 List'!$A:$AE,11,FALSE),"")</f>
        <v/>
      </c>
      <c r="I111" s="364" t="str">
        <f>IFERROR(VLOOKUP($E111,'VEH110 List'!$A:$AE,13,FALSE),"")</f>
        <v/>
      </c>
      <c r="J111" s="364" t="str">
        <f>IFERROR(VLOOKUP($E111,'VEH110 List'!$A:$AE,14,FALSE),"")</f>
        <v/>
      </c>
      <c r="K111" s="324"/>
      <c r="L111" s="324"/>
      <c r="M111" s="364" t="str">
        <f>IFERROR(VLOOKUP($E111,'VEH110 List'!$A:$AE,4,FALSE),"")</f>
        <v/>
      </c>
      <c r="N111" s="376" t="str">
        <f>IFERROR(VLOOKUP($E111,'VEH110 List'!$A:$AE,27,FALSE),"")</f>
        <v/>
      </c>
      <c r="O111" s="324"/>
      <c r="P111" s="302"/>
      <c r="Q111" s="324"/>
      <c r="R111" s="302"/>
      <c r="S111" s="253" t="str">
        <f t="shared" ref="S111:S124" si="22">IFERROR(N111+SUM(O111:R111),"")</f>
        <v/>
      </c>
      <c r="T111" s="17"/>
      <c r="U111" s="99">
        <v>2</v>
      </c>
      <c r="V111" s="9" t="str">
        <f>IFERROR(VLOOKUP($E111,'VEH110 List'!$A:$AE,25,FALSE),"")</f>
        <v/>
      </c>
      <c r="W111" s="9" t="str">
        <f>IFERROR(VLOOKUP($E111,'VEH110 List'!$A:$AE,30,FALSE),"")</f>
        <v/>
      </c>
      <c r="X111" s="9" t="str">
        <f t="shared" ref="X111:X124" si="23">IF(AND(W111="Cat 1",V111&gt;31),"YES",IF(AND(W111="Cat 1",V111&lt;32),"NO",IF(AND(W111="Cat 2",V111&gt;21),"YES",IF(AND(W111="Cat 2",V111&lt;22),"NO",IF(AND(W111="Cat 3",V111&gt;15),"YES",IF(AND(W111="Cat 3",V111&lt;16),"NO",""))))))</f>
        <v/>
      </c>
      <c r="Y111" s="679"/>
      <c r="Z111" s="680"/>
      <c r="AA111" s="681"/>
      <c r="AB111" s="17"/>
      <c r="AC111" s="99">
        <v>2</v>
      </c>
      <c r="AD111" s="324"/>
      <c r="AE111" s="324"/>
      <c r="AF111" s="325" t="str">
        <f>IFERROR(IF(AD111="",CONCATENATE(VLOOKUP($AE111,'Turn-Ins'!$B:$L,3,FALSE),VLOOKUP($AE111,'Turn-Ins'!$B:$L,4,FALSE)),VLOOKUP($AD111,'Turn-Ins'!$B:$L,4,FALSE)),"")</f>
        <v/>
      </c>
      <c r="AG111" s="325" t="str">
        <f>IFERROR(IF(AD111="",(VLOOKUP($AE111,'Turn-Ins'!$B:$L,5,FALSE)),VLOOKUP($AD111,'Turn-Ins'!$B:$L,5,FALSE)),"")</f>
        <v/>
      </c>
      <c r="AH111" s="325" t="str">
        <f>IFERROR(IF(AD111="",(VLOOKUP($AE111,'Turn-Ins'!$B:$L,6,FALSE)),VLOOKUP($AD111,'Turn-Ins'!$B:$L,6,FALSE)),"")</f>
        <v/>
      </c>
      <c r="AI111" s="325" t="str">
        <f>IFERROR(IF(AD111="",(VLOOKUP($AE111,'Turn-Ins'!$B:$L,7,FALSE)),VLOOKUP($AD111,'Turn-Ins'!$B:$L,7,FALSE)),"")</f>
        <v/>
      </c>
      <c r="AJ111" s="325" t="str">
        <f>IFERROR(IF(AD111="",(VLOOKUP($AE111,'Turn-Ins'!$B:$L,8,FALSE)),VLOOKUP($AD111,'Turn-Ins'!$B:$L,8,FALSE)),"")</f>
        <v/>
      </c>
      <c r="AK111" s="326" t="str">
        <f>IFERROR(IF(AD111="",(VLOOKUP($AE111,'Turn-Ins'!$B:$L,9,FALSE)),VLOOKUP($AD111,'Turn-Ins'!$B:$L,9,FALSE)),"")</f>
        <v/>
      </c>
      <c r="AL111" s="326" t="str">
        <f>IFERROR(IF(AD111="",(VLOOKUP($AE111,'Turn-Ins'!$B:$L,11,FALSE)),VLOOKUP($AD111,'Turn-Ins'!$B:$L,11,FALSE)),"")</f>
        <v/>
      </c>
      <c r="AM111" s="324"/>
      <c r="AN111" s="324"/>
      <c r="AO111" s="327" t="str">
        <f>IFERROR(IF(AD111="",(VLOOKUP($AE111,'Turn-Ins'!$B:$L,10,FALSE)),VLOOKUP($AD111,'Turn-Ins'!$B:$L,10,FALSE)),"")</f>
        <v/>
      </c>
      <c r="AP111" s="669"/>
      <c r="AQ111" s="669"/>
      <c r="AR111" s="252"/>
      <c r="AS111" s="669"/>
      <c r="AT111" s="669"/>
      <c r="AU111" s="669"/>
      <c r="AV111" s="395" t="str">
        <f t="shared" ca="1" si="20"/>
        <v>N</v>
      </c>
      <c r="AW111" s="99">
        <v>2</v>
      </c>
      <c r="AX111" s="9" t="str">
        <f>IFERROR(VLOOKUP($E111,'VEH110 List'!$A:$AE,18,FALSE),"")</f>
        <v/>
      </c>
      <c r="AY111" s="9" t="str">
        <f>IFERROR(VLOOKUP($E111,'VEH110 List'!$A:$AE,19,FALSE),"")</f>
        <v/>
      </c>
      <c r="AZ111" s="321" t="str">
        <f>IFERROR(VLOOKUP($E111,'VEH110 List'!$A:$AE,15,FALSE),"")</f>
        <v/>
      </c>
      <c r="BA111" s="321" t="str">
        <f>IFERROR(VLOOKUP($E111,'VEH110 List'!$A:$AE,16,FALSE),"")</f>
        <v/>
      </c>
      <c r="BB111" s="321" t="str">
        <f>IFERROR(VLOOKUP($E111,'VEH110 List'!$A:$AE,17,FALSE),"")</f>
        <v/>
      </c>
      <c r="BC111" s="321" t="str">
        <f>IFERROR(VLOOKUP($E111,'VEH110 List'!$A:$AE,23,FALSE),"")</f>
        <v/>
      </c>
      <c r="BD111" s="321" t="str">
        <f>IFERROR(VLOOKUP($E111,'VEH110 List'!$A:$AE,26,FALSE),"")</f>
        <v/>
      </c>
      <c r="BE111" s="321" t="str">
        <f>IFERROR(VLOOKUP($E111,'VEH110 List'!$A:$AE,24,FALSE),"")</f>
        <v/>
      </c>
      <c r="BF111" s="321" t="str">
        <f>IFERROR(VLOOKUP($E111,'VEH110 List'!$A:$AE,21,FALSE),"")</f>
        <v/>
      </c>
      <c r="BG111" s="321" t="str">
        <f>IFERROR(VLOOKUP($E111,'VEH110 List'!$A:$AE,22,FALSE),"")</f>
        <v/>
      </c>
      <c r="BH111" s="321" t="str">
        <f>IFERROR(VLOOKUP($E111,'VEH110 List'!$A:$AE,20,FALSE),"")</f>
        <v/>
      </c>
      <c r="BI111" s="53"/>
    </row>
    <row r="112" spans="2:61" x14ac:dyDescent="0.35">
      <c r="B112" s="54">
        <v>3</v>
      </c>
      <c r="C112" s="252" t="str">
        <f>IF($S$107&gt;=3,$C$110,"")</f>
        <v/>
      </c>
      <c r="D112" s="252" t="str">
        <f t="shared" si="21"/>
        <v>Cat 4: Light-Duty Truck</v>
      </c>
      <c r="E112" s="252" t="str">
        <f>IF($S$107&gt;=3,$E$110,"")</f>
        <v/>
      </c>
      <c r="F112" s="252"/>
      <c r="G112" s="364" t="str">
        <f>IFERROR(VLOOKUP($E112,'VEH110 List'!$A:$AE,9,FALSE),"")</f>
        <v/>
      </c>
      <c r="H112" s="364" t="str">
        <f>IFERROR(VLOOKUP($E112,'VEH110 List'!$A:$AE,11,FALSE),"")</f>
        <v/>
      </c>
      <c r="I112" s="364" t="str">
        <f>IFERROR(VLOOKUP($E112,'VEH110 List'!$A:$AE,13,FALSE),"")</f>
        <v/>
      </c>
      <c r="J112" s="364" t="str">
        <f>IFERROR(VLOOKUP($E112,'VEH110 List'!$A:$AE,14,FALSE),"")</f>
        <v/>
      </c>
      <c r="K112" s="324"/>
      <c r="L112" s="324"/>
      <c r="M112" s="364" t="str">
        <f>IFERROR(VLOOKUP($E112,'VEH110 List'!$A:$AE,4,FALSE),"")</f>
        <v/>
      </c>
      <c r="N112" s="376" t="str">
        <f>IFERROR(VLOOKUP($E112,'VEH110 List'!$A:$AE,27,FALSE),"")</f>
        <v/>
      </c>
      <c r="O112" s="324"/>
      <c r="P112" s="302"/>
      <c r="Q112" s="324"/>
      <c r="R112" s="302"/>
      <c r="S112" s="253" t="str">
        <f t="shared" si="22"/>
        <v/>
      </c>
      <c r="T112" s="17"/>
      <c r="U112" s="99">
        <v>3</v>
      </c>
      <c r="V112" s="9" t="str">
        <f>IFERROR(VLOOKUP($E112,'VEH110 List'!$A:$AE,25,FALSE),"")</f>
        <v/>
      </c>
      <c r="W112" s="9" t="str">
        <f>IFERROR(VLOOKUP($E112,'VEH110 List'!$A:$AE,30,FALSE),"")</f>
        <v/>
      </c>
      <c r="X112" s="9" t="str">
        <f t="shared" si="23"/>
        <v/>
      </c>
      <c r="Y112" s="679"/>
      <c r="Z112" s="680"/>
      <c r="AA112" s="681"/>
      <c r="AB112" s="17"/>
      <c r="AC112" s="99">
        <v>3</v>
      </c>
      <c r="AD112" s="324"/>
      <c r="AE112" s="324"/>
      <c r="AF112" s="325" t="str">
        <f>IFERROR(IF(AD112="",CONCATENATE(VLOOKUP($AE112,'Turn-Ins'!$B:$L,3,FALSE),VLOOKUP($AE112,'Turn-Ins'!$B:$L,4,FALSE)),VLOOKUP($AD112,'Turn-Ins'!$B:$L,4,FALSE)),"")</f>
        <v/>
      </c>
      <c r="AG112" s="325" t="str">
        <f>IFERROR(IF(AD112="",(VLOOKUP($AE112,'Turn-Ins'!$B:$L,5,FALSE)),VLOOKUP($AD112,'Turn-Ins'!$B:$L,5,FALSE)),"")</f>
        <v/>
      </c>
      <c r="AH112" s="325" t="str">
        <f>IFERROR(IF(AD112="",(VLOOKUP($AE112,'Turn-Ins'!$B:$L,6,FALSE)),VLOOKUP($AD112,'Turn-Ins'!$B:$L,6,FALSE)),"")</f>
        <v/>
      </c>
      <c r="AI112" s="325" t="str">
        <f>IFERROR(IF(AD112="",(VLOOKUP($AE112,'Turn-Ins'!$B:$L,7,FALSE)),VLOOKUP($AD112,'Turn-Ins'!$B:$L,7,FALSE)),"")</f>
        <v/>
      </c>
      <c r="AJ112" s="325" t="str">
        <f>IFERROR(IF(AD112="",(VLOOKUP($AE112,'Turn-Ins'!$B:$L,8,FALSE)),VLOOKUP($AD112,'Turn-Ins'!$B:$L,8,FALSE)),"")</f>
        <v/>
      </c>
      <c r="AK112" s="326" t="str">
        <f>IFERROR(IF(AD112="",(VLOOKUP($AE112,'Turn-Ins'!$B:$L,9,FALSE)),VLOOKUP($AD112,'Turn-Ins'!$B:$L,9,FALSE)),"")</f>
        <v/>
      </c>
      <c r="AL112" s="326" t="str">
        <f>IFERROR(IF(AD112="",(VLOOKUP($AE112,'Turn-Ins'!$B:$L,11,FALSE)),VLOOKUP($AD112,'Turn-Ins'!$B:$L,11,FALSE)),"")</f>
        <v/>
      </c>
      <c r="AM112" s="324"/>
      <c r="AN112" s="324"/>
      <c r="AO112" s="327" t="str">
        <f>IFERROR(IF(AD112="",(VLOOKUP($AE112,'Turn-Ins'!$B:$L,10,FALSE)),VLOOKUP($AD112,'Turn-Ins'!$B:$L,10,FALSE)),"")</f>
        <v/>
      </c>
      <c r="AP112" s="669"/>
      <c r="AQ112" s="669"/>
      <c r="AR112" s="252"/>
      <c r="AS112" s="669"/>
      <c r="AT112" s="669"/>
      <c r="AU112" s="669"/>
      <c r="AV112" s="395" t="str">
        <f t="shared" ca="1" si="20"/>
        <v>N</v>
      </c>
      <c r="AW112" s="99">
        <v>3</v>
      </c>
      <c r="AX112" s="9" t="str">
        <f>IFERROR(VLOOKUP($E112,'VEH110 List'!$A:$AE,18,FALSE),"")</f>
        <v/>
      </c>
      <c r="AY112" s="9" t="str">
        <f>IFERROR(VLOOKUP($E112,'VEH110 List'!$A:$AE,19,FALSE),"")</f>
        <v/>
      </c>
      <c r="AZ112" s="321" t="str">
        <f>IFERROR(VLOOKUP($E112,'VEH110 List'!$A:$AE,15,FALSE),"")</f>
        <v/>
      </c>
      <c r="BA112" s="321" t="str">
        <f>IFERROR(VLOOKUP($E112,'VEH110 List'!$A:$AE,16,FALSE),"")</f>
        <v/>
      </c>
      <c r="BB112" s="321" t="str">
        <f>IFERROR(VLOOKUP($E112,'VEH110 List'!$A:$AE,17,FALSE),"")</f>
        <v/>
      </c>
      <c r="BC112" s="321" t="str">
        <f>IFERROR(VLOOKUP($E112,'VEH110 List'!$A:$AE,23,FALSE),"")</f>
        <v/>
      </c>
      <c r="BD112" s="321" t="str">
        <f>IFERROR(VLOOKUP($E112,'VEH110 List'!$A:$AE,26,FALSE),"")</f>
        <v/>
      </c>
      <c r="BE112" s="321" t="str">
        <f>IFERROR(VLOOKUP($E112,'VEH110 List'!$A:$AE,24,FALSE),"")</f>
        <v/>
      </c>
      <c r="BF112" s="321" t="str">
        <f>IFERROR(VLOOKUP($E112,'VEH110 List'!$A:$AE,21,FALSE),"")</f>
        <v/>
      </c>
      <c r="BG112" s="321" t="str">
        <f>IFERROR(VLOOKUP($E112,'VEH110 List'!$A:$AE,22,FALSE),"")</f>
        <v/>
      </c>
      <c r="BH112" s="321" t="str">
        <f>IFERROR(VLOOKUP($E112,'VEH110 List'!$A:$AE,20,FALSE),"")</f>
        <v/>
      </c>
      <c r="BI112" s="53"/>
    </row>
    <row r="113" spans="2:61" x14ac:dyDescent="0.35">
      <c r="B113" s="54">
        <v>4</v>
      </c>
      <c r="C113" s="252" t="str">
        <f>IF($S$107&gt;=4,$C$110,"")</f>
        <v/>
      </c>
      <c r="D113" s="252" t="str">
        <f t="shared" si="21"/>
        <v>Cat 4: Light-Duty Truck</v>
      </c>
      <c r="E113" s="252" t="str">
        <f>IF($S$107&gt;=4,$E$110,"")</f>
        <v/>
      </c>
      <c r="F113" s="252"/>
      <c r="G113" s="364" t="str">
        <f>IFERROR(VLOOKUP($E113,'VEH110 List'!$A:$AE,9,FALSE),"")</f>
        <v/>
      </c>
      <c r="H113" s="364" t="str">
        <f>IFERROR(VLOOKUP($E113,'VEH110 List'!$A:$AE,11,FALSE),"")</f>
        <v/>
      </c>
      <c r="I113" s="364" t="str">
        <f>IFERROR(VLOOKUP($E113,'VEH110 List'!$A:$AE,13,FALSE),"")</f>
        <v/>
      </c>
      <c r="J113" s="364" t="str">
        <f>IFERROR(VLOOKUP($E113,'VEH110 List'!$A:$AE,14,FALSE),"")</f>
        <v/>
      </c>
      <c r="K113" s="324"/>
      <c r="L113" s="324"/>
      <c r="M113" s="364" t="str">
        <f>IFERROR(VLOOKUP($E113,'VEH110 List'!$A:$AE,4,FALSE),"")</f>
        <v/>
      </c>
      <c r="N113" s="376" t="str">
        <f>IFERROR(VLOOKUP($E113,'VEH110 List'!$A:$AE,27,FALSE),"")</f>
        <v/>
      </c>
      <c r="O113" s="324"/>
      <c r="P113" s="302"/>
      <c r="Q113" s="324"/>
      <c r="R113" s="302"/>
      <c r="S113" s="253" t="str">
        <f t="shared" si="22"/>
        <v/>
      </c>
      <c r="T113" s="17"/>
      <c r="U113" s="99">
        <v>4</v>
      </c>
      <c r="V113" s="9" t="str">
        <f>IFERROR(VLOOKUP($E113,'VEH110 List'!$A:$AE,25,FALSE),"")</f>
        <v/>
      </c>
      <c r="W113" s="9" t="str">
        <f>IFERROR(VLOOKUP($E113,'VEH110 List'!$A:$AE,30,FALSE),"")</f>
        <v/>
      </c>
      <c r="X113" s="9" t="str">
        <f t="shared" si="23"/>
        <v/>
      </c>
      <c r="Y113" s="679"/>
      <c r="Z113" s="680"/>
      <c r="AA113" s="681"/>
      <c r="AB113" s="17"/>
      <c r="AC113" s="99">
        <v>4</v>
      </c>
      <c r="AD113" s="324"/>
      <c r="AE113" s="324"/>
      <c r="AF113" s="325" t="str">
        <f>IFERROR(IF(AD113="",CONCATENATE(VLOOKUP($AE113,'Turn-Ins'!$B:$L,3,FALSE),VLOOKUP($AE113,'Turn-Ins'!$B:$L,4,FALSE)),VLOOKUP($AD113,'Turn-Ins'!$B:$L,4,FALSE)),"")</f>
        <v/>
      </c>
      <c r="AG113" s="325" t="str">
        <f>IFERROR(IF(AD113="",(VLOOKUP($AE113,'Turn-Ins'!$B:$L,5,FALSE)),VLOOKUP($AD113,'Turn-Ins'!$B:$L,5,FALSE)),"")</f>
        <v/>
      </c>
      <c r="AH113" s="325" t="str">
        <f>IFERROR(IF(AD113="",(VLOOKUP($AE113,'Turn-Ins'!$B:$L,6,FALSE)),VLOOKUP($AD113,'Turn-Ins'!$B:$L,6,FALSE)),"")</f>
        <v/>
      </c>
      <c r="AI113" s="325" t="str">
        <f>IFERROR(IF(AD113="",(VLOOKUP($AE113,'Turn-Ins'!$B:$L,7,FALSE)),VLOOKUP($AD113,'Turn-Ins'!$B:$L,7,FALSE)),"")</f>
        <v/>
      </c>
      <c r="AJ113" s="325" t="str">
        <f>IFERROR(IF(AD113="",(VLOOKUP($AE113,'Turn-Ins'!$B:$L,8,FALSE)),VLOOKUP($AD113,'Turn-Ins'!$B:$L,8,FALSE)),"")</f>
        <v/>
      </c>
      <c r="AK113" s="326" t="str">
        <f>IFERROR(IF(AD113="",(VLOOKUP($AE113,'Turn-Ins'!$B:$L,9,FALSE)),VLOOKUP($AD113,'Turn-Ins'!$B:$L,9,FALSE)),"")</f>
        <v/>
      </c>
      <c r="AL113" s="326" t="str">
        <f>IFERROR(IF(AD113="",(VLOOKUP($AE113,'Turn-Ins'!$B:$L,11,FALSE)),VLOOKUP($AD113,'Turn-Ins'!$B:$L,11,FALSE)),"")</f>
        <v/>
      </c>
      <c r="AM113" s="324"/>
      <c r="AN113" s="324"/>
      <c r="AO113" s="327" t="str">
        <f>IFERROR(IF(AD113="",(VLOOKUP($AE113,'Turn-Ins'!$B:$L,10,FALSE)),VLOOKUP($AD113,'Turn-Ins'!$B:$L,10,FALSE)),"")</f>
        <v/>
      </c>
      <c r="AP113" s="669"/>
      <c r="AQ113" s="669"/>
      <c r="AR113" s="252"/>
      <c r="AS113" s="669"/>
      <c r="AT113" s="669"/>
      <c r="AU113" s="669"/>
      <c r="AV113" s="395" t="str">
        <f t="shared" ca="1" si="20"/>
        <v>N</v>
      </c>
      <c r="AW113" s="99">
        <v>4</v>
      </c>
      <c r="AX113" s="9" t="str">
        <f>IFERROR(VLOOKUP($E113,'VEH110 List'!$A:$AE,18,FALSE),"")</f>
        <v/>
      </c>
      <c r="AY113" s="9" t="str">
        <f>IFERROR(VLOOKUP($E113,'VEH110 List'!$A:$AE,19,FALSE),"")</f>
        <v/>
      </c>
      <c r="AZ113" s="321" t="str">
        <f>IFERROR(VLOOKUP($E113,'VEH110 List'!$A:$AE,15,FALSE),"")</f>
        <v/>
      </c>
      <c r="BA113" s="321" t="str">
        <f>IFERROR(VLOOKUP($E113,'VEH110 List'!$A:$AE,16,FALSE),"")</f>
        <v/>
      </c>
      <c r="BB113" s="321" t="str">
        <f>IFERROR(VLOOKUP($E113,'VEH110 List'!$A:$AE,17,FALSE),"")</f>
        <v/>
      </c>
      <c r="BC113" s="321" t="str">
        <f>IFERROR(VLOOKUP($E113,'VEH110 List'!$A:$AE,23,FALSE),"")</f>
        <v/>
      </c>
      <c r="BD113" s="321" t="str">
        <f>IFERROR(VLOOKUP($E113,'VEH110 List'!$A:$AE,26,FALSE),"")</f>
        <v/>
      </c>
      <c r="BE113" s="321" t="str">
        <f>IFERROR(VLOOKUP($E113,'VEH110 List'!$A:$AE,24,FALSE),"")</f>
        <v/>
      </c>
      <c r="BF113" s="321" t="str">
        <f>IFERROR(VLOOKUP($E113,'VEH110 List'!$A:$AE,21,FALSE),"")</f>
        <v/>
      </c>
      <c r="BG113" s="321" t="str">
        <f>IFERROR(VLOOKUP($E113,'VEH110 List'!$A:$AE,22,FALSE),"")</f>
        <v/>
      </c>
      <c r="BH113" s="321" t="str">
        <f>IFERROR(VLOOKUP($E113,'VEH110 List'!$A:$AE,20,FALSE),"")</f>
        <v/>
      </c>
      <c r="BI113" s="53"/>
    </row>
    <row r="114" spans="2:61" x14ac:dyDescent="0.35">
      <c r="B114" s="54">
        <v>5</v>
      </c>
      <c r="C114" s="252" t="str">
        <f>IF($S$107&gt;=5,$C$110,"")</f>
        <v/>
      </c>
      <c r="D114" s="252" t="str">
        <f t="shared" si="21"/>
        <v>Cat 4: Light-Duty Truck</v>
      </c>
      <c r="E114" s="252" t="str">
        <f>IF($S$107&gt;=5,$E$110,"")</f>
        <v/>
      </c>
      <c r="F114" s="252"/>
      <c r="G114" s="364" t="str">
        <f>IFERROR(VLOOKUP($E114,'VEH110 List'!$A:$AE,9,FALSE),"")</f>
        <v/>
      </c>
      <c r="H114" s="364" t="str">
        <f>IFERROR(VLOOKUP($E114,'VEH110 List'!$A:$AE,11,FALSE),"")</f>
        <v/>
      </c>
      <c r="I114" s="364" t="str">
        <f>IFERROR(VLOOKUP($E114,'VEH110 List'!$A:$AE,13,FALSE),"")</f>
        <v/>
      </c>
      <c r="J114" s="364" t="str">
        <f>IFERROR(VLOOKUP($E114,'VEH110 List'!$A:$AE,14,FALSE),"")</f>
        <v/>
      </c>
      <c r="K114" s="324"/>
      <c r="L114" s="324"/>
      <c r="M114" s="364" t="str">
        <f>IFERROR(VLOOKUP($E114,'VEH110 List'!$A:$AE,4,FALSE),"")</f>
        <v/>
      </c>
      <c r="N114" s="376" t="str">
        <f>IFERROR(VLOOKUP($E114,'VEH110 List'!$A:$AE,27,FALSE),"")</f>
        <v/>
      </c>
      <c r="O114" s="324"/>
      <c r="P114" s="302"/>
      <c r="Q114" s="324"/>
      <c r="R114" s="302"/>
      <c r="S114" s="253" t="str">
        <f t="shared" si="22"/>
        <v/>
      </c>
      <c r="T114" s="17"/>
      <c r="U114" s="99">
        <v>5</v>
      </c>
      <c r="V114" s="9" t="str">
        <f>IFERROR(VLOOKUP($E114,'VEH110 List'!$A:$AE,25,FALSE),"")</f>
        <v/>
      </c>
      <c r="W114" s="9" t="str">
        <f>IFERROR(VLOOKUP($E114,'VEH110 List'!$A:$AE,30,FALSE),"")</f>
        <v/>
      </c>
      <c r="X114" s="9" t="str">
        <f t="shared" si="23"/>
        <v/>
      </c>
      <c r="Y114" s="679"/>
      <c r="Z114" s="680"/>
      <c r="AA114" s="681"/>
      <c r="AB114" s="17"/>
      <c r="AC114" s="99">
        <v>5</v>
      </c>
      <c r="AD114" s="324"/>
      <c r="AE114" s="324"/>
      <c r="AF114" s="325" t="str">
        <f>IFERROR(IF(AD114="",CONCATENATE(VLOOKUP($AE114,'Turn-Ins'!$B:$L,3,FALSE),VLOOKUP($AE114,'Turn-Ins'!$B:$L,4,FALSE)),VLOOKUP($AD114,'Turn-Ins'!$B:$L,4,FALSE)),"")</f>
        <v/>
      </c>
      <c r="AG114" s="325" t="str">
        <f>IFERROR(IF(AD114="",(VLOOKUP($AE114,'Turn-Ins'!$B:$L,5,FALSE)),VLOOKUP($AD114,'Turn-Ins'!$B:$L,5,FALSE)),"")</f>
        <v/>
      </c>
      <c r="AH114" s="325" t="str">
        <f>IFERROR(IF(AD114="",(VLOOKUP($AE114,'Turn-Ins'!$B:$L,6,FALSE)),VLOOKUP($AD114,'Turn-Ins'!$B:$L,6,FALSE)),"")</f>
        <v/>
      </c>
      <c r="AI114" s="325" t="str">
        <f>IFERROR(IF(AD114="",(VLOOKUP($AE114,'Turn-Ins'!$B:$L,7,FALSE)),VLOOKUP($AD114,'Turn-Ins'!$B:$L,7,FALSE)),"")</f>
        <v/>
      </c>
      <c r="AJ114" s="325" t="str">
        <f>IFERROR(IF(AD114="",(VLOOKUP($AE114,'Turn-Ins'!$B:$L,8,FALSE)),VLOOKUP($AD114,'Turn-Ins'!$B:$L,8,FALSE)),"")</f>
        <v/>
      </c>
      <c r="AK114" s="326" t="str">
        <f>IFERROR(IF(AD114="",(VLOOKUP($AE114,'Turn-Ins'!$B:$L,9,FALSE)),VLOOKUP($AD114,'Turn-Ins'!$B:$L,9,FALSE)),"")</f>
        <v/>
      </c>
      <c r="AL114" s="326" t="str">
        <f>IFERROR(IF(AD114="",(VLOOKUP($AE114,'Turn-Ins'!$B:$L,11,FALSE)),VLOOKUP($AD114,'Turn-Ins'!$B:$L,11,FALSE)),"")</f>
        <v/>
      </c>
      <c r="AM114" s="324"/>
      <c r="AN114" s="324"/>
      <c r="AO114" s="327" t="str">
        <f>IFERROR(IF(AD114="",(VLOOKUP($AE114,'Turn-Ins'!$B:$L,10,FALSE)),VLOOKUP($AD114,'Turn-Ins'!$B:$L,10,FALSE)),"")</f>
        <v/>
      </c>
      <c r="AP114" s="669"/>
      <c r="AQ114" s="669"/>
      <c r="AR114" s="252"/>
      <c r="AS114" s="669"/>
      <c r="AT114" s="669"/>
      <c r="AU114" s="669"/>
      <c r="AV114" s="395" t="str">
        <f t="shared" ca="1" si="20"/>
        <v>N</v>
      </c>
      <c r="AW114" s="99">
        <v>5</v>
      </c>
      <c r="AX114" s="9" t="str">
        <f>IFERROR(VLOOKUP($E114,'VEH110 List'!$A:$AE,18,FALSE),"")</f>
        <v/>
      </c>
      <c r="AY114" s="9" t="str">
        <f>IFERROR(VLOOKUP($E114,'VEH110 List'!$A:$AE,19,FALSE),"")</f>
        <v/>
      </c>
      <c r="AZ114" s="321" t="str">
        <f>IFERROR(VLOOKUP($E114,'VEH110 List'!$A:$AE,15,FALSE),"")</f>
        <v/>
      </c>
      <c r="BA114" s="321" t="str">
        <f>IFERROR(VLOOKUP($E114,'VEH110 List'!$A:$AE,16,FALSE),"")</f>
        <v/>
      </c>
      <c r="BB114" s="321" t="str">
        <f>IFERROR(VLOOKUP($E114,'VEH110 List'!$A:$AE,17,FALSE),"")</f>
        <v/>
      </c>
      <c r="BC114" s="321" t="str">
        <f>IFERROR(VLOOKUP($E114,'VEH110 List'!$A:$AE,23,FALSE),"")</f>
        <v/>
      </c>
      <c r="BD114" s="321" t="str">
        <f>IFERROR(VLOOKUP($E114,'VEH110 List'!$A:$AE,26,FALSE),"")</f>
        <v/>
      </c>
      <c r="BE114" s="321" t="str">
        <f>IFERROR(VLOOKUP($E114,'VEH110 List'!$A:$AE,24,FALSE),"")</f>
        <v/>
      </c>
      <c r="BF114" s="321" t="str">
        <f>IFERROR(VLOOKUP($E114,'VEH110 List'!$A:$AE,21,FALSE),"")</f>
        <v/>
      </c>
      <c r="BG114" s="321" t="str">
        <f>IFERROR(VLOOKUP($E114,'VEH110 List'!$A:$AE,22,FALSE),"")</f>
        <v/>
      </c>
      <c r="BH114" s="321" t="str">
        <f>IFERROR(VLOOKUP($E114,'VEH110 List'!$A:$AE,20,FALSE),"")</f>
        <v/>
      </c>
      <c r="BI114" s="53"/>
    </row>
    <row r="115" spans="2:61" x14ac:dyDescent="0.35">
      <c r="B115" s="54">
        <v>6</v>
      </c>
      <c r="C115" s="252" t="str">
        <f>IF($S$107&gt;=6,$C$110,"")</f>
        <v/>
      </c>
      <c r="D115" s="252" t="str">
        <f t="shared" si="21"/>
        <v>Cat 4: Light-Duty Truck</v>
      </c>
      <c r="E115" s="252" t="str">
        <f>IF($S$107&gt;=6,$E$110,"")</f>
        <v/>
      </c>
      <c r="F115" s="252"/>
      <c r="G115" s="364" t="str">
        <f>IFERROR(VLOOKUP($E115,'VEH110 List'!$A:$AE,9,FALSE),"")</f>
        <v/>
      </c>
      <c r="H115" s="364" t="str">
        <f>IFERROR(VLOOKUP($E115,'VEH110 List'!$A:$AE,11,FALSE),"")</f>
        <v/>
      </c>
      <c r="I115" s="364" t="str">
        <f>IFERROR(VLOOKUP($E115,'VEH110 List'!$A:$AE,13,FALSE),"")</f>
        <v/>
      </c>
      <c r="J115" s="364" t="str">
        <f>IFERROR(VLOOKUP($E115,'VEH110 List'!$A:$AE,14,FALSE),"")</f>
        <v/>
      </c>
      <c r="K115" s="324"/>
      <c r="L115" s="324"/>
      <c r="M115" s="364" t="str">
        <f>IFERROR(VLOOKUP($E115,'VEH110 List'!$A:$AE,4,FALSE),"")</f>
        <v/>
      </c>
      <c r="N115" s="376" t="str">
        <f>IFERROR(VLOOKUP($E115,'VEH110 List'!$A:$AE,27,FALSE),"")</f>
        <v/>
      </c>
      <c r="O115" s="324"/>
      <c r="P115" s="302"/>
      <c r="Q115" s="324"/>
      <c r="R115" s="302"/>
      <c r="S115" s="253" t="str">
        <f t="shared" si="22"/>
        <v/>
      </c>
      <c r="T115" s="17"/>
      <c r="U115" s="99">
        <v>6</v>
      </c>
      <c r="V115" s="9" t="str">
        <f>IFERROR(VLOOKUP($E115,'VEH110 List'!$A:$AE,25,FALSE),"")</f>
        <v/>
      </c>
      <c r="W115" s="9" t="str">
        <f>IFERROR(VLOOKUP($E115,'VEH110 List'!$A:$AE,30,FALSE),"")</f>
        <v/>
      </c>
      <c r="X115" s="9" t="str">
        <f t="shared" si="23"/>
        <v/>
      </c>
      <c r="Y115" s="679"/>
      <c r="Z115" s="680"/>
      <c r="AA115" s="681"/>
      <c r="AB115" s="17"/>
      <c r="AC115" s="99">
        <v>6</v>
      </c>
      <c r="AD115" s="324"/>
      <c r="AE115" s="324"/>
      <c r="AF115" s="325" t="str">
        <f>IFERROR(IF(AD115="",CONCATENATE(VLOOKUP($AE115,'Turn-Ins'!$B:$L,3,FALSE),VLOOKUP($AE115,'Turn-Ins'!$B:$L,4,FALSE)),VLOOKUP($AD115,'Turn-Ins'!$B:$L,4,FALSE)),"")</f>
        <v/>
      </c>
      <c r="AG115" s="325" t="str">
        <f>IFERROR(IF(AD115="",(VLOOKUP($AE115,'Turn-Ins'!$B:$L,5,FALSE)),VLOOKUP($AD115,'Turn-Ins'!$B:$L,5,FALSE)),"")</f>
        <v/>
      </c>
      <c r="AH115" s="325" t="str">
        <f>IFERROR(IF(AD115="",(VLOOKUP($AE115,'Turn-Ins'!$B:$L,6,FALSE)),VLOOKUP($AD115,'Turn-Ins'!$B:$L,6,FALSE)),"")</f>
        <v/>
      </c>
      <c r="AI115" s="325" t="str">
        <f>IFERROR(IF(AD115="",(VLOOKUP($AE115,'Turn-Ins'!$B:$L,7,FALSE)),VLOOKUP($AD115,'Turn-Ins'!$B:$L,7,FALSE)),"")</f>
        <v/>
      </c>
      <c r="AJ115" s="325" t="str">
        <f>IFERROR(IF(AD115="",(VLOOKUP($AE115,'Turn-Ins'!$B:$L,8,FALSE)),VLOOKUP($AD115,'Turn-Ins'!$B:$L,8,FALSE)),"")</f>
        <v/>
      </c>
      <c r="AK115" s="326" t="str">
        <f>IFERROR(IF(AD115="",(VLOOKUP($AE115,'Turn-Ins'!$B:$L,9,FALSE)),VLOOKUP($AD115,'Turn-Ins'!$B:$L,9,FALSE)),"")</f>
        <v/>
      </c>
      <c r="AL115" s="326" t="str">
        <f>IFERROR(IF(AD115="",(VLOOKUP($AE115,'Turn-Ins'!$B:$L,11,FALSE)),VLOOKUP($AD115,'Turn-Ins'!$B:$L,11,FALSE)),"")</f>
        <v/>
      </c>
      <c r="AM115" s="324"/>
      <c r="AN115" s="324"/>
      <c r="AO115" s="327" t="str">
        <f>IFERROR(IF(AD115="",(VLOOKUP($AE115,'Turn-Ins'!$B:$L,10,FALSE)),VLOOKUP($AD115,'Turn-Ins'!$B:$L,10,FALSE)),"")</f>
        <v/>
      </c>
      <c r="AP115" s="669"/>
      <c r="AQ115" s="669"/>
      <c r="AR115" s="252"/>
      <c r="AS115" s="669"/>
      <c r="AT115" s="669"/>
      <c r="AU115" s="669"/>
      <c r="AV115" s="395" t="str">
        <f t="shared" ca="1" si="20"/>
        <v>N</v>
      </c>
      <c r="AW115" s="99">
        <v>6</v>
      </c>
      <c r="AX115" s="9" t="str">
        <f>IFERROR(VLOOKUP($E115,'VEH110 List'!$A:$AE,18,FALSE),"")</f>
        <v/>
      </c>
      <c r="AY115" s="9" t="str">
        <f>IFERROR(VLOOKUP($E115,'VEH110 List'!$A:$AE,19,FALSE),"")</f>
        <v/>
      </c>
      <c r="AZ115" s="321" t="str">
        <f>IFERROR(VLOOKUP($E115,'VEH110 List'!$A:$AE,15,FALSE),"")</f>
        <v/>
      </c>
      <c r="BA115" s="321" t="str">
        <f>IFERROR(VLOOKUP($E115,'VEH110 List'!$A:$AE,16,FALSE),"")</f>
        <v/>
      </c>
      <c r="BB115" s="321" t="str">
        <f>IFERROR(VLOOKUP($E115,'VEH110 List'!$A:$AE,17,FALSE),"")</f>
        <v/>
      </c>
      <c r="BC115" s="321" t="str">
        <f>IFERROR(VLOOKUP($E115,'VEH110 List'!$A:$AE,23,FALSE),"")</f>
        <v/>
      </c>
      <c r="BD115" s="321" t="str">
        <f>IFERROR(VLOOKUP($E115,'VEH110 List'!$A:$AE,26,FALSE),"")</f>
        <v/>
      </c>
      <c r="BE115" s="321" t="str">
        <f>IFERROR(VLOOKUP($E115,'VEH110 List'!$A:$AE,24,FALSE),"")</f>
        <v/>
      </c>
      <c r="BF115" s="321" t="str">
        <f>IFERROR(VLOOKUP($E115,'VEH110 List'!$A:$AE,21,FALSE),"")</f>
        <v/>
      </c>
      <c r="BG115" s="321" t="str">
        <f>IFERROR(VLOOKUP($E115,'VEH110 List'!$A:$AE,22,FALSE),"")</f>
        <v/>
      </c>
      <c r="BH115" s="321" t="str">
        <f>IFERROR(VLOOKUP($E115,'VEH110 List'!$A:$AE,20,FALSE),"")</f>
        <v/>
      </c>
      <c r="BI115" s="53"/>
    </row>
    <row r="116" spans="2:61" x14ac:dyDescent="0.35">
      <c r="B116" s="54">
        <v>7</v>
      </c>
      <c r="C116" s="252" t="str">
        <f>IF($S$107&gt;=7,$C$110,"")</f>
        <v/>
      </c>
      <c r="D116" s="252" t="str">
        <f t="shared" si="21"/>
        <v>Cat 4: Light-Duty Truck</v>
      </c>
      <c r="E116" s="252" t="str">
        <f>IF($S$107&gt;=7,$E$110,"")</f>
        <v/>
      </c>
      <c r="F116" s="252"/>
      <c r="G116" s="364" t="str">
        <f>IFERROR(VLOOKUP($E116,'VEH110 List'!$A:$AE,9,FALSE),"")</f>
        <v/>
      </c>
      <c r="H116" s="364" t="str">
        <f>IFERROR(VLOOKUP($E116,'VEH110 List'!$A:$AE,11,FALSE),"")</f>
        <v/>
      </c>
      <c r="I116" s="364" t="str">
        <f>IFERROR(VLOOKUP($E116,'VEH110 List'!$A:$AE,13,FALSE),"")</f>
        <v/>
      </c>
      <c r="J116" s="364" t="str">
        <f>IFERROR(VLOOKUP($E116,'VEH110 List'!$A:$AE,14,FALSE),"")</f>
        <v/>
      </c>
      <c r="K116" s="324"/>
      <c r="L116" s="324"/>
      <c r="M116" s="364" t="str">
        <f>IFERROR(VLOOKUP($E116,'VEH110 List'!$A:$AE,4,FALSE),"")</f>
        <v/>
      </c>
      <c r="N116" s="376" t="str">
        <f>IFERROR(VLOOKUP($E116,'VEH110 List'!$A:$AE,27,FALSE),"")</f>
        <v/>
      </c>
      <c r="O116" s="324"/>
      <c r="P116" s="302"/>
      <c r="Q116" s="324"/>
      <c r="R116" s="302"/>
      <c r="S116" s="253" t="str">
        <f t="shared" si="22"/>
        <v/>
      </c>
      <c r="T116" s="17"/>
      <c r="U116" s="99">
        <v>7</v>
      </c>
      <c r="V116" s="9" t="str">
        <f>IFERROR(VLOOKUP($E116,'VEH110 List'!$A:$AE,25,FALSE),"")</f>
        <v/>
      </c>
      <c r="W116" s="9" t="str">
        <f>IFERROR(VLOOKUP($E116,'VEH110 List'!$A:$AE,30,FALSE),"")</f>
        <v/>
      </c>
      <c r="X116" s="9" t="str">
        <f t="shared" si="23"/>
        <v/>
      </c>
      <c r="Y116" s="679"/>
      <c r="Z116" s="680"/>
      <c r="AA116" s="681"/>
      <c r="AB116" s="17"/>
      <c r="AC116" s="99">
        <v>7</v>
      </c>
      <c r="AD116" s="324"/>
      <c r="AE116" s="324"/>
      <c r="AF116" s="325" t="str">
        <f>IFERROR(IF(AD116="",CONCATENATE(VLOOKUP($AE116,'Turn-Ins'!$B:$L,3,FALSE),VLOOKUP($AE116,'Turn-Ins'!$B:$L,4,FALSE)),VLOOKUP($AD116,'Turn-Ins'!$B:$L,4,FALSE)),"")</f>
        <v/>
      </c>
      <c r="AG116" s="325" t="str">
        <f>IFERROR(IF(AD116="",(VLOOKUP($AE116,'Turn-Ins'!$B:$L,5,FALSE)),VLOOKUP($AD116,'Turn-Ins'!$B:$L,5,FALSE)),"")</f>
        <v/>
      </c>
      <c r="AH116" s="325" t="str">
        <f>IFERROR(IF(AD116="",(VLOOKUP($AE116,'Turn-Ins'!$B:$L,6,FALSE)),VLOOKUP($AD116,'Turn-Ins'!$B:$L,6,FALSE)),"")</f>
        <v/>
      </c>
      <c r="AI116" s="325" t="str">
        <f>IFERROR(IF(AD116="",(VLOOKUP($AE116,'Turn-Ins'!$B:$L,7,FALSE)),VLOOKUP($AD116,'Turn-Ins'!$B:$L,7,FALSE)),"")</f>
        <v/>
      </c>
      <c r="AJ116" s="325" t="str">
        <f>IFERROR(IF(AD116="",(VLOOKUP($AE116,'Turn-Ins'!$B:$L,8,FALSE)),VLOOKUP($AD116,'Turn-Ins'!$B:$L,8,FALSE)),"")</f>
        <v/>
      </c>
      <c r="AK116" s="326" t="str">
        <f>IFERROR(IF(AD116="",(VLOOKUP($AE116,'Turn-Ins'!$B:$L,9,FALSE)),VLOOKUP($AD116,'Turn-Ins'!$B:$L,9,FALSE)),"")</f>
        <v/>
      </c>
      <c r="AL116" s="326" t="str">
        <f>IFERROR(IF(AD116="",(VLOOKUP($AE116,'Turn-Ins'!$B:$L,11,FALSE)),VLOOKUP($AD116,'Turn-Ins'!$B:$L,11,FALSE)),"")</f>
        <v/>
      </c>
      <c r="AM116" s="324"/>
      <c r="AN116" s="324"/>
      <c r="AO116" s="327" t="str">
        <f>IFERROR(IF(AD116="",(VLOOKUP($AE116,'Turn-Ins'!$B:$L,10,FALSE)),VLOOKUP($AD116,'Turn-Ins'!$B:$L,10,FALSE)),"")</f>
        <v/>
      </c>
      <c r="AP116" s="669"/>
      <c r="AQ116" s="669"/>
      <c r="AR116" s="252"/>
      <c r="AS116" s="669"/>
      <c r="AT116" s="669"/>
      <c r="AU116" s="669"/>
      <c r="AV116" s="395" t="str">
        <f t="shared" ca="1" si="20"/>
        <v>N</v>
      </c>
      <c r="AW116" s="99">
        <v>7</v>
      </c>
      <c r="AX116" s="9" t="str">
        <f>IFERROR(VLOOKUP($E116,'VEH110 List'!$A:$AE,18,FALSE),"")</f>
        <v/>
      </c>
      <c r="AY116" s="9" t="str">
        <f>IFERROR(VLOOKUP($E116,'VEH110 List'!$A:$AE,19,FALSE),"")</f>
        <v/>
      </c>
      <c r="AZ116" s="321" t="str">
        <f>IFERROR(VLOOKUP($E116,'VEH110 List'!$A:$AE,15,FALSE),"")</f>
        <v/>
      </c>
      <c r="BA116" s="321" t="str">
        <f>IFERROR(VLOOKUP($E116,'VEH110 List'!$A:$AE,16,FALSE),"")</f>
        <v/>
      </c>
      <c r="BB116" s="321" t="str">
        <f>IFERROR(VLOOKUP($E116,'VEH110 List'!$A:$AE,17,FALSE),"")</f>
        <v/>
      </c>
      <c r="BC116" s="321" t="str">
        <f>IFERROR(VLOOKUP($E116,'VEH110 List'!$A:$AE,23,FALSE),"")</f>
        <v/>
      </c>
      <c r="BD116" s="321" t="str">
        <f>IFERROR(VLOOKUP($E116,'VEH110 List'!$A:$AE,26,FALSE),"")</f>
        <v/>
      </c>
      <c r="BE116" s="321" t="str">
        <f>IFERROR(VLOOKUP($E116,'VEH110 List'!$A:$AE,24,FALSE),"")</f>
        <v/>
      </c>
      <c r="BF116" s="321" t="str">
        <f>IFERROR(VLOOKUP($E116,'VEH110 List'!$A:$AE,21,FALSE),"")</f>
        <v/>
      </c>
      <c r="BG116" s="321" t="str">
        <f>IFERROR(VLOOKUP($E116,'VEH110 List'!$A:$AE,22,FALSE),"")</f>
        <v/>
      </c>
      <c r="BH116" s="321" t="str">
        <f>IFERROR(VLOOKUP($E116,'VEH110 List'!$A:$AE,20,FALSE),"")</f>
        <v/>
      </c>
      <c r="BI116" s="53"/>
    </row>
    <row r="117" spans="2:61" x14ac:dyDescent="0.35">
      <c r="B117" s="54">
        <v>8</v>
      </c>
      <c r="C117" s="252" t="str">
        <f>IF($S$107&gt;=8,$C$110,"")</f>
        <v/>
      </c>
      <c r="D117" s="252" t="str">
        <f t="shared" si="21"/>
        <v>Cat 4: Light-Duty Truck</v>
      </c>
      <c r="E117" s="252" t="str">
        <f>IF($S$107&gt;=8,$E$110,"")</f>
        <v/>
      </c>
      <c r="F117" s="252"/>
      <c r="G117" s="364" t="str">
        <f>IFERROR(VLOOKUP($E117,'VEH110 List'!$A:$AE,9,FALSE),"")</f>
        <v/>
      </c>
      <c r="H117" s="364" t="str">
        <f>IFERROR(VLOOKUP($E117,'VEH110 List'!$A:$AE,11,FALSE),"")</f>
        <v/>
      </c>
      <c r="I117" s="364" t="str">
        <f>IFERROR(VLOOKUP($E117,'VEH110 List'!$A:$AE,13,FALSE),"")</f>
        <v/>
      </c>
      <c r="J117" s="364" t="str">
        <f>IFERROR(VLOOKUP($E117,'VEH110 List'!$A:$AE,14,FALSE),"")</f>
        <v/>
      </c>
      <c r="K117" s="324"/>
      <c r="L117" s="324"/>
      <c r="M117" s="364" t="str">
        <f>IFERROR(VLOOKUP($E117,'VEH110 List'!$A:$AE,4,FALSE),"")</f>
        <v/>
      </c>
      <c r="N117" s="376" t="str">
        <f>IFERROR(VLOOKUP($E117,'VEH110 List'!$A:$AE,27,FALSE),"")</f>
        <v/>
      </c>
      <c r="O117" s="324"/>
      <c r="P117" s="302"/>
      <c r="Q117" s="324"/>
      <c r="R117" s="302"/>
      <c r="S117" s="253" t="str">
        <f t="shared" si="22"/>
        <v/>
      </c>
      <c r="T117" s="17"/>
      <c r="U117" s="99">
        <v>8</v>
      </c>
      <c r="V117" s="9" t="str">
        <f>IFERROR(VLOOKUP($E117,'VEH110 List'!$A:$AE,25,FALSE),"")</f>
        <v/>
      </c>
      <c r="W117" s="9" t="str">
        <f>IFERROR(VLOOKUP($E117,'VEH110 List'!$A:$AE,30,FALSE),"")</f>
        <v/>
      </c>
      <c r="X117" s="9" t="str">
        <f t="shared" si="23"/>
        <v/>
      </c>
      <c r="Y117" s="679"/>
      <c r="Z117" s="680"/>
      <c r="AA117" s="681"/>
      <c r="AB117" s="17"/>
      <c r="AC117" s="99">
        <v>8</v>
      </c>
      <c r="AD117" s="324"/>
      <c r="AE117" s="324"/>
      <c r="AF117" s="325" t="str">
        <f>IFERROR(IF(AD117="",CONCATENATE(VLOOKUP($AE117,'Turn-Ins'!$B:$L,3,FALSE),VLOOKUP($AE117,'Turn-Ins'!$B:$L,4,FALSE)),VLOOKUP($AD117,'Turn-Ins'!$B:$L,4,FALSE)),"")</f>
        <v/>
      </c>
      <c r="AG117" s="325" t="str">
        <f>IFERROR(IF(AD117="",(VLOOKUP($AE117,'Turn-Ins'!$B:$L,5,FALSE)),VLOOKUP($AD117,'Turn-Ins'!$B:$L,5,FALSE)),"")</f>
        <v/>
      </c>
      <c r="AH117" s="325" t="str">
        <f>IFERROR(IF(AD117="",(VLOOKUP($AE117,'Turn-Ins'!$B:$L,6,FALSE)),VLOOKUP($AD117,'Turn-Ins'!$B:$L,6,FALSE)),"")</f>
        <v/>
      </c>
      <c r="AI117" s="325" t="str">
        <f>IFERROR(IF(AD117="",(VLOOKUP($AE117,'Turn-Ins'!$B:$L,7,FALSE)),VLOOKUP($AD117,'Turn-Ins'!$B:$L,7,FALSE)),"")</f>
        <v/>
      </c>
      <c r="AJ117" s="325" t="str">
        <f>IFERROR(IF(AD117="",(VLOOKUP($AE117,'Turn-Ins'!$B:$L,8,FALSE)),VLOOKUP($AD117,'Turn-Ins'!$B:$L,8,FALSE)),"")</f>
        <v/>
      </c>
      <c r="AK117" s="326" t="str">
        <f>IFERROR(IF(AD117="",(VLOOKUP($AE117,'Turn-Ins'!$B:$L,9,FALSE)),VLOOKUP($AD117,'Turn-Ins'!$B:$L,9,FALSE)),"")</f>
        <v/>
      </c>
      <c r="AL117" s="326" t="str">
        <f>IFERROR(IF(AD117="",(VLOOKUP($AE117,'Turn-Ins'!$B:$L,11,FALSE)),VLOOKUP($AD117,'Turn-Ins'!$B:$L,11,FALSE)),"")</f>
        <v/>
      </c>
      <c r="AM117" s="324"/>
      <c r="AN117" s="324"/>
      <c r="AO117" s="327" t="str">
        <f>IFERROR(IF(AD117="",(VLOOKUP($AE117,'Turn-Ins'!$B:$L,10,FALSE)),VLOOKUP($AD117,'Turn-Ins'!$B:$L,10,FALSE)),"")</f>
        <v/>
      </c>
      <c r="AP117" s="669"/>
      <c r="AQ117" s="669"/>
      <c r="AR117" s="252"/>
      <c r="AS117" s="669"/>
      <c r="AT117" s="669"/>
      <c r="AU117" s="669"/>
      <c r="AV117" s="395" t="str">
        <f t="shared" ca="1" si="20"/>
        <v>N</v>
      </c>
      <c r="AW117" s="99">
        <v>8</v>
      </c>
      <c r="AX117" s="9" t="str">
        <f>IFERROR(VLOOKUP($E117,'VEH110 List'!$A:$AE,18,FALSE),"")</f>
        <v/>
      </c>
      <c r="AY117" s="9" t="str">
        <f>IFERROR(VLOOKUP($E117,'VEH110 List'!$A:$AE,19,FALSE),"")</f>
        <v/>
      </c>
      <c r="AZ117" s="321" t="str">
        <f>IFERROR(VLOOKUP($E117,'VEH110 List'!$A:$AE,15,FALSE),"")</f>
        <v/>
      </c>
      <c r="BA117" s="321" t="str">
        <f>IFERROR(VLOOKUP($E117,'VEH110 List'!$A:$AE,16,FALSE),"")</f>
        <v/>
      </c>
      <c r="BB117" s="321" t="str">
        <f>IFERROR(VLOOKUP($E117,'VEH110 List'!$A:$AE,17,FALSE),"")</f>
        <v/>
      </c>
      <c r="BC117" s="321" t="str">
        <f>IFERROR(VLOOKUP($E117,'VEH110 List'!$A:$AE,23,FALSE),"")</f>
        <v/>
      </c>
      <c r="BD117" s="321" t="str">
        <f>IFERROR(VLOOKUP($E117,'VEH110 List'!$A:$AE,26,FALSE),"")</f>
        <v/>
      </c>
      <c r="BE117" s="321" t="str">
        <f>IFERROR(VLOOKUP($E117,'VEH110 List'!$A:$AE,24,FALSE),"")</f>
        <v/>
      </c>
      <c r="BF117" s="321" t="str">
        <f>IFERROR(VLOOKUP($E117,'VEH110 List'!$A:$AE,21,FALSE),"")</f>
        <v/>
      </c>
      <c r="BG117" s="321" t="str">
        <f>IFERROR(VLOOKUP($E117,'VEH110 List'!$A:$AE,22,FALSE),"")</f>
        <v/>
      </c>
      <c r="BH117" s="321" t="str">
        <f>IFERROR(VLOOKUP($E117,'VEH110 List'!$A:$AE,20,FALSE),"")</f>
        <v/>
      </c>
      <c r="BI117" s="53"/>
    </row>
    <row r="118" spans="2:61" x14ac:dyDescent="0.35">
      <c r="B118" s="54">
        <v>9</v>
      </c>
      <c r="C118" s="252" t="str">
        <f>IF($S$107&gt;=9,$C$110,"")</f>
        <v/>
      </c>
      <c r="D118" s="252" t="str">
        <f t="shared" si="21"/>
        <v>Cat 4: Light-Duty Truck</v>
      </c>
      <c r="E118" s="252" t="str">
        <f>IF($S$107&gt;=9,$E$110,"")</f>
        <v/>
      </c>
      <c r="F118" s="252"/>
      <c r="G118" s="364" t="str">
        <f>IFERROR(VLOOKUP($E118,'VEH110 List'!$A:$AE,9,FALSE),"")</f>
        <v/>
      </c>
      <c r="H118" s="364" t="str">
        <f>IFERROR(VLOOKUP($E118,'VEH110 List'!$A:$AE,11,FALSE),"")</f>
        <v/>
      </c>
      <c r="I118" s="364" t="str">
        <f>IFERROR(VLOOKUP($E118,'VEH110 List'!$A:$AE,13,FALSE),"")</f>
        <v/>
      </c>
      <c r="J118" s="364" t="str">
        <f>IFERROR(VLOOKUP($E118,'VEH110 List'!$A:$AE,14,FALSE),"")</f>
        <v/>
      </c>
      <c r="K118" s="324"/>
      <c r="L118" s="324"/>
      <c r="M118" s="364" t="str">
        <f>IFERROR(VLOOKUP($E118,'VEH110 List'!$A:$AE,4,FALSE),"")</f>
        <v/>
      </c>
      <c r="N118" s="376" t="str">
        <f>IFERROR(VLOOKUP($E118,'VEH110 List'!$A:$AE,27,FALSE),"")</f>
        <v/>
      </c>
      <c r="O118" s="324"/>
      <c r="P118" s="302"/>
      <c r="Q118" s="324"/>
      <c r="R118" s="302"/>
      <c r="S118" s="253" t="str">
        <f t="shared" si="22"/>
        <v/>
      </c>
      <c r="T118" s="17"/>
      <c r="U118" s="99">
        <v>9</v>
      </c>
      <c r="V118" s="9" t="str">
        <f>IFERROR(VLOOKUP($E118,'VEH110 List'!$A:$AE,25,FALSE),"")</f>
        <v/>
      </c>
      <c r="W118" s="9" t="str">
        <f>IFERROR(VLOOKUP($E118,'VEH110 List'!$A:$AE,30,FALSE),"")</f>
        <v/>
      </c>
      <c r="X118" s="9" t="str">
        <f t="shared" si="23"/>
        <v/>
      </c>
      <c r="Y118" s="679"/>
      <c r="Z118" s="680"/>
      <c r="AA118" s="681"/>
      <c r="AB118" s="17"/>
      <c r="AC118" s="99">
        <v>9</v>
      </c>
      <c r="AD118" s="324"/>
      <c r="AE118" s="324"/>
      <c r="AF118" s="325" t="str">
        <f>IFERROR(IF(AD118="",CONCATENATE(VLOOKUP($AE118,'Turn-Ins'!$B:$L,3,FALSE),VLOOKUP($AE118,'Turn-Ins'!$B:$L,4,FALSE)),VLOOKUP($AD118,'Turn-Ins'!$B:$L,4,FALSE)),"")</f>
        <v/>
      </c>
      <c r="AG118" s="325" t="str">
        <f>IFERROR(IF(AD118="",(VLOOKUP($AE118,'Turn-Ins'!$B:$L,5,FALSE)),VLOOKUP($AD118,'Turn-Ins'!$B:$L,5,FALSE)),"")</f>
        <v/>
      </c>
      <c r="AH118" s="325" t="str">
        <f>IFERROR(IF(AD118="",(VLOOKUP($AE118,'Turn-Ins'!$B:$L,6,FALSE)),VLOOKUP($AD118,'Turn-Ins'!$B:$L,6,FALSE)),"")</f>
        <v/>
      </c>
      <c r="AI118" s="325" t="str">
        <f>IFERROR(IF(AD118="",(VLOOKUP($AE118,'Turn-Ins'!$B:$L,7,FALSE)),VLOOKUP($AD118,'Turn-Ins'!$B:$L,7,FALSE)),"")</f>
        <v/>
      </c>
      <c r="AJ118" s="325" t="str">
        <f>IFERROR(IF(AD118="",(VLOOKUP($AE118,'Turn-Ins'!$B:$L,8,FALSE)),VLOOKUP($AD118,'Turn-Ins'!$B:$L,8,FALSE)),"")</f>
        <v/>
      </c>
      <c r="AK118" s="326" t="str">
        <f>IFERROR(IF(AD118="",(VLOOKUP($AE118,'Turn-Ins'!$B:$L,9,FALSE)),VLOOKUP($AD118,'Turn-Ins'!$B:$L,9,FALSE)),"")</f>
        <v/>
      </c>
      <c r="AL118" s="326" t="str">
        <f>IFERROR(IF(AD118="",(VLOOKUP($AE118,'Turn-Ins'!$B:$L,11,FALSE)),VLOOKUP($AD118,'Turn-Ins'!$B:$L,11,FALSE)),"")</f>
        <v/>
      </c>
      <c r="AM118" s="324"/>
      <c r="AN118" s="324"/>
      <c r="AO118" s="327" t="str">
        <f>IFERROR(IF(AD118="",(VLOOKUP($AE118,'Turn-Ins'!$B:$L,10,FALSE)),VLOOKUP($AD118,'Turn-Ins'!$B:$L,10,FALSE)),"")</f>
        <v/>
      </c>
      <c r="AP118" s="669"/>
      <c r="AQ118" s="669"/>
      <c r="AR118" s="252"/>
      <c r="AS118" s="669"/>
      <c r="AT118" s="669"/>
      <c r="AU118" s="669"/>
      <c r="AV118" s="395" t="str">
        <f t="shared" ca="1" si="20"/>
        <v>N</v>
      </c>
      <c r="AW118" s="99">
        <v>9</v>
      </c>
      <c r="AX118" s="9" t="str">
        <f>IFERROR(VLOOKUP($E118,'VEH110 List'!$A:$AE,18,FALSE),"")</f>
        <v/>
      </c>
      <c r="AY118" s="9" t="str">
        <f>IFERROR(VLOOKUP($E118,'VEH110 List'!$A:$AE,19,FALSE),"")</f>
        <v/>
      </c>
      <c r="AZ118" s="321" t="str">
        <f>IFERROR(VLOOKUP($E118,'VEH110 List'!$A:$AE,15,FALSE),"")</f>
        <v/>
      </c>
      <c r="BA118" s="321" t="str">
        <f>IFERROR(VLOOKUP($E118,'VEH110 List'!$A:$AE,16,FALSE),"")</f>
        <v/>
      </c>
      <c r="BB118" s="321" t="str">
        <f>IFERROR(VLOOKUP($E118,'VEH110 List'!$A:$AE,17,FALSE),"")</f>
        <v/>
      </c>
      <c r="BC118" s="321" t="str">
        <f>IFERROR(VLOOKUP($E118,'VEH110 List'!$A:$AE,23,FALSE),"")</f>
        <v/>
      </c>
      <c r="BD118" s="321" t="str">
        <f>IFERROR(VLOOKUP($E118,'VEH110 List'!$A:$AE,26,FALSE),"")</f>
        <v/>
      </c>
      <c r="BE118" s="321" t="str">
        <f>IFERROR(VLOOKUP($E118,'VEH110 List'!$A:$AE,24,FALSE),"")</f>
        <v/>
      </c>
      <c r="BF118" s="321" t="str">
        <f>IFERROR(VLOOKUP($E118,'VEH110 List'!$A:$AE,21,FALSE),"")</f>
        <v/>
      </c>
      <c r="BG118" s="321" t="str">
        <f>IFERROR(VLOOKUP($E118,'VEH110 List'!$A:$AE,22,FALSE),"")</f>
        <v/>
      </c>
      <c r="BH118" s="321" t="str">
        <f>IFERROR(VLOOKUP($E118,'VEH110 List'!$A:$AE,20,FALSE),"")</f>
        <v/>
      </c>
      <c r="BI118" s="53"/>
    </row>
    <row r="119" spans="2:61" x14ac:dyDescent="0.35">
      <c r="B119" s="54">
        <v>10</v>
      </c>
      <c r="C119" s="252" t="str">
        <f>IF($S$107&gt;=10,$C$110,"")</f>
        <v/>
      </c>
      <c r="D119" s="252" t="str">
        <f t="shared" si="21"/>
        <v>Cat 4: Light-Duty Truck</v>
      </c>
      <c r="E119" s="252" t="str">
        <f>IF($S$107&gt;=10,$E$110,"")</f>
        <v/>
      </c>
      <c r="F119" s="252"/>
      <c r="G119" s="364" t="str">
        <f>IFERROR(VLOOKUP($E119,'VEH110 List'!$A:$AE,9,FALSE),"")</f>
        <v/>
      </c>
      <c r="H119" s="364" t="str">
        <f>IFERROR(VLOOKUP($E119,'VEH110 List'!$A:$AE,11,FALSE),"")</f>
        <v/>
      </c>
      <c r="I119" s="364" t="str">
        <f>IFERROR(VLOOKUP($E119,'VEH110 List'!$A:$AE,13,FALSE),"")</f>
        <v/>
      </c>
      <c r="J119" s="364" t="str">
        <f>IFERROR(VLOOKUP($E119,'VEH110 List'!$A:$AE,14,FALSE),"")</f>
        <v/>
      </c>
      <c r="K119" s="324"/>
      <c r="L119" s="324"/>
      <c r="M119" s="364" t="str">
        <f>IFERROR(VLOOKUP($E119,'VEH110 List'!$A:$AE,4,FALSE),"")</f>
        <v/>
      </c>
      <c r="N119" s="376" t="str">
        <f>IFERROR(VLOOKUP($E119,'VEH110 List'!$A:$AE,27,FALSE),"")</f>
        <v/>
      </c>
      <c r="O119" s="324"/>
      <c r="P119" s="302"/>
      <c r="Q119" s="324"/>
      <c r="R119" s="302"/>
      <c r="S119" s="253" t="str">
        <f t="shared" si="22"/>
        <v/>
      </c>
      <c r="T119" s="17"/>
      <c r="U119" s="99">
        <v>10</v>
      </c>
      <c r="V119" s="9" t="str">
        <f>IFERROR(VLOOKUP($E119,'VEH110 List'!$A:$AE,25,FALSE),"")</f>
        <v/>
      </c>
      <c r="W119" s="9" t="str">
        <f>IFERROR(VLOOKUP($E119,'VEH110 List'!$A:$AE,30,FALSE),"")</f>
        <v/>
      </c>
      <c r="X119" s="9" t="str">
        <f t="shared" si="23"/>
        <v/>
      </c>
      <c r="Y119" s="679"/>
      <c r="Z119" s="680"/>
      <c r="AA119" s="681"/>
      <c r="AB119" s="17"/>
      <c r="AC119" s="99">
        <v>10</v>
      </c>
      <c r="AD119" s="324"/>
      <c r="AE119" s="324"/>
      <c r="AF119" s="325" t="str">
        <f>IFERROR(IF(AD119="",CONCATENATE(VLOOKUP($AE119,'Turn-Ins'!$B:$L,3,FALSE),VLOOKUP($AE119,'Turn-Ins'!$B:$L,4,FALSE)),VLOOKUP($AD119,'Turn-Ins'!$B:$L,4,FALSE)),"")</f>
        <v/>
      </c>
      <c r="AG119" s="325" t="str">
        <f>IFERROR(IF(AD119="",(VLOOKUP($AE119,'Turn-Ins'!$B:$L,5,FALSE)),VLOOKUP($AD119,'Turn-Ins'!$B:$L,5,FALSE)),"")</f>
        <v/>
      </c>
      <c r="AH119" s="325" t="str">
        <f>IFERROR(IF(AD119="",(VLOOKUP($AE119,'Turn-Ins'!$B:$L,6,FALSE)),VLOOKUP($AD119,'Turn-Ins'!$B:$L,6,FALSE)),"")</f>
        <v/>
      </c>
      <c r="AI119" s="325" t="str">
        <f>IFERROR(IF(AD119="",(VLOOKUP($AE119,'Turn-Ins'!$B:$L,7,FALSE)),VLOOKUP($AD119,'Turn-Ins'!$B:$L,7,FALSE)),"")</f>
        <v/>
      </c>
      <c r="AJ119" s="325" t="str">
        <f>IFERROR(IF(AD119="",(VLOOKUP($AE119,'Turn-Ins'!$B:$L,8,FALSE)),VLOOKUP($AD119,'Turn-Ins'!$B:$L,8,FALSE)),"")</f>
        <v/>
      </c>
      <c r="AK119" s="326" t="str">
        <f>IFERROR(IF(AD119="",(VLOOKUP($AE119,'Turn-Ins'!$B:$L,9,FALSE)),VLOOKUP($AD119,'Turn-Ins'!$B:$L,9,FALSE)),"")</f>
        <v/>
      </c>
      <c r="AL119" s="326" t="str">
        <f>IFERROR(IF(AD119="",(VLOOKUP($AE119,'Turn-Ins'!$B:$L,11,FALSE)),VLOOKUP($AD119,'Turn-Ins'!$B:$L,11,FALSE)),"")</f>
        <v/>
      </c>
      <c r="AM119" s="324"/>
      <c r="AN119" s="324"/>
      <c r="AO119" s="327" t="str">
        <f>IFERROR(IF(AD119="",(VLOOKUP($AE119,'Turn-Ins'!$B:$L,10,FALSE)),VLOOKUP($AD119,'Turn-Ins'!$B:$L,10,FALSE)),"")</f>
        <v/>
      </c>
      <c r="AP119" s="669"/>
      <c r="AQ119" s="669"/>
      <c r="AR119" s="252"/>
      <c r="AS119" s="669"/>
      <c r="AT119" s="669"/>
      <c r="AU119" s="669"/>
      <c r="AV119" s="395" t="str">
        <f t="shared" ca="1" si="20"/>
        <v>N</v>
      </c>
      <c r="AW119" s="99">
        <v>10</v>
      </c>
      <c r="AX119" s="9" t="str">
        <f>IFERROR(VLOOKUP($E119,'VEH110 List'!$A:$AE,18,FALSE),"")</f>
        <v/>
      </c>
      <c r="AY119" s="9" t="str">
        <f>IFERROR(VLOOKUP($E119,'VEH110 List'!$A:$AE,19,FALSE),"")</f>
        <v/>
      </c>
      <c r="AZ119" s="321" t="str">
        <f>IFERROR(VLOOKUP($E119,'VEH110 List'!$A:$AE,15,FALSE),"")</f>
        <v/>
      </c>
      <c r="BA119" s="321" t="str">
        <f>IFERROR(VLOOKUP($E119,'VEH110 List'!$A:$AE,16,FALSE),"")</f>
        <v/>
      </c>
      <c r="BB119" s="321" t="str">
        <f>IFERROR(VLOOKUP($E119,'VEH110 List'!$A:$AE,17,FALSE),"")</f>
        <v/>
      </c>
      <c r="BC119" s="321" t="str">
        <f>IFERROR(VLOOKUP($E119,'VEH110 List'!$A:$AE,23,FALSE),"")</f>
        <v/>
      </c>
      <c r="BD119" s="321" t="str">
        <f>IFERROR(VLOOKUP($E119,'VEH110 List'!$A:$AE,26,FALSE),"")</f>
        <v/>
      </c>
      <c r="BE119" s="321" t="str">
        <f>IFERROR(VLOOKUP($E119,'VEH110 List'!$A:$AE,24,FALSE),"")</f>
        <v/>
      </c>
      <c r="BF119" s="321" t="str">
        <f>IFERROR(VLOOKUP($E119,'VEH110 List'!$A:$AE,21,FALSE),"")</f>
        <v/>
      </c>
      <c r="BG119" s="321" t="str">
        <f>IFERROR(VLOOKUP($E119,'VEH110 List'!$A:$AE,22,FALSE),"")</f>
        <v/>
      </c>
      <c r="BH119" s="321" t="str">
        <f>IFERROR(VLOOKUP($E119,'VEH110 List'!$A:$AE,20,FALSE),"")</f>
        <v/>
      </c>
      <c r="BI119" s="53"/>
    </row>
    <row r="120" spans="2:61" x14ac:dyDescent="0.35">
      <c r="B120" s="54">
        <v>11</v>
      </c>
      <c r="C120" s="252" t="str">
        <f>IF($S$107&gt;=11,$C$110,"")</f>
        <v/>
      </c>
      <c r="D120" s="252" t="str">
        <f t="shared" si="21"/>
        <v>Cat 4: Light-Duty Truck</v>
      </c>
      <c r="E120" s="252" t="str">
        <f>IF($S$107&gt;=11,$E$110,"")</f>
        <v/>
      </c>
      <c r="F120" s="252"/>
      <c r="G120" s="364" t="str">
        <f>IFERROR(VLOOKUP($E120,'VEH110 List'!$A:$AE,9,FALSE),"")</f>
        <v/>
      </c>
      <c r="H120" s="364" t="str">
        <f>IFERROR(VLOOKUP($E120,'VEH110 List'!$A:$AE,11,FALSE),"")</f>
        <v/>
      </c>
      <c r="I120" s="364" t="str">
        <f>IFERROR(VLOOKUP($E120,'VEH110 List'!$A:$AE,13,FALSE),"")</f>
        <v/>
      </c>
      <c r="J120" s="364" t="str">
        <f>IFERROR(VLOOKUP($E120,'VEH110 List'!$A:$AE,14,FALSE),"")</f>
        <v/>
      </c>
      <c r="K120" s="324"/>
      <c r="L120" s="324"/>
      <c r="M120" s="364" t="str">
        <f>IFERROR(VLOOKUP($E120,'VEH110 List'!$A:$AE,4,FALSE),"")</f>
        <v/>
      </c>
      <c r="N120" s="376" t="str">
        <f>IFERROR(VLOOKUP($E120,'VEH110 List'!$A:$AE,27,FALSE),"")</f>
        <v/>
      </c>
      <c r="O120" s="324"/>
      <c r="P120" s="302"/>
      <c r="Q120" s="324"/>
      <c r="R120" s="302"/>
      <c r="S120" s="253" t="str">
        <f t="shared" si="22"/>
        <v/>
      </c>
      <c r="T120" s="17"/>
      <c r="U120" s="99">
        <v>11</v>
      </c>
      <c r="V120" s="9" t="str">
        <f>IFERROR(VLOOKUP($E120,'VEH110 List'!$A:$AE,25,FALSE),"")</f>
        <v/>
      </c>
      <c r="W120" s="9" t="str">
        <f>IFERROR(VLOOKUP($E120,'VEH110 List'!$A:$AE,30,FALSE),"")</f>
        <v/>
      </c>
      <c r="X120" s="9" t="str">
        <f t="shared" si="23"/>
        <v/>
      </c>
      <c r="Y120" s="679"/>
      <c r="Z120" s="680"/>
      <c r="AA120" s="681"/>
      <c r="AB120" s="17"/>
      <c r="AC120" s="99">
        <v>11</v>
      </c>
      <c r="AD120" s="324"/>
      <c r="AE120" s="324"/>
      <c r="AF120" s="325" t="str">
        <f>IFERROR(IF(AD120="",CONCATENATE(VLOOKUP($AE120,'Turn-Ins'!$B:$L,3,FALSE),VLOOKUP($AE120,'Turn-Ins'!$B:$L,4,FALSE)),VLOOKUP($AD120,'Turn-Ins'!$B:$L,4,FALSE)),"")</f>
        <v/>
      </c>
      <c r="AG120" s="325" t="str">
        <f>IFERROR(IF(AD120="",(VLOOKUP($AE120,'Turn-Ins'!$B:$L,5,FALSE)),VLOOKUP($AD120,'Turn-Ins'!$B:$L,5,FALSE)),"")</f>
        <v/>
      </c>
      <c r="AH120" s="325" t="str">
        <f>IFERROR(IF(AD120="",(VLOOKUP($AE120,'Turn-Ins'!$B:$L,6,FALSE)),VLOOKUP($AD120,'Turn-Ins'!$B:$L,6,FALSE)),"")</f>
        <v/>
      </c>
      <c r="AI120" s="325" t="str">
        <f>IFERROR(IF(AD120="",(VLOOKUP($AE120,'Turn-Ins'!$B:$L,7,FALSE)),VLOOKUP($AD120,'Turn-Ins'!$B:$L,7,FALSE)),"")</f>
        <v/>
      </c>
      <c r="AJ120" s="325" t="str">
        <f>IFERROR(IF(AD120="",(VLOOKUP($AE120,'Turn-Ins'!$B:$L,8,FALSE)),VLOOKUP($AD120,'Turn-Ins'!$B:$L,8,FALSE)),"")</f>
        <v/>
      </c>
      <c r="AK120" s="326" t="str">
        <f>IFERROR(IF(AD120="",(VLOOKUP($AE120,'Turn-Ins'!$B:$L,9,FALSE)),VLOOKUP($AD120,'Turn-Ins'!$B:$L,9,FALSE)),"")</f>
        <v/>
      </c>
      <c r="AL120" s="326" t="str">
        <f>IFERROR(IF(AD120="",(VLOOKUP($AE120,'Turn-Ins'!$B:$L,11,FALSE)),VLOOKUP($AD120,'Turn-Ins'!$B:$L,11,FALSE)),"")</f>
        <v/>
      </c>
      <c r="AM120" s="324"/>
      <c r="AN120" s="324"/>
      <c r="AO120" s="327" t="str">
        <f>IFERROR(IF(AD120="",(VLOOKUP($AE120,'Turn-Ins'!$B:$L,10,FALSE)),VLOOKUP($AD120,'Turn-Ins'!$B:$L,10,FALSE)),"")</f>
        <v/>
      </c>
      <c r="AP120" s="669"/>
      <c r="AQ120" s="669"/>
      <c r="AR120" s="252"/>
      <c r="AS120" s="669"/>
      <c r="AT120" s="669"/>
      <c r="AU120" s="669"/>
      <c r="AV120" s="395" t="str">
        <f t="shared" ca="1" si="20"/>
        <v>N</v>
      </c>
      <c r="AW120" s="99">
        <v>11</v>
      </c>
      <c r="AX120" s="9" t="str">
        <f>IFERROR(VLOOKUP($E120,'VEH110 List'!$A:$AE,18,FALSE),"")</f>
        <v/>
      </c>
      <c r="AY120" s="9" t="str">
        <f>IFERROR(VLOOKUP($E120,'VEH110 List'!$A:$AE,19,FALSE),"")</f>
        <v/>
      </c>
      <c r="AZ120" s="321" t="str">
        <f>IFERROR(VLOOKUP($E120,'VEH110 List'!$A:$AE,15,FALSE),"")</f>
        <v/>
      </c>
      <c r="BA120" s="321" t="str">
        <f>IFERROR(VLOOKUP($E120,'VEH110 List'!$A:$AE,16,FALSE),"")</f>
        <v/>
      </c>
      <c r="BB120" s="321" t="str">
        <f>IFERROR(VLOOKUP($E120,'VEH110 List'!$A:$AE,17,FALSE),"")</f>
        <v/>
      </c>
      <c r="BC120" s="321" t="str">
        <f>IFERROR(VLOOKUP($E120,'VEH110 List'!$A:$AE,23,FALSE),"")</f>
        <v/>
      </c>
      <c r="BD120" s="321" t="str">
        <f>IFERROR(VLOOKUP($E120,'VEH110 List'!$A:$AE,26,FALSE),"")</f>
        <v/>
      </c>
      <c r="BE120" s="321" t="str">
        <f>IFERROR(VLOOKUP($E120,'VEH110 List'!$A:$AE,24,FALSE),"")</f>
        <v/>
      </c>
      <c r="BF120" s="321" t="str">
        <f>IFERROR(VLOOKUP($E120,'VEH110 List'!$A:$AE,21,FALSE),"")</f>
        <v/>
      </c>
      <c r="BG120" s="321" t="str">
        <f>IFERROR(VLOOKUP($E120,'VEH110 List'!$A:$AE,22,FALSE),"")</f>
        <v/>
      </c>
      <c r="BH120" s="321" t="str">
        <f>IFERROR(VLOOKUP($E120,'VEH110 List'!$A:$AE,20,FALSE),"")</f>
        <v/>
      </c>
      <c r="BI120" s="53"/>
    </row>
    <row r="121" spans="2:61" x14ac:dyDescent="0.35">
      <c r="B121" s="54">
        <v>12</v>
      </c>
      <c r="C121" s="252" t="str">
        <f>IF($S$107&gt;=12,$C$110,"")</f>
        <v/>
      </c>
      <c r="D121" s="252" t="str">
        <f t="shared" si="21"/>
        <v>Cat 4: Light-Duty Truck</v>
      </c>
      <c r="E121" s="252" t="str">
        <f>IF($S$107&gt;=12,$E$110,"")</f>
        <v/>
      </c>
      <c r="F121" s="252"/>
      <c r="G121" s="364" t="str">
        <f>IFERROR(VLOOKUP($E121,'VEH110 List'!$A:$AE,9,FALSE),"")</f>
        <v/>
      </c>
      <c r="H121" s="364" t="str">
        <f>IFERROR(VLOOKUP($E121,'VEH110 List'!$A:$AE,11,FALSE),"")</f>
        <v/>
      </c>
      <c r="I121" s="364" t="str">
        <f>IFERROR(VLOOKUP($E121,'VEH110 List'!$A:$AE,13,FALSE),"")</f>
        <v/>
      </c>
      <c r="J121" s="364" t="str">
        <f>IFERROR(VLOOKUP($E121,'VEH110 List'!$A:$AE,14,FALSE),"")</f>
        <v/>
      </c>
      <c r="K121" s="324"/>
      <c r="L121" s="324"/>
      <c r="M121" s="364" t="str">
        <f>IFERROR(VLOOKUP($E121,'VEH110 List'!$A:$AE,4,FALSE),"")</f>
        <v/>
      </c>
      <c r="N121" s="376" t="str">
        <f>IFERROR(VLOOKUP($E121,'VEH110 List'!$A:$AE,27,FALSE),"")</f>
        <v/>
      </c>
      <c r="O121" s="324"/>
      <c r="P121" s="302"/>
      <c r="Q121" s="324"/>
      <c r="R121" s="302"/>
      <c r="S121" s="253" t="str">
        <f t="shared" si="22"/>
        <v/>
      </c>
      <c r="T121" s="17"/>
      <c r="U121" s="99">
        <v>12</v>
      </c>
      <c r="V121" s="9" t="str">
        <f>IFERROR(VLOOKUP($E121,'VEH110 List'!$A:$AE,25,FALSE),"")</f>
        <v/>
      </c>
      <c r="W121" s="9" t="str">
        <f>IFERROR(VLOOKUP($E121,'VEH110 List'!$A:$AE,30,FALSE),"")</f>
        <v/>
      </c>
      <c r="X121" s="9" t="str">
        <f t="shared" si="23"/>
        <v/>
      </c>
      <c r="Y121" s="679"/>
      <c r="Z121" s="680"/>
      <c r="AA121" s="681"/>
      <c r="AB121" s="17"/>
      <c r="AC121" s="99">
        <v>12</v>
      </c>
      <c r="AD121" s="324"/>
      <c r="AE121" s="324"/>
      <c r="AF121" s="325" t="str">
        <f>IFERROR(IF(AD121="",CONCATENATE(VLOOKUP($AE121,'Turn-Ins'!$B:$L,3,FALSE),VLOOKUP($AE121,'Turn-Ins'!$B:$L,4,FALSE)),VLOOKUP($AD121,'Turn-Ins'!$B:$L,4,FALSE)),"")</f>
        <v/>
      </c>
      <c r="AG121" s="325" t="str">
        <f>IFERROR(IF(AD121="",(VLOOKUP($AE121,'Turn-Ins'!$B:$L,5,FALSE)),VLOOKUP($AD121,'Turn-Ins'!$B:$L,5,FALSE)),"")</f>
        <v/>
      </c>
      <c r="AH121" s="325" t="str">
        <f>IFERROR(IF(AD121="",(VLOOKUP($AE121,'Turn-Ins'!$B:$L,6,FALSE)),VLOOKUP($AD121,'Turn-Ins'!$B:$L,6,FALSE)),"")</f>
        <v/>
      </c>
      <c r="AI121" s="325" t="str">
        <f>IFERROR(IF(AD121="",(VLOOKUP($AE121,'Turn-Ins'!$B:$L,7,FALSE)),VLOOKUP($AD121,'Turn-Ins'!$B:$L,7,FALSE)),"")</f>
        <v/>
      </c>
      <c r="AJ121" s="325" t="str">
        <f>IFERROR(IF(AD121="",(VLOOKUP($AE121,'Turn-Ins'!$B:$L,8,FALSE)),VLOOKUP($AD121,'Turn-Ins'!$B:$L,8,FALSE)),"")</f>
        <v/>
      </c>
      <c r="AK121" s="326" t="str">
        <f>IFERROR(IF(AD121="",(VLOOKUP($AE121,'Turn-Ins'!$B:$L,9,FALSE)),VLOOKUP($AD121,'Turn-Ins'!$B:$L,9,FALSE)),"")</f>
        <v/>
      </c>
      <c r="AL121" s="326" t="str">
        <f>IFERROR(IF(AD121="",(VLOOKUP($AE121,'Turn-Ins'!$B:$L,11,FALSE)),VLOOKUP($AD121,'Turn-Ins'!$B:$L,11,FALSE)),"")</f>
        <v/>
      </c>
      <c r="AM121" s="324"/>
      <c r="AN121" s="324"/>
      <c r="AO121" s="327" t="str">
        <f>IFERROR(IF(AD121="",(VLOOKUP($AE121,'Turn-Ins'!$B:$L,10,FALSE)),VLOOKUP($AD121,'Turn-Ins'!$B:$L,10,FALSE)),"")</f>
        <v/>
      </c>
      <c r="AP121" s="669"/>
      <c r="AQ121" s="669"/>
      <c r="AR121" s="252"/>
      <c r="AS121" s="669"/>
      <c r="AT121" s="669"/>
      <c r="AU121" s="669"/>
      <c r="AV121" s="395" t="str">
        <f t="shared" ca="1" si="20"/>
        <v>N</v>
      </c>
      <c r="AW121" s="99">
        <v>12</v>
      </c>
      <c r="AX121" s="9" t="str">
        <f>IFERROR(VLOOKUP($E121,'VEH110 List'!$A:$AE,18,FALSE),"")</f>
        <v/>
      </c>
      <c r="AY121" s="9" t="str">
        <f>IFERROR(VLOOKUP($E121,'VEH110 List'!$A:$AE,19,FALSE),"")</f>
        <v/>
      </c>
      <c r="AZ121" s="321" t="str">
        <f>IFERROR(VLOOKUP($E121,'VEH110 List'!$A:$AE,15,FALSE),"")</f>
        <v/>
      </c>
      <c r="BA121" s="321" t="str">
        <f>IFERROR(VLOOKUP($E121,'VEH110 List'!$A:$AE,16,FALSE),"")</f>
        <v/>
      </c>
      <c r="BB121" s="321" t="str">
        <f>IFERROR(VLOOKUP($E121,'VEH110 List'!$A:$AE,17,FALSE),"")</f>
        <v/>
      </c>
      <c r="BC121" s="321" t="str">
        <f>IFERROR(VLOOKUP($E121,'VEH110 List'!$A:$AE,23,FALSE),"")</f>
        <v/>
      </c>
      <c r="BD121" s="321" t="str">
        <f>IFERROR(VLOOKUP($E121,'VEH110 List'!$A:$AE,26,FALSE),"")</f>
        <v/>
      </c>
      <c r="BE121" s="321" t="str">
        <f>IFERROR(VLOOKUP($E121,'VEH110 List'!$A:$AE,24,FALSE),"")</f>
        <v/>
      </c>
      <c r="BF121" s="321" t="str">
        <f>IFERROR(VLOOKUP($E121,'VEH110 List'!$A:$AE,21,FALSE),"")</f>
        <v/>
      </c>
      <c r="BG121" s="321" t="str">
        <f>IFERROR(VLOOKUP($E121,'VEH110 List'!$A:$AE,22,FALSE),"")</f>
        <v/>
      </c>
      <c r="BH121" s="321" t="str">
        <f>IFERROR(VLOOKUP($E121,'VEH110 List'!$A:$AE,20,FALSE),"")</f>
        <v/>
      </c>
      <c r="BI121" s="53"/>
    </row>
    <row r="122" spans="2:61" x14ac:dyDescent="0.35">
      <c r="B122" s="54">
        <v>13</v>
      </c>
      <c r="C122" s="252" t="str">
        <f>IF($S$107&gt;=13,$C$110,"")</f>
        <v/>
      </c>
      <c r="D122" s="252" t="str">
        <f t="shared" si="21"/>
        <v>Cat 4: Light-Duty Truck</v>
      </c>
      <c r="E122" s="252" t="str">
        <f>IF($S$107&gt;=13,$E$110,"")</f>
        <v/>
      </c>
      <c r="F122" s="252"/>
      <c r="G122" s="364" t="str">
        <f>IFERROR(VLOOKUP($E122,'VEH110 List'!$A:$AE,9,FALSE),"")</f>
        <v/>
      </c>
      <c r="H122" s="364" t="str">
        <f>IFERROR(VLOOKUP($E122,'VEH110 List'!$A:$AE,11,FALSE),"")</f>
        <v/>
      </c>
      <c r="I122" s="364" t="str">
        <f>IFERROR(VLOOKUP($E122,'VEH110 List'!$A:$AE,13,FALSE),"")</f>
        <v/>
      </c>
      <c r="J122" s="364" t="str">
        <f>IFERROR(VLOOKUP($E122,'VEH110 List'!$A:$AE,14,FALSE),"")</f>
        <v/>
      </c>
      <c r="K122" s="324"/>
      <c r="L122" s="324"/>
      <c r="M122" s="364" t="str">
        <f>IFERROR(VLOOKUP($E122,'VEH110 List'!$A:$AE,4,FALSE),"")</f>
        <v/>
      </c>
      <c r="N122" s="376" t="str">
        <f>IFERROR(VLOOKUP($E122,'VEH110 List'!$A:$AE,27,FALSE),"")</f>
        <v/>
      </c>
      <c r="O122" s="324"/>
      <c r="P122" s="302"/>
      <c r="Q122" s="324"/>
      <c r="R122" s="302"/>
      <c r="S122" s="253" t="str">
        <f t="shared" si="22"/>
        <v/>
      </c>
      <c r="T122" s="17"/>
      <c r="U122" s="99">
        <v>13</v>
      </c>
      <c r="V122" s="9" t="str">
        <f>IFERROR(VLOOKUP($E122,'VEH110 List'!$A:$AE,25,FALSE),"")</f>
        <v/>
      </c>
      <c r="W122" s="9" t="str">
        <f>IFERROR(VLOOKUP($E122,'VEH110 List'!$A:$AE,30,FALSE),"")</f>
        <v/>
      </c>
      <c r="X122" s="9" t="str">
        <f t="shared" si="23"/>
        <v/>
      </c>
      <c r="Y122" s="679"/>
      <c r="Z122" s="680"/>
      <c r="AA122" s="681"/>
      <c r="AB122" s="17"/>
      <c r="AC122" s="99">
        <v>13</v>
      </c>
      <c r="AD122" s="324"/>
      <c r="AE122" s="324"/>
      <c r="AF122" s="325" t="str">
        <f>IFERROR(IF(AD122="",CONCATENATE(VLOOKUP($AE122,'Turn-Ins'!$B:$L,3,FALSE),VLOOKUP($AE122,'Turn-Ins'!$B:$L,4,FALSE)),VLOOKUP($AD122,'Turn-Ins'!$B:$L,4,FALSE)),"")</f>
        <v/>
      </c>
      <c r="AG122" s="325" t="str">
        <f>IFERROR(IF(AD122="",(VLOOKUP($AE122,'Turn-Ins'!$B:$L,5,FALSE)),VLOOKUP($AD122,'Turn-Ins'!$B:$L,5,FALSE)),"")</f>
        <v/>
      </c>
      <c r="AH122" s="325" t="str">
        <f>IFERROR(IF(AD122="",(VLOOKUP($AE122,'Turn-Ins'!$B:$L,6,FALSE)),VLOOKUP($AD122,'Turn-Ins'!$B:$L,6,FALSE)),"")</f>
        <v/>
      </c>
      <c r="AI122" s="325" t="str">
        <f>IFERROR(IF(AD122="",(VLOOKUP($AE122,'Turn-Ins'!$B:$L,7,FALSE)),VLOOKUP($AD122,'Turn-Ins'!$B:$L,7,FALSE)),"")</f>
        <v/>
      </c>
      <c r="AJ122" s="325" t="str">
        <f>IFERROR(IF(AD122="",(VLOOKUP($AE122,'Turn-Ins'!$B:$L,8,FALSE)),VLOOKUP($AD122,'Turn-Ins'!$B:$L,8,FALSE)),"")</f>
        <v/>
      </c>
      <c r="AK122" s="326" t="str">
        <f>IFERROR(IF(AD122="",(VLOOKUP($AE122,'Turn-Ins'!$B:$L,9,FALSE)),VLOOKUP($AD122,'Turn-Ins'!$B:$L,9,FALSE)),"")</f>
        <v/>
      </c>
      <c r="AL122" s="326" t="str">
        <f>IFERROR(IF(AD122="",(VLOOKUP($AE122,'Turn-Ins'!$B:$L,11,FALSE)),VLOOKUP($AD122,'Turn-Ins'!$B:$L,11,FALSE)),"")</f>
        <v/>
      </c>
      <c r="AM122" s="324"/>
      <c r="AN122" s="324"/>
      <c r="AO122" s="327" t="str">
        <f>IFERROR(IF(AD122="",(VLOOKUP($AE122,'Turn-Ins'!$B:$L,10,FALSE)),VLOOKUP($AD122,'Turn-Ins'!$B:$L,10,FALSE)),"")</f>
        <v/>
      </c>
      <c r="AP122" s="669"/>
      <c r="AQ122" s="669"/>
      <c r="AR122" s="252"/>
      <c r="AS122" s="669"/>
      <c r="AT122" s="669"/>
      <c r="AU122" s="669"/>
      <c r="AV122" s="395" t="str">
        <f t="shared" ca="1" si="20"/>
        <v>N</v>
      </c>
      <c r="AW122" s="99">
        <v>13</v>
      </c>
      <c r="AX122" s="9" t="str">
        <f>IFERROR(VLOOKUP($E122,'VEH110 List'!$A:$AE,18,FALSE),"")</f>
        <v/>
      </c>
      <c r="AY122" s="9" t="str">
        <f>IFERROR(VLOOKUP($E122,'VEH110 List'!$A:$AE,19,FALSE),"")</f>
        <v/>
      </c>
      <c r="AZ122" s="321" t="str">
        <f>IFERROR(VLOOKUP($E122,'VEH110 List'!$A:$AE,15,FALSE),"")</f>
        <v/>
      </c>
      <c r="BA122" s="321" t="str">
        <f>IFERROR(VLOOKUP($E122,'VEH110 List'!$A:$AE,16,FALSE),"")</f>
        <v/>
      </c>
      <c r="BB122" s="321" t="str">
        <f>IFERROR(VLOOKUP($E122,'VEH110 List'!$A:$AE,17,FALSE),"")</f>
        <v/>
      </c>
      <c r="BC122" s="321" t="str">
        <f>IFERROR(VLOOKUP($E122,'VEH110 List'!$A:$AE,23,FALSE),"")</f>
        <v/>
      </c>
      <c r="BD122" s="321" t="str">
        <f>IFERROR(VLOOKUP($E122,'VEH110 List'!$A:$AE,26,FALSE),"")</f>
        <v/>
      </c>
      <c r="BE122" s="321" t="str">
        <f>IFERROR(VLOOKUP($E122,'VEH110 List'!$A:$AE,24,FALSE),"")</f>
        <v/>
      </c>
      <c r="BF122" s="321" t="str">
        <f>IFERROR(VLOOKUP($E122,'VEH110 List'!$A:$AE,21,FALSE),"")</f>
        <v/>
      </c>
      <c r="BG122" s="321" t="str">
        <f>IFERROR(VLOOKUP($E122,'VEH110 List'!$A:$AE,22,FALSE),"")</f>
        <v/>
      </c>
      <c r="BH122" s="321" t="str">
        <f>IFERROR(VLOOKUP($E122,'VEH110 List'!$A:$AE,20,FALSE),"")</f>
        <v/>
      </c>
      <c r="BI122" s="53"/>
    </row>
    <row r="123" spans="2:61" x14ac:dyDescent="0.35">
      <c r="B123" s="54">
        <v>14</v>
      </c>
      <c r="C123" s="252" t="str">
        <f>IF($S$107&gt;=14,$C$110,"")</f>
        <v/>
      </c>
      <c r="D123" s="252" t="str">
        <f t="shared" si="21"/>
        <v>Cat 4: Light-Duty Truck</v>
      </c>
      <c r="E123" s="252" t="str">
        <f>IF($S$107&gt;=14,$E$110,"")</f>
        <v/>
      </c>
      <c r="F123" s="252"/>
      <c r="G123" s="364" t="str">
        <f>IFERROR(VLOOKUP($E123,'VEH110 List'!$A:$AE,9,FALSE),"")</f>
        <v/>
      </c>
      <c r="H123" s="364" t="str">
        <f>IFERROR(VLOOKUP($E123,'VEH110 List'!$A:$AE,11,FALSE),"")</f>
        <v/>
      </c>
      <c r="I123" s="364" t="str">
        <f>IFERROR(VLOOKUP($E123,'VEH110 List'!$A:$AE,13,FALSE),"")</f>
        <v/>
      </c>
      <c r="J123" s="364" t="str">
        <f>IFERROR(VLOOKUP($E123,'VEH110 List'!$A:$AE,14,FALSE),"")</f>
        <v/>
      </c>
      <c r="K123" s="324"/>
      <c r="L123" s="324"/>
      <c r="M123" s="364" t="str">
        <f>IFERROR(VLOOKUP($E123,'VEH110 List'!$A:$AE,4,FALSE),"")</f>
        <v/>
      </c>
      <c r="N123" s="376" t="str">
        <f>IFERROR(VLOOKUP($E123,'VEH110 List'!$A:$AE,27,FALSE),"")</f>
        <v/>
      </c>
      <c r="O123" s="324"/>
      <c r="P123" s="302"/>
      <c r="Q123" s="324"/>
      <c r="R123" s="302"/>
      <c r="S123" s="253" t="str">
        <f t="shared" si="22"/>
        <v/>
      </c>
      <c r="T123" s="17"/>
      <c r="U123" s="99">
        <v>14</v>
      </c>
      <c r="V123" s="9" t="str">
        <f>IFERROR(VLOOKUP($E123,'VEH110 List'!$A:$AE,25,FALSE),"")</f>
        <v/>
      </c>
      <c r="W123" s="9" t="str">
        <f>IFERROR(VLOOKUP($E123,'VEH110 List'!$A:$AE,30,FALSE),"")</f>
        <v/>
      </c>
      <c r="X123" s="9" t="str">
        <f t="shared" si="23"/>
        <v/>
      </c>
      <c r="Y123" s="679"/>
      <c r="Z123" s="680"/>
      <c r="AA123" s="681"/>
      <c r="AB123" s="17"/>
      <c r="AC123" s="99">
        <v>14</v>
      </c>
      <c r="AD123" s="324"/>
      <c r="AE123" s="324"/>
      <c r="AF123" s="325" t="str">
        <f>IFERROR(IF(AD123="",CONCATENATE(VLOOKUP($AE123,'Turn-Ins'!$B:$L,3,FALSE),VLOOKUP($AE123,'Turn-Ins'!$B:$L,4,FALSE)),VLOOKUP($AD123,'Turn-Ins'!$B:$L,4,FALSE)),"")</f>
        <v/>
      </c>
      <c r="AG123" s="325" t="str">
        <f>IFERROR(IF(AD123="",(VLOOKUP($AE123,'Turn-Ins'!$B:$L,5,FALSE)),VLOOKUP($AD123,'Turn-Ins'!$B:$L,5,FALSE)),"")</f>
        <v/>
      </c>
      <c r="AH123" s="325" t="str">
        <f>IFERROR(IF(AD123="",(VLOOKUP($AE123,'Turn-Ins'!$B:$L,6,FALSE)),VLOOKUP($AD123,'Turn-Ins'!$B:$L,6,FALSE)),"")</f>
        <v/>
      </c>
      <c r="AI123" s="325" t="str">
        <f>IFERROR(IF(AD123="",(VLOOKUP($AE123,'Turn-Ins'!$B:$L,7,FALSE)),VLOOKUP($AD123,'Turn-Ins'!$B:$L,7,FALSE)),"")</f>
        <v/>
      </c>
      <c r="AJ123" s="325" t="str">
        <f>IFERROR(IF(AD123="",(VLOOKUP($AE123,'Turn-Ins'!$B:$L,8,FALSE)),VLOOKUP($AD123,'Turn-Ins'!$B:$L,8,FALSE)),"")</f>
        <v/>
      </c>
      <c r="AK123" s="326" t="str">
        <f>IFERROR(IF(AD123="",(VLOOKUP($AE123,'Turn-Ins'!$B:$L,9,FALSE)),VLOOKUP($AD123,'Turn-Ins'!$B:$L,9,FALSE)),"")</f>
        <v/>
      </c>
      <c r="AL123" s="326" t="str">
        <f>IFERROR(IF(AD123="",(VLOOKUP($AE123,'Turn-Ins'!$B:$L,11,FALSE)),VLOOKUP($AD123,'Turn-Ins'!$B:$L,11,FALSE)),"")</f>
        <v/>
      </c>
      <c r="AM123" s="324"/>
      <c r="AN123" s="324"/>
      <c r="AO123" s="327" t="str">
        <f>IFERROR(IF(AD123="",(VLOOKUP($AE123,'Turn-Ins'!$B:$L,10,FALSE)),VLOOKUP($AD123,'Turn-Ins'!$B:$L,10,FALSE)),"")</f>
        <v/>
      </c>
      <c r="AP123" s="669"/>
      <c r="AQ123" s="669"/>
      <c r="AR123" s="252"/>
      <c r="AS123" s="669"/>
      <c r="AT123" s="669"/>
      <c r="AU123" s="669"/>
      <c r="AV123" s="395" t="str">
        <f t="shared" ca="1" si="20"/>
        <v>N</v>
      </c>
      <c r="AW123" s="99">
        <v>14</v>
      </c>
      <c r="AX123" s="9" t="str">
        <f>IFERROR(VLOOKUP($E123,'VEH110 List'!$A:$AE,18,FALSE),"")</f>
        <v/>
      </c>
      <c r="AY123" s="9" t="str">
        <f>IFERROR(VLOOKUP($E123,'VEH110 List'!$A:$AE,19,FALSE),"")</f>
        <v/>
      </c>
      <c r="AZ123" s="321" t="str">
        <f>IFERROR(VLOOKUP($E123,'VEH110 List'!$A:$AE,15,FALSE),"")</f>
        <v/>
      </c>
      <c r="BA123" s="321" t="str">
        <f>IFERROR(VLOOKUP($E123,'VEH110 List'!$A:$AE,16,FALSE),"")</f>
        <v/>
      </c>
      <c r="BB123" s="321" t="str">
        <f>IFERROR(VLOOKUP($E123,'VEH110 List'!$A:$AE,17,FALSE),"")</f>
        <v/>
      </c>
      <c r="BC123" s="321" t="str">
        <f>IFERROR(VLOOKUP($E123,'VEH110 List'!$A:$AE,23,FALSE),"")</f>
        <v/>
      </c>
      <c r="BD123" s="321" t="str">
        <f>IFERROR(VLOOKUP($E123,'VEH110 List'!$A:$AE,26,FALSE),"")</f>
        <v/>
      </c>
      <c r="BE123" s="321" t="str">
        <f>IFERROR(VLOOKUP($E123,'VEH110 List'!$A:$AE,24,FALSE),"")</f>
        <v/>
      </c>
      <c r="BF123" s="321" t="str">
        <f>IFERROR(VLOOKUP($E123,'VEH110 List'!$A:$AE,21,FALSE),"")</f>
        <v/>
      </c>
      <c r="BG123" s="321" t="str">
        <f>IFERROR(VLOOKUP($E123,'VEH110 List'!$A:$AE,22,FALSE),"")</f>
        <v/>
      </c>
      <c r="BH123" s="321" t="str">
        <f>IFERROR(VLOOKUP($E123,'VEH110 List'!$A:$AE,20,FALSE),"")</f>
        <v/>
      </c>
      <c r="BI123" s="53"/>
    </row>
    <row r="124" spans="2:61" x14ac:dyDescent="0.35">
      <c r="B124" s="54">
        <v>15</v>
      </c>
      <c r="C124" s="388" t="str">
        <f>IF($S$107&gt;=15,$C$110,"")</f>
        <v/>
      </c>
      <c r="D124" s="388" t="str">
        <f t="shared" si="21"/>
        <v>Cat 4: Light-Duty Truck</v>
      </c>
      <c r="E124" s="388" t="str">
        <f>IF($S$107&gt;=15,$E$110,"")</f>
        <v/>
      </c>
      <c r="F124" s="388"/>
      <c r="G124" s="365" t="str">
        <f>IFERROR(VLOOKUP($E124,'VEH110 List'!$A:$AE,9,FALSE),"")</f>
        <v/>
      </c>
      <c r="H124" s="365" t="str">
        <f>IFERROR(VLOOKUP($E124,'VEH110 List'!$A:$AE,11,FALSE),"")</f>
        <v/>
      </c>
      <c r="I124" s="365" t="str">
        <f>IFERROR(VLOOKUP($E124,'VEH110 List'!$A:$AE,13,FALSE),"")</f>
        <v/>
      </c>
      <c r="J124" s="365" t="str">
        <f>IFERROR(VLOOKUP($E124,'VEH110 List'!$A:$AE,14,FALSE),"")</f>
        <v/>
      </c>
      <c r="K124" s="328"/>
      <c r="L124" s="328"/>
      <c r="M124" s="365" t="str">
        <f>IFERROR(VLOOKUP($E124,'VEH110 List'!$A:$AE,4,FALSE),"")</f>
        <v/>
      </c>
      <c r="N124" s="377" t="str">
        <f>IFERROR(VLOOKUP($E124,'VEH110 List'!$A:$AE,27,FALSE),"")</f>
        <v/>
      </c>
      <c r="O124" s="328"/>
      <c r="P124" s="303"/>
      <c r="Q124" s="328"/>
      <c r="R124" s="303"/>
      <c r="S124" s="255" t="str">
        <f t="shared" si="22"/>
        <v/>
      </c>
      <c r="T124" s="17"/>
      <c r="U124" s="99">
        <v>15</v>
      </c>
      <c r="V124" s="254" t="str">
        <f>IFERROR(VLOOKUP($E124,'VEH110 List'!$A:$AE,25,FALSE),"")</f>
        <v/>
      </c>
      <c r="W124" s="254" t="str">
        <f>IFERROR(VLOOKUP($E124,'VEH110 List'!$A:$AE,30,FALSE),"")</f>
        <v/>
      </c>
      <c r="X124" s="254" t="str">
        <f t="shared" si="23"/>
        <v/>
      </c>
      <c r="Y124" s="682"/>
      <c r="Z124" s="683"/>
      <c r="AA124" s="684"/>
      <c r="AB124" s="17"/>
      <c r="AC124" s="99">
        <v>15</v>
      </c>
      <c r="AD124" s="328"/>
      <c r="AE124" s="328"/>
      <c r="AF124" s="329" t="str">
        <f>IFERROR(IF(AD124="",CONCATENATE(VLOOKUP($AE124,'Turn-Ins'!$B:$L,3,FALSE),VLOOKUP($AE124,'Turn-Ins'!$B:$L,4,FALSE)),VLOOKUP($AD124,'Turn-Ins'!$B:$L,4,FALSE)),"")</f>
        <v/>
      </c>
      <c r="AG124" s="329" t="str">
        <f>IFERROR(IF(AD124="",(VLOOKUP($AE124,'Turn-Ins'!$B:$L,5,FALSE)),VLOOKUP($AD124,'Turn-Ins'!$B:$L,5,FALSE)),"")</f>
        <v/>
      </c>
      <c r="AH124" s="329" t="str">
        <f>IFERROR(IF(AD124="",(VLOOKUP($AE124,'Turn-Ins'!$B:$L,6,FALSE)),VLOOKUP($AD124,'Turn-Ins'!$B:$L,6,FALSE)),"")</f>
        <v/>
      </c>
      <c r="AI124" s="329" t="str">
        <f>IFERROR(IF(AD124="",(VLOOKUP($AE124,'Turn-Ins'!$B:$L,7,FALSE)),VLOOKUP($AD124,'Turn-Ins'!$B:$L,7,FALSE)),"")</f>
        <v/>
      </c>
      <c r="AJ124" s="329" t="str">
        <f>IFERROR(IF(AD124="",(VLOOKUP($AE124,'Turn-Ins'!$B:$L,8,FALSE)),VLOOKUP($AD124,'Turn-Ins'!$B:$L,8,FALSE)),"")</f>
        <v/>
      </c>
      <c r="AK124" s="330" t="str">
        <f>IFERROR(IF(AD124="",(VLOOKUP($AE124,'Turn-Ins'!$B:$L,9,FALSE)),VLOOKUP($AD124,'Turn-Ins'!$B:$L,9,FALSE)),"")</f>
        <v/>
      </c>
      <c r="AL124" s="330" t="str">
        <f>IFERROR(IF(AD124="",(VLOOKUP($AE124,'Turn-Ins'!$B:$L,11,FALSE)),VLOOKUP($AD124,'Turn-Ins'!$B:$L,11,FALSE)),"")</f>
        <v/>
      </c>
      <c r="AM124" s="328"/>
      <c r="AN124" s="328"/>
      <c r="AO124" s="331" t="str">
        <f>IFERROR(IF(AD124="",(VLOOKUP($AE124,'Turn-Ins'!$B:$L,10,FALSE)),VLOOKUP($AD124,'Turn-Ins'!$B:$L,10,FALSE)),"")</f>
        <v/>
      </c>
      <c r="AP124" s="670"/>
      <c r="AQ124" s="670"/>
      <c r="AR124" s="388"/>
      <c r="AS124" s="670"/>
      <c r="AT124" s="670"/>
      <c r="AU124" s="670"/>
      <c r="AV124" s="395" t="str">
        <f t="shared" ca="1" si="20"/>
        <v>N</v>
      </c>
      <c r="AW124" s="99">
        <v>15</v>
      </c>
      <c r="AX124" s="254" t="str">
        <f>IFERROR(VLOOKUP($E124,'VEH110 List'!$A:$AE,18,FALSE),"")</f>
        <v/>
      </c>
      <c r="AY124" s="254" t="str">
        <f>IFERROR(VLOOKUP($E124,'VEH110 List'!$A:$AE,19,FALSE),"")</f>
        <v/>
      </c>
      <c r="AZ124" s="322" t="str">
        <f>IFERROR(VLOOKUP($E124,'VEH110 List'!$A:$AE,15,FALSE),"")</f>
        <v/>
      </c>
      <c r="BA124" s="322" t="str">
        <f>IFERROR(VLOOKUP($E124,'VEH110 List'!$A:$AE,16,FALSE),"")</f>
        <v/>
      </c>
      <c r="BB124" s="322" t="str">
        <f>IFERROR(VLOOKUP($E124,'VEH110 List'!$A:$AE,17,FALSE),"")</f>
        <v/>
      </c>
      <c r="BC124" s="322" t="str">
        <f>IFERROR(VLOOKUP($E124,'VEH110 List'!$A:$AE,23,FALSE),"")</f>
        <v/>
      </c>
      <c r="BD124" s="322" t="str">
        <f>IFERROR(VLOOKUP($E124,'VEH110 List'!$A:$AE,26,FALSE),"")</f>
        <v/>
      </c>
      <c r="BE124" s="322" t="str">
        <f>IFERROR(VLOOKUP($E124,'VEH110 List'!$A:$AE,24,FALSE),"")</f>
        <v/>
      </c>
      <c r="BF124" s="322" t="str">
        <f>IFERROR(VLOOKUP($E124,'VEH110 List'!$A:$AE,21,FALSE),"")</f>
        <v/>
      </c>
      <c r="BG124" s="322" t="str">
        <f>IFERROR(VLOOKUP($E124,'VEH110 List'!$A:$AE,22,FALSE),"")</f>
        <v/>
      </c>
      <c r="BH124" s="322" t="str">
        <f>IFERROR(VLOOKUP($E124,'VEH110 List'!$A:$AE,20,FALSE),"")</f>
        <v/>
      </c>
      <c r="BI124" s="53"/>
    </row>
    <row r="125" spans="2:61" ht="15" thickBot="1" x14ac:dyDescent="0.4">
      <c r="B125" s="55"/>
      <c r="C125" s="39"/>
      <c r="D125" s="39"/>
      <c r="E125" s="39"/>
      <c r="F125" s="39"/>
      <c r="G125" s="39"/>
      <c r="H125" s="39"/>
      <c r="I125" s="39"/>
      <c r="J125" s="39"/>
      <c r="K125" s="436"/>
      <c r="L125" s="436"/>
      <c r="M125" s="39"/>
      <c r="N125" s="39"/>
      <c r="O125" s="436"/>
      <c r="P125" s="39"/>
      <c r="Q125" s="436"/>
      <c r="R125" s="39"/>
      <c r="S125" s="39"/>
      <c r="T125" s="40"/>
      <c r="U125" s="38"/>
      <c r="V125" s="39"/>
      <c r="W125" s="39"/>
      <c r="X125" s="39"/>
      <c r="Y125" s="39"/>
      <c r="Z125" s="39"/>
      <c r="AA125" s="39"/>
      <c r="AB125" s="40"/>
      <c r="AC125" s="38"/>
      <c r="AD125" s="39"/>
      <c r="AE125" s="39"/>
      <c r="AF125" s="39"/>
      <c r="AG125" s="39"/>
      <c r="AH125" s="39"/>
      <c r="AI125" s="39"/>
      <c r="AJ125" s="39"/>
      <c r="AK125" s="39"/>
      <c r="AL125" s="39"/>
      <c r="AM125" s="39"/>
      <c r="AN125" s="39"/>
      <c r="AO125" s="39"/>
      <c r="AP125" s="39"/>
      <c r="AQ125" s="39"/>
      <c r="AR125" s="39"/>
      <c r="AS125" s="39"/>
      <c r="AT125" s="39"/>
      <c r="AU125" s="39"/>
      <c r="AV125" s="56"/>
      <c r="AW125" s="55"/>
      <c r="AX125" s="39"/>
      <c r="AY125" s="39"/>
      <c r="AZ125" s="39"/>
      <c r="BA125" s="39"/>
      <c r="BB125" s="39"/>
      <c r="BC125" s="39"/>
      <c r="BD125" s="39"/>
      <c r="BE125" s="39"/>
      <c r="BF125" s="39"/>
      <c r="BG125" s="39"/>
      <c r="BH125" s="39"/>
      <c r="BI125" s="56"/>
    </row>
    <row r="126" spans="2:61" s="11" customFormat="1" ht="25" customHeight="1" thickBot="1" x14ac:dyDescent="0.4">
      <c r="B126" s="658" t="s">
        <v>400</v>
      </c>
      <c r="C126" s="503"/>
      <c r="D126" s="503"/>
      <c r="E126" s="503"/>
      <c r="F126" s="503"/>
      <c r="G126" s="503"/>
      <c r="H126" s="503"/>
      <c r="I126" s="503"/>
      <c r="J126" s="503"/>
      <c r="K126" s="503"/>
      <c r="L126" s="503"/>
      <c r="M126" s="503"/>
      <c r="N126" s="503"/>
      <c r="O126" s="503"/>
      <c r="P126" s="503"/>
      <c r="Q126" s="503"/>
      <c r="R126" s="503"/>
      <c r="S126" s="503"/>
      <c r="T126" s="659"/>
      <c r="U126" s="57"/>
      <c r="V126" s="660" t="s">
        <v>401</v>
      </c>
      <c r="W126" s="660"/>
      <c r="X126" s="661"/>
      <c r="Y126" s="661"/>
      <c r="Z126" s="661"/>
      <c r="AA126" s="661"/>
      <c r="AB126" s="58"/>
      <c r="AC126" s="74"/>
      <c r="AD126" s="503" t="s">
        <v>401</v>
      </c>
      <c r="AE126" s="503"/>
      <c r="AF126" s="662"/>
      <c r="AG126" s="662"/>
      <c r="AH126" s="662"/>
      <c r="AI126" s="662"/>
      <c r="AJ126" s="662"/>
      <c r="AK126" s="662"/>
      <c r="AL126" s="662"/>
      <c r="AM126" s="662"/>
      <c r="AN126" s="662"/>
      <c r="AO126" s="662"/>
      <c r="AP126" s="662"/>
      <c r="AQ126" s="662"/>
      <c r="AR126" s="662"/>
      <c r="AS126" s="662"/>
      <c r="AT126" s="662"/>
      <c r="AU126" s="662"/>
      <c r="AV126" s="59"/>
      <c r="AW126" s="60"/>
      <c r="AX126" s="503" t="s">
        <v>401</v>
      </c>
      <c r="AY126" s="663"/>
      <c r="AZ126" s="663"/>
      <c r="BA126" s="663"/>
      <c r="BB126" s="663"/>
      <c r="BC126" s="663"/>
      <c r="BD126" s="663"/>
      <c r="BE126" s="663"/>
      <c r="BF126" s="663"/>
      <c r="BG126" s="663"/>
      <c r="BH126" s="663"/>
      <c r="BI126" s="59"/>
    </row>
    <row r="129" spans="41:41" x14ac:dyDescent="0.35">
      <c r="AO129" s="398"/>
    </row>
    <row r="130" spans="41:41" x14ac:dyDescent="0.35">
      <c r="AO130" s="398"/>
    </row>
  </sheetData>
  <mergeCells count="591">
    <mergeCell ref="D8:D9"/>
    <mergeCell ref="V1:AA1"/>
    <mergeCell ref="E3:R4"/>
    <mergeCell ref="V3:AA4"/>
    <mergeCell ref="Y12:AA12"/>
    <mergeCell ref="Q8:Q9"/>
    <mergeCell ref="R8:R9"/>
    <mergeCell ref="S8:S9"/>
    <mergeCell ref="X8:X9"/>
    <mergeCell ref="V8:V9"/>
    <mergeCell ref="I8:I9"/>
    <mergeCell ref="J8:J9"/>
    <mergeCell ref="K8:K9"/>
    <mergeCell ref="L8:L9"/>
    <mergeCell ref="M8:M9"/>
    <mergeCell ref="B1:O1"/>
    <mergeCell ref="P1:R1"/>
    <mergeCell ref="C8:C9"/>
    <mergeCell ref="E8:E9"/>
    <mergeCell ref="F8:F9"/>
    <mergeCell ref="H8:H9"/>
    <mergeCell ref="P8:P9"/>
    <mergeCell ref="O8:O9"/>
    <mergeCell ref="Y10:AA10"/>
    <mergeCell ref="Y11:AA11"/>
    <mergeCell ref="AD3:AU4"/>
    <mergeCell ref="AD7:AL7"/>
    <mergeCell ref="AM7:AU7"/>
    <mergeCell ref="G8:G9"/>
    <mergeCell ref="N8:N9"/>
    <mergeCell ref="O7:R7"/>
    <mergeCell ref="E7:L7"/>
    <mergeCell ref="AJ8:AJ9"/>
    <mergeCell ref="AN8:AN9"/>
    <mergeCell ref="AO8:AO9"/>
    <mergeCell ref="AK8:AK9"/>
    <mergeCell ref="AL8:AL9"/>
    <mergeCell ref="AM8:AM9"/>
    <mergeCell ref="AP8:AQ9"/>
    <mergeCell ref="W8:W9"/>
    <mergeCell ref="V7:AA7"/>
    <mergeCell ref="AD8:AD9"/>
    <mergeCell ref="AG8:AG9"/>
    <mergeCell ref="AH8:AH9"/>
    <mergeCell ref="AI8:AI9"/>
    <mergeCell ref="AP10:AQ10"/>
    <mergeCell ref="AP11:AQ11"/>
    <mergeCell ref="AR8:AR9"/>
    <mergeCell ref="BE8:BE9"/>
    <mergeCell ref="BF8:BF9"/>
    <mergeCell ref="BG8:BG9"/>
    <mergeCell ref="BH8:BH9"/>
    <mergeCell ref="AX1:BH1"/>
    <mergeCell ref="AX3:BH4"/>
    <mergeCell ref="AX8:AX9"/>
    <mergeCell ref="AY8:AY9"/>
    <mergeCell ref="AZ8:AZ9"/>
    <mergeCell ref="BA8:BA9"/>
    <mergeCell ref="BB8:BB9"/>
    <mergeCell ref="BC8:BC9"/>
    <mergeCell ref="V27:AA27"/>
    <mergeCell ref="AD27:AL27"/>
    <mergeCell ref="AM27:AU27"/>
    <mergeCell ref="C28:C29"/>
    <mergeCell ref="E28:E29"/>
    <mergeCell ref="F28:F29"/>
    <mergeCell ref="G28:G29"/>
    <mergeCell ref="H28:H29"/>
    <mergeCell ref="BD8:BD9"/>
    <mergeCell ref="AS8:AU9"/>
    <mergeCell ref="Y19:AA19"/>
    <mergeCell ref="Y20:AA20"/>
    <mergeCell ref="Y21:AA21"/>
    <mergeCell ref="Y22:AA22"/>
    <mergeCell ref="Y23:AA23"/>
    <mergeCell ref="Y24:AA24"/>
    <mergeCell ref="Y13:AA13"/>
    <mergeCell ref="Y14:AA14"/>
    <mergeCell ref="Y15:AA15"/>
    <mergeCell ref="Y16:AA16"/>
    <mergeCell ref="Y17:AA17"/>
    <mergeCell ref="Y18:AA18"/>
    <mergeCell ref="AF8:AF9"/>
    <mergeCell ref="Y8:AA9"/>
    <mergeCell ref="O28:O29"/>
    <mergeCell ref="P28:P29"/>
    <mergeCell ref="Q28:Q29"/>
    <mergeCell ref="R28:R29"/>
    <mergeCell ref="S28:S29"/>
    <mergeCell ref="V28:V29"/>
    <mergeCell ref="I28:I29"/>
    <mergeCell ref="J28:J29"/>
    <mergeCell ref="K28:K29"/>
    <mergeCell ref="L28:L29"/>
    <mergeCell ref="M28:M29"/>
    <mergeCell ref="N28:N29"/>
    <mergeCell ref="AX28:AX29"/>
    <mergeCell ref="AY28:AY29"/>
    <mergeCell ref="AH28:AH29"/>
    <mergeCell ref="AI28:AI29"/>
    <mergeCell ref="AJ28:AJ29"/>
    <mergeCell ref="AK28:AK29"/>
    <mergeCell ref="AL28:AL29"/>
    <mergeCell ref="AM28:AM29"/>
    <mergeCell ref="W28:W29"/>
    <mergeCell ref="X28:X29"/>
    <mergeCell ref="Y28:AA29"/>
    <mergeCell ref="AD28:AD29"/>
    <mergeCell ref="AF28:AF29"/>
    <mergeCell ref="AG28:AG29"/>
    <mergeCell ref="AE28:AE29"/>
    <mergeCell ref="AR28:AR29"/>
    <mergeCell ref="Y33:AA33"/>
    <mergeCell ref="Y34:AA34"/>
    <mergeCell ref="Y35:AA35"/>
    <mergeCell ref="Y36:AA36"/>
    <mergeCell ref="Y37:AA37"/>
    <mergeCell ref="Y38:AA38"/>
    <mergeCell ref="BF28:BF29"/>
    <mergeCell ref="BG28:BG29"/>
    <mergeCell ref="BH28:BH29"/>
    <mergeCell ref="Y30:AA30"/>
    <mergeCell ref="Y31:AA31"/>
    <mergeCell ref="Y32:AA32"/>
    <mergeCell ref="AP32:AQ32"/>
    <mergeCell ref="AS32:AU32"/>
    <mergeCell ref="AZ28:AZ29"/>
    <mergeCell ref="BA28:BA29"/>
    <mergeCell ref="BB28:BB29"/>
    <mergeCell ref="BC28:BC29"/>
    <mergeCell ref="BD28:BD29"/>
    <mergeCell ref="BE28:BE29"/>
    <mergeCell ref="AN28:AN29"/>
    <mergeCell ref="AO28:AO29"/>
    <mergeCell ref="AP28:AQ29"/>
    <mergeCell ref="AS28:AU29"/>
    <mergeCell ref="V47:AA47"/>
    <mergeCell ref="AD47:AL47"/>
    <mergeCell ref="AM47:AU47"/>
    <mergeCell ref="C48:C49"/>
    <mergeCell ref="E48:E49"/>
    <mergeCell ref="F48:F49"/>
    <mergeCell ref="G48:G49"/>
    <mergeCell ref="H48:H49"/>
    <mergeCell ref="Y39:AA39"/>
    <mergeCell ref="Y40:AA40"/>
    <mergeCell ref="Y41:AA41"/>
    <mergeCell ref="Y42:AA42"/>
    <mergeCell ref="Y43:AA43"/>
    <mergeCell ref="Y44:AA44"/>
    <mergeCell ref="W48:W49"/>
    <mergeCell ref="X48:X49"/>
    <mergeCell ref="Y48:AA49"/>
    <mergeCell ref="AD48:AD49"/>
    <mergeCell ref="AF48:AF49"/>
    <mergeCell ref="AG48:AG49"/>
    <mergeCell ref="O48:O49"/>
    <mergeCell ref="P48:P49"/>
    <mergeCell ref="Q48:Q49"/>
    <mergeCell ref="R48:R49"/>
    <mergeCell ref="S48:S49"/>
    <mergeCell ref="V48:V49"/>
    <mergeCell ref="AP48:AQ49"/>
    <mergeCell ref="AS48:AU49"/>
    <mergeCell ref="AX48:AX49"/>
    <mergeCell ref="AY48:AY49"/>
    <mergeCell ref="AH48:AH49"/>
    <mergeCell ref="AI48:AI49"/>
    <mergeCell ref="AJ48:AJ49"/>
    <mergeCell ref="AK48:AK49"/>
    <mergeCell ref="AL48:AL49"/>
    <mergeCell ref="AM48:AM49"/>
    <mergeCell ref="AE48:AE49"/>
    <mergeCell ref="AR48:AR49"/>
    <mergeCell ref="Y53:AA53"/>
    <mergeCell ref="Y54:AA54"/>
    <mergeCell ref="Y55:AA55"/>
    <mergeCell ref="Y56:AA56"/>
    <mergeCell ref="Y57:AA57"/>
    <mergeCell ref="Y58:AA58"/>
    <mergeCell ref="BF48:BF49"/>
    <mergeCell ref="BG48:BG49"/>
    <mergeCell ref="BH48:BH49"/>
    <mergeCell ref="Y50:AA50"/>
    <mergeCell ref="Y51:AA51"/>
    <mergeCell ref="Y52:AA52"/>
    <mergeCell ref="AP50:AQ50"/>
    <mergeCell ref="AS50:AU50"/>
    <mergeCell ref="AP51:AQ51"/>
    <mergeCell ref="AS51:AU51"/>
    <mergeCell ref="AZ48:AZ49"/>
    <mergeCell ref="BA48:BA49"/>
    <mergeCell ref="BB48:BB49"/>
    <mergeCell ref="BC48:BC49"/>
    <mergeCell ref="BD48:BD49"/>
    <mergeCell ref="BE48:BE49"/>
    <mergeCell ref="AN48:AN49"/>
    <mergeCell ref="AO48:AO49"/>
    <mergeCell ref="AD67:AL67"/>
    <mergeCell ref="AM67:AU67"/>
    <mergeCell ref="C68:C69"/>
    <mergeCell ref="E68:E69"/>
    <mergeCell ref="F68:F69"/>
    <mergeCell ref="G68:G69"/>
    <mergeCell ref="H68:H69"/>
    <mergeCell ref="Y59:AA59"/>
    <mergeCell ref="Y60:AA60"/>
    <mergeCell ref="Y61:AA61"/>
    <mergeCell ref="Y62:AA62"/>
    <mergeCell ref="Y63:AA63"/>
    <mergeCell ref="Y64:AA64"/>
    <mergeCell ref="S68:S69"/>
    <mergeCell ref="V68:V69"/>
    <mergeCell ref="I68:I69"/>
    <mergeCell ref="J68:J69"/>
    <mergeCell ref="K68:K69"/>
    <mergeCell ref="L68:L69"/>
    <mergeCell ref="M68:M69"/>
    <mergeCell ref="N68:N69"/>
    <mergeCell ref="V67:AA67"/>
    <mergeCell ref="AP61:AQ61"/>
    <mergeCell ref="AS61:AU61"/>
    <mergeCell ref="AX68:AX69"/>
    <mergeCell ref="AY68:AY69"/>
    <mergeCell ref="AH68:AH69"/>
    <mergeCell ref="AI68:AI69"/>
    <mergeCell ref="AJ68:AJ69"/>
    <mergeCell ref="AK68:AK69"/>
    <mergeCell ref="AL68:AL69"/>
    <mergeCell ref="AM68:AM69"/>
    <mergeCell ref="W68:W69"/>
    <mergeCell ref="X68:X69"/>
    <mergeCell ref="Y68:AA69"/>
    <mergeCell ref="AD68:AD69"/>
    <mergeCell ref="AF68:AF69"/>
    <mergeCell ref="AG68:AG69"/>
    <mergeCell ref="AE68:AE69"/>
    <mergeCell ref="AR68:AR69"/>
    <mergeCell ref="Y73:AA73"/>
    <mergeCell ref="Y74:AA74"/>
    <mergeCell ref="Y75:AA75"/>
    <mergeCell ref="Y76:AA76"/>
    <mergeCell ref="Y77:AA77"/>
    <mergeCell ref="Y78:AA78"/>
    <mergeCell ref="BF68:BF69"/>
    <mergeCell ref="BG68:BG69"/>
    <mergeCell ref="BH68:BH69"/>
    <mergeCell ref="Y70:AA70"/>
    <mergeCell ref="Y71:AA71"/>
    <mergeCell ref="Y72:AA72"/>
    <mergeCell ref="AP72:AQ72"/>
    <mergeCell ref="AS72:AU72"/>
    <mergeCell ref="AZ68:AZ69"/>
    <mergeCell ref="BA68:BA69"/>
    <mergeCell ref="BB68:BB69"/>
    <mergeCell ref="BC68:BC69"/>
    <mergeCell ref="BD68:BD69"/>
    <mergeCell ref="BE68:BE69"/>
    <mergeCell ref="AN68:AN69"/>
    <mergeCell ref="AO68:AO69"/>
    <mergeCell ref="AP68:AQ69"/>
    <mergeCell ref="AS68:AU69"/>
    <mergeCell ref="AD87:AL87"/>
    <mergeCell ref="AM87:AU87"/>
    <mergeCell ref="C88:C89"/>
    <mergeCell ref="E88:E89"/>
    <mergeCell ref="F88:F89"/>
    <mergeCell ref="G88:G89"/>
    <mergeCell ref="H88:H89"/>
    <mergeCell ref="Y79:AA79"/>
    <mergeCell ref="Y80:AA80"/>
    <mergeCell ref="Y81:AA81"/>
    <mergeCell ref="Y82:AA82"/>
    <mergeCell ref="Y83:AA83"/>
    <mergeCell ref="Y84:AA84"/>
    <mergeCell ref="S88:S89"/>
    <mergeCell ref="V88:V89"/>
    <mergeCell ref="I88:I89"/>
    <mergeCell ref="J88:J89"/>
    <mergeCell ref="K88:K89"/>
    <mergeCell ref="L88:L89"/>
    <mergeCell ref="M88:M89"/>
    <mergeCell ref="N88:N89"/>
    <mergeCell ref="V87:AA87"/>
    <mergeCell ref="AP79:AQ79"/>
    <mergeCell ref="AS79:AU79"/>
    <mergeCell ref="AX88:AX89"/>
    <mergeCell ref="AY88:AY89"/>
    <mergeCell ref="AH88:AH89"/>
    <mergeCell ref="AI88:AI89"/>
    <mergeCell ref="AJ88:AJ89"/>
    <mergeCell ref="AK88:AK89"/>
    <mergeCell ref="AL88:AL89"/>
    <mergeCell ref="AM88:AM89"/>
    <mergeCell ref="W88:W89"/>
    <mergeCell ref="X88:X89"/>
    <mergeCell ref="Y88:AA89"/>
    <mergeCell ref="AD88:AD89"/>
    <mergeCell ref="AF88:AF89"/>
    <mergeCell ref="AG88:AG89"/>
    <mergeCell ref="AE88:AE89"/>
    <mergeCell ref="AR88:AR89"/>
    <mergeCell ref="Y93:AA93"/>
    <mergeCell ref="Y94:AA94"/>
    <mergeCell ref="Y95:AA95"/>
    <mergeCell ref="Y96:AA96"/>
    <mergeCell ref="Y97:AA97"/>
    <mergeCell ref="Y98:AA98"/>
    <mergeCell ref="BF88:BF89"/>
    <mergeCell ref="BG88:BG89"/>
    <mergeCell ref="BH88:BH89"/>
    <mergeCell ref="Y90:AA90"/>
    <mergeCell ref="Y91:AA91"/>
    <mergeCell ref="Y92:AA92"/>
    <mergeCell ref="AP90:AQ90"/>
    <mergeCell ref="AS90:AU90"/>
    <mergeCell ref="AP91:AQ91"/>
    <mergeCell ref="AS91:AU91"/>
    <mergeCell ref="AZ88:AZ89"/>
    <mergeCell ref="BA88:BA89"/>
    <mergeCell ref="BB88:BB89"/>
    <mergeCell ref="BC88:BC89"/>
    <mergeCell ref="BD88:BD89"/>
    <mergeCell ref="BE88:BE89"/>
    <mergeCell ref="AN88:AN89"/>
    <mergeCell ref="AO88:AO89"/>
    <mergeCell ref="C108:C109"/>
    <mergeCell ref="E108:E109"/>
    <mergeCell ref="F108:F109"/>
    <mergeCell ref="G108:G109"/>
    <mergeCell ref="H108:H109"/>
    <mergeCell ref="Y99:AA99"/>
    <mergeCell ref="Y100:AA100"/>
    <mergeCell ref="Y101:AA101"/>
    <mergeCell ref="Y102:AA102"/>
    <mergeCell ref="Y103:AA103"/>
    <mergeCell ref="Y104:AA104"/>
    <mergeCell ref="I108:I109"/>
    <mergeCell ref="J108:J109"/>
    <mergeCell ref="K108:K109"/>
    <mergeCell ref="L108:L109"/>
    <mergeCell ref="M108:M109"/>
    <mergeCell ref="N108:N109"/>
    <mergeCell ref="V107:AA107"/>
    <mergeCell ref="O108:O109"/>
    <mergeCell ref="P108:P109"/>
    <mergeCell ref="Q108:Q109"/>
    <mergeCell ref="R108:R109"/>
    <mergeCell ref="S108:S109"/>
    <mergeCell ref="V108:V109"/>
    <mergeCell ref="AD107:AL107"/>
    <mergeCell ref="AM107:AU107"/>
    <mergeCell ref="AL108:AL109"/>
    <mergeCell ref="AM108:AM109"/>
    <mergeCell ref="W108:W109"/>
    <mergeCell ref="X108:X109"/>
    <mergeCell ref="Y108:AA109"/>
    <mergeCell ref="AD108:AD109"/>
    <mergeCell ref="AF108:AF109"/>
    <mergeCell ref="AG108:AG109"/>
    <mergeCell ref="AE108:AE109"/>
    <mergeCell ref="AR108:AR109"/>
    <mergeCell ref="BF108:BF109"/>
    <mergeCell ref="BG108:BG109"/>
    <mergeCell ref="BH108:BH109"/>
    <mergeCell ref="Y110:AA110"/>
    <mergeCell ref="Y111:AA111"/>
    <mergeCell ref="Y112:AA112"/>
    <mergeCell ref="AP112:AQ112"/>
    <mergeCell ref="AS112:AU112"/>
    <mergeCell ref="AZ108:AZ109"/>
    <mergeCell ref="BA108:BA109"/>
    <mergeCell ref="BB108:BB109"/>
    <mergeCell ref="BC108:BC109"/>
    <mergeCell ref="BD108:BD109"/>
    <mergeCell ref="BE108:BE109"/>
    <mergeCell ref="AN108:AN109"/>
    <mergeCell ref="AO108:AO109"/>
    <mergeCell ref="AP108:AQ109"/>
    <mergeCell ref="AS108:AU109"/>
    <mergeCell ref="AX108:AX109"/>
    <mergeCell ref="AY108:AY109"/>
    <mergeCell ref="AH108:AH109"/>
    <mergeCell ref="AI108:AI109"/>
    <mergeCell ref="AJ108:AJ109"/>
    <mergeCell ref="AK108:AK109"/>
    <mergeCell ref="Y119:AA119"/>
    <mergeCell ref="Y120:AA120"/>
    <mergeCell ref="Y121:AA121"/>
    <mergeCell ref="Y122:AA122"/>
    <mergeCell ref="Y123:AA123"/>
    <mergeCell ref="Y124:AA124"/>
    <mergeCell ref="Y113:AA113"/>
    <mergeCell ref="Y114:AA114"/>
    <mergeCell ref="Y115:AA115"/>
    <mergeCell ref="Y116:AA116"/>
    <mergeCell ref="Y117:AA117"/>
    <mergeCell ref="Y118:AA118"/>
    <mergeCell ref="AP12:AQ12"/>
    <mergeCell ref="AP13:AQ13"/>
    <mergeCell ref="AP14:AQ14"/>
    <mergeCell ref="AP15:AQ15"/>
    <mergeCell ref="AP16:AQ16"/>
    <mergeCell ref="AS16:AU16"/>
    <mergeCell ref="AS17:AU17"/>
    <mergeCell ref="AS10:AU10"/>
    <mergeCell ref="AS11:AU11"/>
    <mergeCell ref="AS12:AU12"/>
    <mergeCell ref="AS13:AU13"/>
    <mergeCell ref="AS14:AU14"/>
    <mergeCell ref="AS15:AU15"/>
    <mergeCell ref="AP17:AQ17"/>
    <mergeCell ref="AP18:AQ18"/>
    <mergeCell ref="AP19:AQ19"/>
    <mergeCell ref="AP20:AQ20"/>
    <mergeCell ref="AP21:AQ21"/>
    <mergeCell ref="AP22:AQ22"/>
    <mergeCell ref="AS22:AU22"/>
    <mergeCell ref="AS23:AU23"/>
    <mergeCell ref="AS24:AU24"/>
    <mergeCell ref="AS18:AU18"/>
    <mergeCell ref="AS19:AU19"/>
    <mergeCell ref="AS20:AU20"/>
    <mergeCell ref="AS21:AU21"/>
    <mergeCell ref="AP33:AQ33"/>
    <mergeCell ref="AS33:AU33"/>
    <mergeCell ref="AP34:AQ34"/>
    <mergeCell ref="AS34:AU34"/>
    <mergeCell ref="AP35:AQ35"/>
    <mergeCell ref="AS35:AU35"/>
    <mergeCell ref="AP23:AQ23"/>
    <mergeCell ref="AP24:AQ24"/>
    <mergeCell ref="AP30:AQ30"/>
    <mergeCell ref="AS30:AU30"/>
    <mergeCell ref="AP31:AQ31"/>
    <mergeCell ref="AS31:AU31"/>
    <mergeCell ref="AP39:AQ39"/>
    <mergeCell ref="AS39:AU39"/>
    <mergeCell ref="AP40:AQ40"/>
    <mergeCell ref="AS40:AU40"/>
    <mergeCell ref="AP41:AQ41"/>
    <mergeCell ref="AS41:AU41"/>
    <mergeCell ref="AP36:AQ36"/>
    <mergeCell ref="AS36:AU36"/>
    <mergeCell ref="AP37:AQ37"/>
    <mergeCell ref="AS37:AU37"/>
    <mergeCell ref="AP38:AQ38"/>
    <mergeCell ref="AS38:AU38"/>
    <mergeCell ref="AP52:AQ52"/>
    <mergeCell ref="AS52:AU52"/>
    <mergeCell ref="AP53:AQ53"/>
    <mergeCell ref="AS53:AU53"/>
    <mergeCell ref="AP54:AQ54"/>
    <mergeCell ref="AS54:AU54"/>
    <mergeCell ref="AP42:AQ42"/>
    <mergeCell ref="AS42:AU42"/>
    <mergeCell ref="AP43:AQ43"/>
    <mergeCell ref="AS43:AU43"/>
    <mergeCell ref="AP44:AQ44"/>
    <mergeCell ref="AS44:AU44"/>
    <mergeCell ref="AP58:AQ58"/>
    <mergeCell ref="AS58:AU58"/>
    <mergeCell ref="AP59:AQ59"/>
    <mergeCell ref="AS59:AU59"/>
    <mergeCell ref="AP60:AQ60"/>
    <mergeCell ref="AS60:AU60"/>
    <mergeCell ref="AP55:AQ55"/>
    <mergeCell ref="AS55:AU55"/>
    <mergeCell ref="AP56:AQ56"/>
    <mergeCell ref="AS56:AU56"/>
    <mergeCell ref="AP57:AQ57"/>
    <mergeCell ref="AS57:AU57"/>
    <mergeCell ref="AP64:AQ64"/>
    <mergeCell ref="AS64:AU64"/>
    <mergeCell ref="AP70:AQ70"/>
    <mergeCell ref="AS70:AU70"/>
    <mergeCell ref="AP71:AQ71"/>
    <mergeCell ref="AS71:AU71"/>
    <mergeCell ref="AP62:AQ62"/>
    <mergeCell ref="AS62:AU62"/>
    <mergeCell ref="AP63:AQ63"/>
    <mergeCell ref="AS63:AU63"/>
    <mergeCell ref="AP76:AQ76"/>
    <mergeCell ref="AS76:AU76"/>
    <mergeCell ref="AP77:AQ77"/>
    <mergeCell ref="AS77:AU77"/>
    <mergeCell ref="AP78:AQ78"/>
    <mergeCell ref="AS78:AU78"/>
    <mergeCell ref="AP73:AQ73"/>
    <mergeCell ref="AS73:AU73"/>
    <mergeCell ref="AP74:AQ74"/>
    <mergeCell ref="AS74:AU74"/>
    <mergeCell ref="AP75:AQ75"/>
    <mergeCell ref="AS75:AU75"/>
    <mergeCell ref="AP82:AQ82"/>
    <mergeCell ref="AS82:AU82"/>
    <mergeCell ref="AP83:AQ83"/>
    <mergeCell ref="AS83:AU83"/>
    <mergeCell ref="AP84:AQ84"/>
    <mergeCell ref="AS84:AU84"/>
    <mergeCell ref="AP88:AQ89"/>
    <mergeCell ref="AS88:AU89"/>
    <mergeCell ref="AP80:AQ80"/>
    <mergeCell ref="AS80:AU80"/>
    <mergeCell ref="AP81:AQ81"/>
    <mergeCell ref="AS81:AU81"/>
    <mergeCell ref="AS96:AU96"/>
    <mergeCell ref="AP97:AQ97"/>
    <mergeCell ref="AS97:AU97"/>
    <mergeCell ref="AP92:AQ92"/>
    <mergeCell ref="AS92:AU92"/>
    <mergeCell ref="AP93:AQ93"/>
    <mergeCell ref="AS93:AU93"/>
    <mergeCell ref="AP94:AQ94"/>
    <mergeCell ref="AS94:AU94"/>
    <mergeCell ref="AP124:AQ124"/>
    <mergeCell ref="AS124:AU124"/>
    <mergeCell ref="AP119:AQ119"/>
    <mergeCell ref="AS119:AU119"/>
    <mergeCell ref="AP120:AQ120"/>
    <mergeCell ref="AS120:AU120"/>
    <mergeCell ref="AP121:AQ121"/>
    <mergeCell ref="AS121:AU121"/>
    <mergeCell ref="AP116:AQ116"/>
    <mergeCell ref="AS116:AU116"/>
    <mergeCell ref="AP117:AQ117"/>
    <mergeCell ref="AS117:AU117"/>
    <mergeCell ref="AP118:AQ118"/>
    <mergeCell ref="AS118:AU118"/>
    <mergeCell ref="AP123:AQ123"/>
    <mergeCell ref="AS123:AU123"/>
    <mergeCell ref="AP113:AQ113"/>
    <mergeCell ref="AS113:AU113"/>
    <mergeCell ref="AP114:AQ114"/>
    <mergeCell ref="AS114:AU114"/>
    <mergeCell ref="AP115:AQ115"/>
    <mergeCell ref="AS115:AU115"/>
    <mergeCell ref="AP104:AQ104"/>
    <mergeCell ref="AS104:AU104"/>
    <mergeCell ref="AP110:AQ110"/>
    <mergeCell ref="AS110:AU110"/>
    <mergeCell ref="AP111:AQ111"/>
    <mergeCell ref="AS111:AU111"/>
    <mergeCell ref="R68:R69"/>
    <mergeCell ref="I48:I49"/>
    <mergeCell ref="J48:J49"/>
    <mergeCell ref="K48:K49"/>
    <mergeCell ref="L48:L49"/>
    <mergeCell ref="M48:M49"/>
    <mergeCell ref="N48:N49"/>
    <mergeCell ref="AP122:AQ122"/>
    <mergeCell ref="AS122:AU122"/>
    <mergeCell ref="AP101:AQ101"/>
    <mergeCell ref="AS101:AU101"/>
    <mergeCell ref="AP102:AQ102"/>
    <mergeCell ref="AS102:AU102"/>
    <mergeCell ref="AP103:AQ103"/>
    <mergeCell ref="AS103:AU103"/>
    <mergeCell ref="AP98:AQ98"/>
    <mergeCell ref="AS98:AU98"/>
    <mergeCell ref="AP99:AQ99"/>
    <mergeCell ref="AS99:AU99"/>
    <mergeCell ref="AP100:AQ100"/>
    <mergeCell ref="AS100:AU100"/>
    <mergeCell ref="AP95:AQ95"/>
    <mergeCell ref="AS95:AU95"/>
    <mergeCell ref="AP96:AQ96"/>
    <mergeCell ref="AD1:AP1"/>
    <mergeCell ref="AQ1:AT1"/>
    <mergeCell ref="AE8:AE9"/>
    <mergeCell ref="B126:T126"/>
    <mergeCell ref="V126:AA126"/>
    <mergeCell ref="AD126:AU126"/>
    <mergeCell ref="AX126:BH126"/>
    <mergeCell ref="E87:L87"/>
    <mergeCell ref="O87:R87"/>
    <mergeCell ref="E107:L107"/>
    <mergeCell ref="O107:R107"/>
    <mergeCell ref="E27:L27"/>
    <mergeCell ref="O27:R27"/>
    <mergeCell ref="E47:L47"/>
    <mergeCell ref="O47:R47"/>
    <mergeCell ref="E67:L67"/>
    <mergeCell ref="O67:R67"/>
    <mergeCell ref="O88:O89"/>
    <mergeCell ref="P88:P89"/>
    <mergeCell ref="Q88:Q89"/>
    <mergeCell ref="R88:R89"/>
    <mergeCell ref="O68:O69"/>
    <mergeCell ref="P68:P69"/>
    <mergeCell ref="Q68:Q69"/>
  </mergeCells>
  <phoneticPr fontId="33" type="noConversion"/>
  <conditionalFormatting sqref="C10">
    <cfRule type="expression" dxfId="203" priority="1095">
      <formula>$S$7&gt;0</formula>
    </cfRule>
  </conditionalFormatting>
  <conditionalFormatting sqref="C10:F24">
    <cfRule type="notContainsBlanks" dxfId="202" priority="110">
      <formula>LEN(TRIM(C10))&gt;0</formula>
    </cfRule>
  </conditionalFormatting>
  <conditionalFormatting sqref="C11:F24">
    <cfRule type="expression" dxfId="201" priority="111">
      <formula>$S$7&gt;($B11-1)</formula>
    </cfRule>
  </conditionalFormatting>
  <conditionalFormatting sqref="C30:F30">
    <cfRule type="expression" dxfId="200" priority="109">
      <formula>$S$27&gt;0</formula>
    </cfRule>
  </conditionalFormatting>
  <conditionalFormatting sqref="C30:F44">
    <cfRule type="notContainsBlanks" dxfId="199" priority="94">
      <formula>LEN(TRIM(C30))&gt;0</formula>
    </cfRule>
  </conditionalFormatting>
  <conditionalFormatting sqref="C31:F44">
    <cfRule type="expression" dxfId="198" priority="95">
      <formula>$S$27&gt;($B31-1)</formula>
    </cfRule>
  </conditionalFormatting>
  <conditionalFormatting sqref="C50:F50">
    <cfRule type="expression" dxfId="197" priority="93">
      <formula>$S$47&gt;0</formula>
    </cfRule>
  </conditionalFormatting>
  <conditionalFormatting sqref="C50:F64">
    <cfRule type="notContainsBlanks" dxfId="196" priority="78">
      <formula>LEN(TRIM(C50))&gt;0</formula>
    </cfRule>
  </conditionalFormatting>
  <conditionalFormatting sqref="C51:F64">
    <cfRule type="expression" dxfId="195" priority="79">
      <formula>$S$47&gt;($B51-1)</formula>
    </cfRule>
  </conditionalFormatting>
  <conditionalFormatting sqref="C70:F70">
    <cfRule type="expression" dxfId="194" priority="77">
      <formula>$S$67&gt;0</formula>
    </cfRule>
  </conditionalFormatting>
  <conditionalFormatting sqref="C70:F84">
    <cfRule type="notContainsBlanks" dxfId="193" priority="62">
      <formula>LEN(TRIM(C70))&gt;0</formula>
    </cfRule>
  </conditionalFormatting>
  <conditionalFormatting sqref="C71:F84">
    <cfRule type="expression" dxfId="192" priority="63">
      <formula>$S$67&gt;($B71-1)</formula>
    </cfRule>
  </conditionalFormatting>
  <conditionalFormatting sqref="C90:F90">
    <cfRule type="expression" dxfId="191" priority="61">
      <formula>$S$87&gt;0</formula>
    </cfRule>
  </conditionalFormatting>
  <conditionalFormatting sqref="C90:F104">
    <cfRule type="notContainsBlanks" dxfId="190" priority="46">
      <formula>LEN(TRIM(C90))&gt;0</formula>
    </cfRule>
  </conditionalFormatting>
  <conditionalFormatting sqref="C91:F104">
    <cfRule type="expression" dxfId="189" priority="47">
      <formula>$S$87&gt;($B91-1)</formula>
    </cfRule>
  </conditionalFormatting>
  <conditionalFormatting sqref="C110:F110">
    <cfRule type="expression" dxfId="188" priority="45">
      <formula>$S$107&gt;0</formula>
    </cfRule>
  </conditionalFormatting>
  <conditionalFormatting sqref="C110:F124">
    <cfRule type="notContainsBlanks" dxfId="187" priority="30">
      <formula>LEN(TRIM(C110))&gt;0</formula>
    </cfRule>
  </conditionalFormatting>
  <conditionalFormatting sqref="C111:F124">
    <cfRule type="expression" dxfId="186" priority="31">
      <formula>$S$107&gt;($B111-1)</formula>
    </cfRule>
  </conditionalFormatting>
  <conditionalFormatting sqref="D10">
    <cfRule type="expression" dxfId="185" priority="1079">
      <formula>$S$7&gt;($B10-1)</formula>
    </cfRule>
  </conditionalFormatting>
  <conditionalFormatting sqref="E10:F10">
    <cfRule type="expression" dxfId="184" priority="125">
      <formula>$S$7&gt;0</formula>
    </cfRule>
  </conditionalFormatting>
  <conditionalFormatting sqref="K10:L10">
    <cfRule type="expression" dxfId="183" priority="1018">
      <formula>$S$7&gt;0</formula>
    </cfRule>
  </conditionalFormatting>
  <conditionalFormatting sqref="K10:L24">
    <cfRule type="notContainsBlanks" dxfId="182" priority="1003">
      <formula>LEN(TRIM(K10))&gt;0</formula>
    </cfRule>
  </conditionalFormatting>
  <conditionalFormatting sqref="K11:L24">
    <cfRule type="expression" dxfId="181" priority="1004">
      <formula>$S$7&gt;($B11-1)</formula>
    </cfRule>
  </conditionalFormatting>
  <conditionalFormatting sqref="K30:L30">
    <cfRule type="expression" dxfId="180" priority="827">
      <formula>$S$27&gt;0</formula>
    </cfRule>
  </conditionalFormatting>
  <conditionalFormatting sqref="K30:L44">
    <cfRule type="notContainsBlanks" dxfId="179" priority="796">
      <formula>LEN(TRIM(K30))&gt;0</formula>
    </cfRule>
  </conditionalFormatting>
  <conditionalFormatting sqref="K31:L44">
    <cfRule type="expression" dxfId="178" priority="813">
      <formula>$S$27&gt;($B31-1)</formula>
    </cfRule>
  </conditionalFormatting>
  <conditionalFormatting sqref="K50:L50">
    <cfRule type="expression" dxfId="177" priority="778">
      <formula>$S$47&gt;0</formula>
    </cfRule>
  </conditionalFormatting>
  <conditionalFormatting sqref="K50:L64">
    <cfRule type="notContainsBlanks" dxfId="176" priority="763">
      <formula>LEN(TRIM(K50))&gt;0</formula>
    </cfRule>
  </conditionalFormatting>
  <conditionalFormatting sqref="K51:L64">
    <cfRule type="expression" dxfId="175" priority="764">
      <formula>$S$47&gt;($B51-1)</formula>
    </cfRule>
  </conditionalFormatting>
  <conditionalFormatting sqref="K70:L70">
    <cfRule type="expression" dxfId="174" priority="730">
      <formula>$S$67&gt;0</formula>
    </cfRule>
  </conditionalFormatting>
  <conditionalFormatting sqref="K70:L84">
    <cfRule type="notContainsBlanks" dxfId="173" priority="715">
      <formula>LEN(TRIM(K70))&gt;0</formula>
    </cfRule>
  </conditionalFormatting>
  <conditionalFormatting sqref="K71:L84">
    <cfRule type="expression" dxfId="172" priority="716">
      <formula>$S$67&gt;($B71-1)</formula>
    </cfRule>
  </conditionalFormatting>
  <conditionalFormatting sqref="K90:L90">
    <cfRule type="expression" dxfId="171" priority="682">
      <formula>$S$87&gt;0</formula>
    </cfRule>
  </conditionalFormatting>
  <conditionalFormatting sqref="K90:L104">
    <cfRule type="notContainsBlanks" dxfId="170" priority="667">
      <formula>LEN(TRIM(K90))&gt;0</formula>
    </cfRule>
  </conditionalFormatting>
  <conditionalFormatting sqref="K91:L104">
    <cfRule type="expression" dxfId="169" priority="668">
      <formula>$S$87&gt;($B91-1)</formula>
    </cfRule>
  </conditionalFormatting>
  <conditionalFormatting sqref="K110:L110">
    <cfRule type="expression" dxfId="168" priority="634">
      <formula>$S$107&gt;0</formula>
    </cfRule>
  </conditionalFormatting>
  <conditionalFormatting sqref="K110:L124">
    <cfRule type="notContainsBlanks" dxfId="167" priority="619">
      <formula>LEN(TRIM(K110))&gt;0</formula>
    </cfRule>
  </conditionalFormatting>
  <conditionalFormatting sqref="K111:L124">
    <cfRule type="expression" dxfId="166" priority="620">
      <formula>$S$107&gt;($B111-1)</formula>
    </cfRule>
  </conditionalFormatting>
  <conditionalFormatting sqref="O10:R10">
    <cfRule type="expression" dxfId="165" priority="954">
      <formula>$S$7&gt;0</formula>
    </cfRule>
  </conditionalFormatting>
  <conditionalFormatting sqref="O10:R24">
    <cfRule type="notContainsBlanks" dxfId="164" priority="939">
      <formula>LEN(TRIM(O10))&gt;0</formula>
    </cfRule>
  </conditionalFormatting>
  <conditionalFormatting sqref="O11:R24">
    <cfRule type="expression" dxfId="163" priority="940">
      <formula>$S$7&gt;($B11-1)</formula>
    </cfRule>
  </conditionalFormatting>
  <conditionalFormatting sqref="O30:R30">
    <cfRule type="expression" dxfId="162" priority="812">
      <formula>$S$27&gt;0</formula>
    </cfRule>
  </conditionalFormatting>
  <conditionalFormatting sqref="O30:R44">
    <cfRule type="notContainsBlanks" dxfId="161" priority="795">
      <formula>LEN(TRIM(O30))&gt;0</formula>
    </cfRule>
  </conditionalFormatting>
  <conditionalFormatting sqref="O31:R44">
    <cfRule type="expression" dxfId="160" priority="798">
      <formula>$S$27&gt;($B31-1)</formula>
    </cfRule>
  </conditionalFormatting>
  <conditionalFormatting sqref="O50:R50">
    <cfRule type="expression" dxfId="159" priority="762">
      <formula>$S$47&gt;0</formula>
    </cfRule>
  </conditionalFormatting>
  <conditionalFormatting sqref="O50:R64">
    <cfRule type="notContainsBlanks" dxfId="158" priority="747">
      <formula>LEN(TRIM(O50))&gt;0</formula>
    </cfRule>
  </conditionalFormatting>
  <conditionalFormatting sqref="O51:R64">
    <cfRule type="expression" dxfId="157" priority="748">
      <formula>$S$47&gt;($B51-1)</formula>
    </cfRule>
  </conditionalFormatting>
  <conditionalFormatting sqref="O70:R70">
    <cfRule type="expression" dxfId="156" priority="714">
      <formula>$S$67&gt;0</formula>
    </cfRule>
  </conditionalFormatting>
  <conditionalFormatting sqref="O70:R84">
    <cfRule type="notContainsBlanks" dxfId="155" priority="699">
      <formula>LEN(TRIM(O70))&gt;0</formula>
    </cfRule>
  </conditionalFormatting>
  <conditionalFormatting sqref="O71:R84">
    <cfRule type="expression" dxfId="154" priority="700">
      <formula>$S$67&gt;($B71-1)</formula>
    </cfRule>
  </conditionalFormatting>
  <conditionalFormatting sqref="O90:R90">
    <cfRule type="expression" dxfId="153" priority="666">
      <formula>$S$87&gt;0</formula>
    </cfRule>
  </conditionalFormatting>
  <conditionalFormatting sqref="O90:R104">
    <cfRule type="notContainsBlanks" dxfId="152" priority="635">
      <formula>LEN(TRIM(O90))&gt;0</formula>
    </cfRule>
  </conditionalFormatting>
  <conditionalFormatting sqref="O91:R104">
    <cfRule type="expression" dxfId="151" priority="652">
      <formula>$S$87&gt;($B91-1)</formula>
    </cfRule>
  </conditionalFormatting>
  <conditionalFormatting sqref="O110:R110">
    <cfRule type="expression" dxfId="150" priority="618">
      <formula>$S$107&gt;0</formula>
    </cfRule>
  </conditionalFormatting>
  <conditionalFormatting sqref="O110:R124">
    <cfRule type="notContainsBlanks" dxfId="149" priority="603">
      <formula>LEN(TRIM(O110))&gt;0</formula>
    </cfRule>
  </conditionalFormatting>
  <conditionalFormatting sqref="O111:R124">
    <cfRule type="expression" dxfId="148" priority="604">
      <formula>$S$107&gt;($B111-1)</formula>
    </cfRule>
  </conditionalFormatting>
  <conditionalFormatting sqref="X10:X24">
    <cfRule type="containsText" dxfId="147" priority="1371" operator="containsText" text="NO">
      <formula>NOT(ISERROR(SEARCH("NO",X10)))</formula>
    </cfRule>
    <cfRule type="containsText" dxfId="146" priority="1372" operator="containsText" text="YES">
      <formula>NOT(ISERROR(SEARCH("YES",X10)))</formula>
    </cfRule>
  </conditionalFormatting>
  <conditionalFormatting sqref="X30:X44">
    <cfRule type="containsText" dxfId="145" priority="1369" operator="containsText" text="NO">
      <formula>NOT(ISERROR(SEARCH("NO",X30)))</formula>
    </cfRule>
    <cfRule type="containsText" dxfId="144" priority="1370" operator="containsText" text="YES">
      <formula>NOT(ISERROR(SEARCH("YES",X30)))</formula>
    </cfRule>
  </conditionalFormatting>
  <conditionalFormatting sqref="X50:X64">
    <cfRule type="containsText" dxfId="143" priority="1367" operator="containsText" text="NO">
      <formula>NOT(ISERROR(SEARCH("NO",X50)))</formula>
    </cfRule>
    <cfRule type="containsText" dxfId="142" priority="1368" operator="containsText" text="YES">
      <formula>NOT(ISERROR(SEARCH("YES",X50)))</formula>
    </cfRule>
  </conditionalFormatting>
  <conditionalFormatting sqref="X70:X84">
    <cfRule type="containsText" dxfId="141" priority="1365" operator="containsText" text="NO">
      <formula>NOT(ISERROR(SEARCH("NO",X70)))</formula>
    </cfRule>
    <cfRule type="containsText" dxfId="140" priority="1366" operator="containsText" text="YES">
      <formula>NOT(ISERROR(SEARCH("YES",X70)))</formula>
    </cfRule>
  </conditionalFormatting>
  <conditionalFormatting sqref="X90:X104">
    <cfRule type="containsText" dxfId="139" priority="1363" operator="containsText" text="NO">
      <formula>NOT(ISERROR(SEARCH("NO",X90)))</formula>
    </cfRule>
    <cfRule type="containsText" dxfId="138" priority="1364" operator="containsText" text="YES">
      <formula>NOT(ISERROR(SEARCH("YES",X90)))</formula>
    </cfRule>
  </conditionalFormatting>
  <conditionalFormatting sqref="X110:X124">
    <cfRule type="containsText" dxfId="137" priority="1361" operator="containsText" text="NO">
      <formula>NOT(ISERROR(SEARCH("NO",X110)))</formula>
    </cfRule>
    <cfRule type="containsText" dxfId="136" priority="1362" operator="containsText" text="YES">
      <formula>NOT(ISERROR(SEARCH("YES",X110)))</formula>
    </cfRule>
  </conditionalFormatting>
  <conditionalFormatting sqref="Y10:AA24">
    <cfRule type="notContainsBlanks" dxfId="135" priority="599">
      <formula>LEN(TRIM(Y10))&gt;0</formula>
    </cfRule>
    <cfRule type="expression" dxfId="134" priority="936">
      <formula>$X10="NO"</formula>
    </cfRule>
  </conditionalFormatting>
  <conditionalFormatting sqref="Y30:AA44">
    <cfRule type="notContainsBlanks" dxfId="133" priority="598">
      <formula>LEN(TRIM(Y30))&gt;0</formula>
    </cfRule>
    <cfRule type="expression" dxfId="132" priority="600">
      <formula>$X30="NO"</formula>
    </cfRule>
  </conditionalFormatting>
  <conditionalFormatting sqref="Y50:AA64">
    <cfRule type="notContainsBlanks" dxfId="131" priority="592">
      <formula>LEN(TRIM(Y50))&gt;0</formula>
    </cfRule>
    <cfRule type="expression" dxfId="130" priority="593">
      <formula>$X50="NO"</formula>
    </cfRule>
  </conditionalFormatting>
  <conditionalFormatting sqref="Y70:AA84">
    <cfRule type="notContainsBlanks" dxfId="129" priority="588">
      <formula>LEN(TRIM(Y70))&gt;0</formula>
    </cfRule>
    <cfRule type="expression" dxfId="128" priority="589">
      <formula>$X70="NO"</formula>
    </cfRule>
  </conditionalFormatting>
  <conditionalFormatting sqref="Y90:AA104">
    <cfRule type="notContainsBlanks" dxfId="127" priority="584">
      <formula>LEN(TRIM(Y90))&gt;0</formula>
    </cfRule>
    <cfRule type="expression" dxfId="126" priority="585">
      <formula>$X90="NO"</formula>
    </cfRule>
  </conditionalFormatting>
  <conditionalFormatting sqref="Y110:AA124">
    <cfRule type="notContainsBlanks" dxfId="125" priority="580">
      <formula>LEN(TRIM(Y110))&gt;0</formula>
    </cfRule>
    <cfRule type="expression" dxfId="124" priority="581">
      <formula>$X110="NO"</formula>
    </cfRule>
  </conditionalFormatting>
  <conditionalFormatting sqref="AD10:AE10">
    <cfRule type="expression" dxfId="123" priority="919">
      <formula>$S$7&gt;0</formula>
    </cfRule>
  </conditionalFormatting>
  <conditionalFormatting sqref="AD10:AE24">
    <cfRule type="notContainsBlanks" dxfId="122" priority="904">
      <formula>LEN(TRIM(AD10))&gt;0</formula>
    </cfRule>
  </conditionalFormatting>
  <conditionalFormatting sqref="AD11:AE24">
    <cfRule type="expression" dxfId="121" priority="905">
      <formula>$S$7&gt;($B11-1)</formula>
    </cfRule>
  </conditionalFormatting>
  <conditionalFormatting sqref="AD30:AE30">
    <cfRule type="expression" dxfId="120" priority="579">
      <formula>$S$27&gt;0</formula>
    </cfRule>
  </conditionalFormatting>
  <conditionalFormatting sqref="AD30:AE44">
    <cfRule type="notContainsBlanks" dxfId="119" priority="537">
      <formula>LEN(TRIM(AD30))&gt;0</formula>
    </cfRule>
  </conditionalFormatting>
  <conditionalFormatting sqref="AD31:AE44">
    <cfRule type="expression" dxfId="118" priority="538">
      <formula>$S$27&gt;($B31-1)</formula>
    </cfRule>
  </conditionalFormatting>
  <conditionalFormatting sqref="AD50:AE50">
    <cfRule type="expression" dxfId="117" priority="536">
      <formula>$S$47&gt;0</formula>
    </cfRule>
  </conditionalFormatting>
  <conditionalFormatting sqref="AD50:AE64">
    <cfRule type="notContainsBlanks" dxfId="116" priority="521">
      <formula>LEN(TRIM(AD50))&gt;0</formula>
    </cfRule>
  </conditionalFormatting>
  <conditionalFormatting sqref="AD51:AE64">
    <cfRule type="expression" dxfId="115" priority="522">
      <formula>$S$47&gt;($B51-1)</formula>
    </cfRule>
  </conditionalFormatting>
  <conditionalFormatting sqref="AD70:AE70">
    <cfRule type="expression" dxfId="114" priority="520">
      <formula>$S$67&gt;0</formula>
    </cfRule>
  </conditionalFormatting>
  <conditionalFormatting sqref="AD70:AE84">
    <cfRule type="notContainsBlanks" dxfId="113" priority="505">
      <formula>LEN(TRIM(AD70))&gt;0</formula>
    </cfRule>
  </conditionalFormatting>
  <conditionalFormatting sqref="AD71:AE84">
    <cfRule type="expression" dxfId="112" priority="506">
      <formula>$S$67&gt;($B71-1)</formula>
    </cfRule>
  </conditionalFormatting>
  <conditionalFormatting sqref="AD90:AE90">
    <cfRule type="expression" dxfId="111" priority="504">
      <formula>$S$87&gt;0</formula>
    </cfRule>
  </conditionalFormatting>
  <conditionalFormatting sqref="AD90:AE104">
    <cfRule type="notContainsBlanks" dxfId="110" priority="489">
      <formula>LEN(TRIM(AD90))&gt;0</formula>
    </cfRule>
  </conditionalFormatting>
  <conditionalFormatting sqref="AD91:AE104">
    <cfRule type="expression" dxfId="109" priority="490">
      <formula>$S$87&gt;($B91-1)</formula>
    </cfRule>
  </conditionalFormatting>
  <conditionalFormatting sqref="AD110:AE110">
    <cfRule type="expression" dxfId="108" priority="488">
      <formula>$S$107&gt;0</formula>
    </cfRule>
  </conditionalFormatting>
  <conditionalFormatting sqref="AD110:AE124">
    <cfRule type="notContainsBlanks" dxfId="107" priority="473">
      <formula>LEN(TRIM(AD110))&gt;0</formula>
    </cfRule>
  </conditionalFormatting>
  <conditionalFormatting sqref="AD111:AE124">
    <cfRule type="expression" dxfId="106" priority="474">
      <formula>$S$107&gt;($B111-1)</formula>
    </cfRule>
  </conditionalFormatting>
  <conditionalFormatting sqref="AM10:AN10">
    <cfRule type="expression" dxfId="105" priority="887">
      <formula>$S$7&gt;0</formula>
    </cfRule>
  </conditionalFormatting>
  <conditionalFormatting sqref="AM10:AN24">
    <cfRule type="notContainsBlanks" dxfId="104" priority="872">
      <formula>LEN(TRIM(AM10))&gt;0</formula>
    </cfRule>
  </conditionalFormatting>
  <conditionalFormatting sqref="AM11:AN24">
    <cfRule type="expression" dxfId="103" priority="886">
      <formula>$S$7&gt;($B11-1)</formula>
    </cfRule>
  </conditionalFormatting>
  <conditionalFormatting sqref="AM30:AN30">
    <cfRule type="expression" dxfId="102" priority="468">
      <formula>$S$27&gt;0</formula>
    </cfRule>
  </conditionalFormatting>
  <conditionalFormatting sqref="AM30:AN44">
    <cfRule type="notContainsBlanks" dxfId="101" priority="438">
      <formula>LEN(TRIM(AM30))&gt;0</formula>
    </cfRule>
  </conditionalFormatting>
  <conditionalFormatting sqref="AM31:AN44">
    <cfRule type="expression" dxfId="100" priority="466">
      <formula>$S$27&gt;($B31-1)</formula>
    </cfRule>
  </conditionalFormatting>
  <conditionalFormatting sqref="AM50:AN50">
    <cfRule type="expression" dxfId="99" priority="292">
      <formula>$S$47&gt;0</formula>
    </cfRule>
  </conditionalFormatting>
  <conditionalFormatting sqref="AM50:AN64">
    <cfRule type="notContainsBlanks" dxfId="98" priority="262">
      <formula>LEN(TRIM(AM50))&gt;0</formula>
    </cfRule>
  </conditionalFormatting>
  <conditionalFormatting sqref="AM51:AN64">
    <cfRule type="expression" dxfId="97" priority="290">
      <formula>$S$47&gt;($B51-1)</formula>
    </cfRule>
  </conditionalFormatting>
  <conditionalFormatting sqref="AM70:AN70">
    <cfRule type="expression" dxfId="96" priority="260">
      <formula>$S$67&gt;0</formula>
    </cfRule>
  </conditionalFormatting>
  <conditionalFormatting sqref="AM70:AN84">
    <cfRule type="notContainsBlanks" dxfId="95" priority="131">
      <formula>LEN(TRIM(AM70))&gt;0</formula>
    </cfRule>
  </conditionalFormatting>
  <conditionalFormatting sqref="AM71:AN84">
    <cfRule type="expression" dxfId="94" priority="259">
      <formula>$S$67&gt;($B71-1)</formula>
    </cfRule>
  </conditionalFormatting>
  <conditionalFormatting sqref="AM90:AN90">
    <cfRule type="expression" dxfId="93" priority="217">
      <formula>$S$87&gt;0</formula>
    </cfRule>
  </conditionalFormatting>
  <conditionalFormatting sqref="AM90:AN104">
    <cfRule type="notContainsBlanks" dxfId="92" priority="129">
      <formula>LEN(TRIM(AM90))&gt;0</formula>
    </cfRule>
  </conditionalFormatting>
  <conditionalFormatting sqref="AM91:AN104">
    <cfRule type="expression" dxfId="91" priority="216">
      <formula>$S$87&gt;($B91-1)</formula>
    </cfRule>
  </conditionalFormatting>
  <conditionalFormatting sqref="AM110:AN110">
    <cfRule type="expression" dxfId="90" priority="174">
      <formula>$S$107&gt;0</formula>
    </cfRule>
  </conditionalFormatting>
  <conditionalFormatting sqref="AM110:AN124">
    <cfRule type="notContainsBlanks" dxfId="89" priority="127">
      <formula>LEN(TRIM(AM110))&gt;0</formula>
    </cfRule>
  </conditionalFormatting>
  <conditionalFormatting sqref="AM111:AN124">
    <cfRule type="expression" dxfId="88" priority="172">
      <formula>$S$107&gt;($B111-1)</formula>
    </cfRule>
  </conditionalFormatting>
  <conditionalFormatting sqref="AO2:AO1048576">
    <cfRule type="cellIs" dxfId="87" priority="470" operator="equal">
      <formula>0</formula>
    </cfRule>
  </conditionalFormatting>
  <conditionalFormatting sqref="AP30:AQ30">
    <cfRule type="expression" dxfId="86" priority="467">
      <formula>$S$27&gt;0</formula>
    </cfRule>
  </conditionalFormatting>
  <conditionalFormatting sqref="AP31:AQ44">
    <cfRule type="expression" dxfId="85" priority="439">
      <formula>$S$27&gt;($B31-1)</formula>
    </cfRule>
  </conditionalFormatting>
  <conditionalFormatting sqref="AP50:AQ50">
    <cfRule type="expression" dxfId="84" priority="291">
      <formula>$S$47&gt;0</formula>
    </cfRule>
  </conditionalFormatting>
  <conditionalFormatting sqref="AP51:AQ64">
    <cfRule type="expression" dxfId="83" priority="263">
      <formula>$S$47&gt;($B51-1)</formula>
    </cfRule>
  </conditionalFormatting>
  <conditionalFormatting sqref="AP70:AQ70">
    <cfRule type="expression" dxfId="82" priority="258">
      <formula>$S$67&gt;0</formula>
    </cfRule>
  </conditionalFormatting>
  <conditionalFormatting sqref="AP71:AQ84">
    <cfRule type="expression" dxfId="81" priority="218">
      <formula>$S$67&gt;($B71-1)</formula>
    </cfRule>
  </conditionalFormatting>
  <conditionalFormatting sqref="AP90:AQ90">
    <cfRule type="expression" dxfId="80" priority="215">
      <formula>$S$87&gt;0</formula>
    </cfRule>
  </conditionalFormatting>
  <conditionalFormatting sqref="AP91:AQ104">
    <cfRule type="expression" dxfId="79" priority="175">
      <formula>$S$87&gt;($B91-1)</formula>
    </cfRule>
  </conditionalFormatting>
  <conditionalFormatting sqref="AP110:AQ110">
    <cfRule type="expression" dxfId="78" priority="173">
      <formula>$S$107&gt;0</formula>
    </cfRule>
  </conditionalFormatting>
  <conditionalFormatting sqref="AP111:AQ124">
    <cfRule type="expression" dxfId="77" priority="132">
      <formula>$S$107&gt;($B111-1)</formula>
    </cfRule>
  </conditionalFormatting>
  <conditionalFormatting sqref="AP10:AR10">
    <cfRule type="expression" dxfId="76" priority="18">
      <formula>$S$7&gt;0</formula>
    </cfRule>
  </conditionalFormatting>
  <conditionalFormatting sqref="AP10:AR24">
    <cfRule type="notContainsBlanks" dxfId="75" priority="16">
      <formula>LEN(TRIM(AP10))&gt;0</formula>
    </cfRule>
  </conditionalFormatting>
  <conditionalFormatting sqref="AP11:AR24">
    <cfRule type="expression" dxfId="74" priority="17">
      <formula>$S$7&gt;($B11-1)</formula>
    </cfRule>
  </conditionalFormatting>
  <conditionalFormatting sqref="AP50:AR64">
    <cfRule type="notContainsBlanks" dxfId="73" priority="10">
      <formula>LEN(TRIM(AP50))&gt;0</formula>
    </cfRule>
  </conditionalFormatting>
  <conditionalFormatting sqref="AP70:AR84">
    <cfRule type="notContainsBlanks" dxfId="72" priority="7">
      <formula>LEN(TRIM(AP70))&gt;0</formula>
    </cfRule>
  </conditionalFormatting>
  <conditionalFormatting sqref="AP90:AR104">
    <cfRule type="notContainsBlanks" dxfId="71" priority="4">
      <formula>LEN(TRIM(AP90))&gt;0</formula>
    </cfRule>
  </conditionalFormatting>
  <conditionalFormatting sqref="AP110:AR124">
    <cfRule type="notContainsBlanks" dxfId="70" priority="1">
      <formula>LEN(TRIM(AP110))&gt;0</formula>
    </cfRule>
  </conditionalFormatting>
  <conditionalFormatting sqref="AP30:AU44">
    <cfRule type="notContainsBlanks" dxfId="69" priority="13">
      <formula>LEN(TRIM(AP30))&gt;0</formula>
    </cfRule>
  </conditionalFormatting>
  <conditionalFormatting sqref="AR8:AR9">
    <cfRule type="cellIs" dxfId="68" priority="29" operator="equal">
      <formula>0</formula>
    </cfRule>
  </conditionalFormatting>
  <conditionalFormatting sqref="AR28:AR29">
    <cfRule type="cellIs" dxfId="67" priority="23" operator="equal">
      <formula>0</formula>
    </cfRule>
  </conditionalFormatting>
  <conditionalFormatting sqref="AR30">
    <cfRule type="expression" dxfId="66" priority="15">
      <formula>$S$7&gt;0</formula>
    </cfRule>
  </conditionalFormatting>
  <conditionalFormatting sqref="AR31:AR44">
    <cfRule type="expression" dxfId="65" priority="14">
      <formula>$S$7&gt;($B31-1)</formula>
    </cfRule>
  </conditionalFormatting>
  <conditionalFormatting sqref="AR48:AR49">
    <cfRule type="cellIs" dxfId="64" priority="22" operator="equal">
      <formula>0</formula>
    </cfRule>
  </conditionalFormatting>
  <conditionalFormatting sqref="AR50">
    <cfRule type="expression" dxfId="63" priority="12">
      <formula>$S$7&gt;0</formula>
    </cfRule>
  </conditionalFormatting>
  <conditionalFormatting sqref="AR51:AR64">
    <cfRule type="expression" dxfId="62" priority="11">
      <formula>$S$7&gt;($B51-1)</formula>
    </cfRule>
  </conditionalFormatting>
  <conditionalFormatting sqref="AR68:AR69">
    <cfRule type="cellIs" dxfId="61" priority="21" operator="equal">
      <formula>0</formula>
    </cfRule>
  </conditionalFormatting>
  <conditionalFormatting sqref="AR70">
    <cfRule type="expression" dxfId="60" priority="9">
      <formula>$S$7&gt;0</formula>
    </cfRule>
  </conditionalFormatting>
  <conditionalFormatting sqref="AR71:AR84">
    <cfRule type="expression" dxfId="59" priority="8">
      <formula>$S$7&gt;($B71-1)</formula>
    </cfRule>
  </conditionalFormatting>
  <conditionalFormatting sqref="AR88:AR89">
    <cfRule type="cellIs" dxfId="58" priority="20" operator="equal">
      <formula>0</formula>
    </cfRule>
  </conditionalFormatting>
  <conditionalFormatting sqref="AR90">
    <cfRule type="expression" dxfId="57" priority="6">
      <formula>$S$7&gt;0</formula>
    </cfRule>
  </conditionalFormatting>
  <conditionalFormatting sqref="AR91:AR104">
    <cfRule type="expression" dxfId="56" priority="5">
      <formula>$S$7&gt;($B91-1)</formula>
    </cfRule>
  </conditionalFormatting>
  <conditionalFormatting sqref="AR108:AR109">
    <cfRule type="cellIs" dxfId="55" priority="19" operator="equal">
      <formula>0</formula>
    </cfRule>
  </conditionalFormatting>
  <conditionalFormatting sqref="AR110">
    <cfRule type="expression" dxfId="54" priority="3">
      <formula>$S$7&gt;0</formula>
    </cfRule>
  </conditionalFormatting>
  <conditionalFormatting sqref="AR111:AR124">
    <cfRule type="expression" dxfId="53" priority="2">
      <formula>$S$7&gt;($B111-1)</formula>
    </cfRule>
  </conditionalFormatting>
  <conditionalFormatting sqref="AS10:AU24">
    <cfRule type="expression" dxfId="52" priority="843">
      <formula>$AV10="Y"</formula>
    </cfRule>
    <cfRule type="notContainsBlanks" dxfId="51" priority="858">
      <formula>LEN(TRIM(AS10))&gt;0</formula>
    </cfRule>
  </conditionalFormatting>
  <conditionalFormatting sqref="AS30:AU44">
    <cfRule type="expression" dxfId="50" priority="422">
      <formula>$AV30="Y"</formula>
    </cfRule>
  </conditionalFormatting>
  <conditionalFormatting sqref="AS50:AU64">
    <cfRule type="expression" dxfId="49" priority="341">
      <formula>$AV50="Y"</formula>
    </cfRule>
    <cfRule type="notContainsBlanks" dxfId="48" priority="356">
      <formula>LEN(TRIM(AS50))&gt;0</formula>
    </cfRule>
  </conditionalFormatting>
  <conditionalFormatting sqref="AS70:AU84">
    <cfRule type="expression" dxfId="47" priority="325">
      <formula>$AV70="Y"</formula>
    </cfRule>
    <cfRule type="notContainsBlanks" dxfId="46" priority="340">
      <formula>LEN(TRIM(AS70))&gt;0</formula>
    </cfRule>
  </conditionalFormatting>
  <conditionalFormatting sqref="AS90:AU104">
    <cfRule type="expression" dxfId="45" priority="309">
      <formula>$AV90="Y"</formula>
    </cfRule>
    <cfRule type="notContainsBlanks" dxfId="44" priority="324">
      <formula>LEN(TRIM(AS90))&gt;0</formula>
    </cfRule>
  </conditionalFormatting>
  <conditionalFormatting sqref="AS110:AU124">
    <cfRule type="expression" dxfId="43" priority="293">
      <formula>$AV110="Y"</formula>
    </cfRule>
    <cfRule type="notContainsBlanks" dxfId="42" priority="308">
      <formula>LEN(TRIM(AS110))&gt;0</formula>
    </cfRule>
  </conditionalFormatting>
  <pageMargins left="0.5" right="0.5" top="0.5" bottom="0.5" header="0.25" footer="0.25"/>
  <pageSetup paperSize="5" scale="54" fitToWidth="2" fitToHeight="0" orientation="landscape" horizontalDpi="1200" verticalDpi="1200" r:id="rId1"/>
  <headerFooter>
    <oddHeader>&amp;F</oddHeader>
    <oddFooter>&amp;L&amp;A&amp;CPage &amp;P of &amp;N</oddFooter>
  </headerFooter>
  <rowBreaks count="1" manualBreakCount="1">
    <brk id="65" min="1" max="45" man="1"/>
  </rowBreaks>
  <colBreaks count="2" manualBreakCount="2">
    <brk id="20" max="125" man="1"/>
    <brk id="48" max="125" man="1"/>
  </colBreaks>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400-000000000000}">
          <x14:formula1>
            <xm:f>'RI Drop-Downs'!$J$30:$J$32</xm:f>
          </x14:formula1>
          <xm:sqref>AP90:AQ104 AP10:AQ24 AP30:AQ44 AP50:AQ64 AP70:AQ84 AP110:AQ124</xm:sqref>
        </x14:dataValidation>
        <x14:dataValidation type="list" allowBlank="1" showInputMessage="1" showErrorMessage="1" xr:uid="{00000000-0002-0000-0400-000001000000}">
          <x14:formula1>
            <xm:f>'RI Drop-Downs'!$P$2:$P$14</xm:f>
          </x14:formula1>
          <xm:sqref>C110 C10 C30 C50 C70 C90</xm:sqref>
        </x14:dataValidation>
        <x14:dataValidation type="list" allowBlank="1" showInputMessage="1" showErrorMessage="1" xr:uid="{00000000-0002-0000-0400-000003000000}">
          <x14:formula1>
            <xm:f>OFFSET('VEH110 ID LISTS'!$B$1,1,MATCH($C10,'VEH110 ID LISTS'!$B$1:$M$1,0)-1,COUNTA(OFFSET('VEH110 ID LISTS'!$B$1,1,MATCH($C10,'VEH110 ID LISTS'!$B$1:$M$1,0)-1,100,)),1)</xm:f>
          </x14:formula1>
          <xm:sqref>E110 E70 E10 E30 E50 E90</xm:sqref>
        </x14:dataValidation>
        <x14:dataValidation type="list" allowBlank="1" showInputMessage="1" showErrorMessage="1" xr:uid="{274E39CF-1451-4F6C-AE95-A0793C78484E}">
          <x14:formula1>
            <xm:f>OFFSET('RI Drop-Downs'!$CH$1,1,MATCH('Justification &amp; Expected Use'!$E$12,'RI Drop-Downs'!$CH$1:$CO$1,0)-1,COUNTA(OFFSET('RI Drop-Downs'!$CH$1,1,MATCH('RI Drop-Downs'!$CG$2,'RI Drop-Downs'!$CH$1:$CO$1,0)-1,1308,)),1)</xm:f>
          </x14:formula1>
          <xm:sqref>AE10:AE24 AE110:AE124 AE90:AE104 AE70:AE84 AE50:AE64 AE30:AE44</xm:sqref>
        </x14:dataValidation>
        <x14:dataValidation type="list" allowBlank="1" showInputMessage="1" showErrorMessage="1" xr:uid="{00000000-0002-0000-0400-000002000000}">
          <x14:formula1>
            <xm:f>OFFSET('RI Drop-Downs'!$V$1,1,MATCH('Justification &amp; Expected Use'!$E$17,'RI Drop-Downs'!$V$1:$CE$1,0)-1,COUNTA(OFFSET('RI Drop-Downs'!$V$1,1,MATCH('RI Drop-Downs'!$U$2,'RI Drop-Downs'!$V$1:$CE$1,0)-1,1308,)),1)</xm:f>
          </x14:formula1>
          <xm:sqref>AD90:AD104 AD110:AD124 AD70:AD84 AD50:AD64 AD30:AD44 AD10:AD24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rgb="FFCCFFCC"/>
    <pageSetUpPr fitToPage="1"/>
  </sheetPr>
  <dimension ref="B1:Y99"/>
  <sheetViews>
    <sheetView zoomScale="90" zoomScaleNormal="90" workbookViewId="0">
      <pane ySplit="2" topLeftCell="A3" activePane="bottomLeft" state="frozen"/>
      <selection pane="bottomLeft" activeCell="U33" sqref="U33:U47"/>
    </sheetView>
  </sheetViews>
  <sheetFormatPr defaultColWidth="8.81640625" defaultRowHeight="14.5" x14ac:dyDescent="0.35"/>
  <cols>
    <col min="1" max="1" width="2.54296875" customWidth="1"/>
    <col min="2" max="2" width="3.54296875" customWidth="1"/>
    <col min="3" max="4" width="13.6328125" customWidth="1"/>
    <col min="5" max="5" width="7.6328125" customWidth="1"/>
    <col min="6" max="6" width="13.81640625" customWidth="1"/>
    <col min="7" max="8" width="13.6328125" customWidth="1"/>
    <col min="9" max="10" width="3.54296875" customWidth="1"/>
    <col min="11" max="12" width="13.6328125" customWidth="1"/>
    <col min="13" max="13" width="7.6328125" customWidth="1"/>
    <col min="14" max="14" width="13.81640625" customWidth="1"/>
    <col min="15" max="16" width="13.6328125" customWidth="1"/>
    <col min="17" max="18" width="3.54296875" customWidth="1"/>
    <col min="19" max="20" width="13.6328125" customWidth="1"/>
    <col min="21" max="21" width="7.6328125" customWidth="1"/>
    <col min="22" max="22" width="13.81640625" customWidth="1"/>
    <col min="23" max="24" width="13.6328125" customWidth="1"/>
    <col min="25" max="25" width="3.54296875" customWidth="1"/>
    <col min="26" max="26" width="2.54296875" customWidth="1"/>
  </cols>
  <sheetData>
    <row r="1" spans="2:25" s="10" customFormat="1" ht="18.5" x14ac:dyDescent="0.35">
      <c r="B1" s="76"/>
      <c r="C1" s="755" t="s">
        <v>15890</v>
      </c>
      <c r="D1" s="755"/>
      <c r="E1" s="756"/>
      <c r="F1" s="756"/>
      <c r="G1" s="756"/>
      <c r="H1" s="756"/>
      <c r="I1" s="756"/>
      <c r="J1" s="756"/>
      <c r="K1" s="756"/>
      <c r="L1" s="756"/>
      <c r="M1" s="756"/>
      <c r="N1" s="756"/>
      <c r="O1" s="756"/>
      <c r="P1" s="756"/>
      <c r="Q1" s="756"/>
      <c r="R1" s="756"/>
      <c r="S1" s="756"/>
      <c r="T1" s="756"/>
      <c r="U1" s="756"/>
      <c r="V1" s="756"/>
      <c r="W1" s="756"/>
      <c r="X1" s="756"/>
      <c r="Y1" s="77"/>
    </row>
    <row r="2" spans="2:25" s="11" customFormat="1" ht="24" thickBot="1" x14ac:dyDescent="0.4">
      <c r="B2" s="78"/>
      <c r="C2" s="757" t="s">
        <v>402</v>
      </c>
      <c r="D2" s="757"/>
      <c r="E2" s="758"/>
      <c r="F2" s="758"/>
      <c r="G2" s="758"/>
      <c r="H2" s="758"/>
      <c r="I2" s="758"/>
      <c r="J2" s="758"/>
      <c r="K2" s="758"/>
      <c r="L2" s="758"/>
      <c r="M2" s="758"/>
      <c r="N2" s="758"/>
      <c r="O2" s="758"/>
      <c r="P2" s="758"/>
      <c r="Q2" s="758"/>
      <c r="R2" s="758"/>
      <c r="S2" s="758"/>
      <c r="T2" s="758"/>
      <c r="U2" s="758"/>
      <c r="V2" s="758"/>
      <c r="W2" s="758"/>
      <c r="X2" s="758"/>
      <c r="Y2" s="79"/>
    </row>
    <row r="3" spans="2:25" s="4" customFormat="1" x14ac:dyDescent="0.35">
      <c r="B3" s="83"/>
      <c r="C3" s="84"/>
      <c r="D3" s="84"/>
      <c r="E3" s="84"/>
      <c r="F3" s="84"/>
      <c r="G3" s="84"/>
      <c r="H3" s="84"/>
      <c r="I3" s="84"/>
      <c r="J3" s="84"/>
      <c r="K3" s="84"/>
      <c r="L3" s="84"/>
      <c r="M3" s="84"/>
      <c r="N3" s="84"/>
      <c r="O3" s="84"/>
      <c r="P3" s="84"/>
      <c r="Q3" s="84"/>
      <c r="R3" s="84"/>
      <c r="S3" s="84"/>
      <c r="T3" s="84"/>
      <c r="U3" s="84"/>
      <c r="V3" s="84"/>
      <c r="W3" s="84"/>
      <c r="X3" s="84"/>
      <c r="Y3" s="85"/>
    </row>
    <row r="4" spans="2:25" s="4" customFormat="1" x14ac:dyDescent="0.35">
      <c r="B4" s="43"/>
      <c r="C4" s="20" t="s">
        <v>38</v>
      </c>
      <c r="D4" s="20"/>
      <c r="E4" s="759" t="s">
        <v>409</v>
      </c>
      <c r="F4" s="760"/>
      <c r="G4" s="760"/>
      <c r="H4" s="760"/>
      <c r="I4" s="760"/>
      <c r="J4" s="760"/>
      <c r="K4" s="760"/>
      <c r="L4" s="760"/>
      <c r="M4" s="760"/>
      <c r="N4" s="760"/>
      <c r="O4" s="760"/>
      <c r="P4" s="760"/>
      <c r="Q4" s="760"/>
      <c r="R4" s="760"/>
      <c r="S4" s="761"/>
      <c r="T4" s="761"/>
      <c r="U4" s="761"/>
      <c r="V4" s="761"/>
      <c r="W4" s="762"/>
      <c r="X4" s="21" t="s">
        <v>38</v>
      </c>
      <c r="Y4" s="44"/>
    </row>
    <row r="5" spans="2:25" s="4" customFormat="1" x14ac:dyDescent="0.35">
      <c r="B5" s="43"/>
      <c r="C5" s="20"/>
      <c r="D5" s="20"/>
      <c r="E5" s="763"/>
      <c r="F5" s="764"/>
      <c r="G5" s="764"/>
      <c r="H5" s="764"/>
      <c r="I5" s="764"/>
      <c r="J5" s="764"/>
      <c r="K5" s="764"/>
      <c r="L5" s="764"/>
      <c r="M5" s="764"/>
      <c r="N5" s="764"/>
      <c r="O5" s="764"/>
      <c r="P5" s="764"/>
      <c r="Q5" s="764"/>
      <c r="R5" s="764"/>
      <c r="S5" s="765"/>
      <c r="T5" s="765"/>
      <c r="U5" s="765"/>
      <c r="V5" s="765"/>
      <c r="W5" s="766"/>
      <c r="X5" s="21"/>
      <c r="Y5" s="44"/>
    </row>
    <row r="6" spans="2:25" s="4" customFormat="1" x14ac:dyDescent="0.35">
      <c r="B6" s="43"/>
      <c r="C6" s="6"/>
      <c r="D6" s="6"/>
      <c r="E6" s="767"/>
      <c r="F6" s="768"/>
      <c r="G6" s="768"/>
      <c r="H6" s="768"/>
      <c r="I6" s="768"/>
      <c r="J6" s="768"/>
      <c r="K6" s="768"/>
      <c r="L6" s="768"/>
      <c r="M6" s="768"/>
      <c r="N6" s="768"/>
      <c r="O6" s="768"/>
      <c r="P6" s="768"/>
      <c r="Q6" s="768"/>
      <c r="R6" s="768"/>
      <c r="S6" s="769"/>
      <c r="T6" s="769"/>
      <c r="U6" s="769"/>
      <c r="V6" s="769"/>
      <c r="W6" s="770"/>
      <c r="X6" s="6"/>
      <c r="Y6" s="44"/>
    </row>
    <row r="7" spans="2:25" s="4" customFormat="1" ht="15" thickBot="1" x14ac:dyDescent="0.4">
      <c r="B7" s="45"/>
      <c r="C7" s="22"/>
      <c r="D7" s="22"/>
      <c r="E7" s="22"/>
      <c r="F7" s="22"/>
      <c r="G7" s="22"/>
      <c r="H7" s="22"/>
      <c r="I7" s="22"/>
      <c r="J7" s="22"/>
      <c r="K7" s="22"/>
      <c r="L7" s="22"/>
      <c r="M7" s="22"/>
      <c r="N7" s="22"/>
      <c r="O7" s="22"/>
      <c r="P7" s="22"/>
      <c r="Q7" s="22"/>
      <c r="R7" s="22"/>
      <c r="S7" s="22"/>
      <c r="T7" s="22"/>
      <c r="U7" s="22"/>
      <c r="V7" s="22"/>
      <c r="W7" s="22"/>
      <c r="X7" s="22"/>
      <c r="Y7" s="46"/>
    </row>
    <row r="8" spans="2:25" s="11" customFormat="1" ht="24" thickBot="1" x14ac:dyDescent="0.4">
      <c r="B8" s="80"/>
      <c r="C8" s="503" t="s">
        <v>403</v>
      </c>
      <c r="D8" s="503"/>
      <c r="E8" s="503"/>
      <c r="F8" s="503"/>
      <c r="G8" s="503"/>
      <c r="H8" s="503"/>
      <c r="I8" s="503"/>
      <c r="J8" s="503"/>
      <c r="K8" s="503"/>
      <c r="L8" s="503"/>
      <c r="M8" s="503"/>
      <c r="N8" s="503"/>
      <c r="O8" s="503"/>
      <c r="P8" s="503"/>
      <c r="Q8" s="503"/>
      <c r="R8" s="503"/>
      <c r="S8" s="503"/>
      <c r="T8" s="503"/>
      <c r="U8" s="503"/>
      <c r="V8" s="503"/>
      <c r="W8" s="503"/>
      <c r="X8" s="503"/>
      <c r="Y8" s="59"/>
    </row>
    <row r="9" spans="2:25" x14ac:dyDescent="0.35">
      <c r="B9" s="122"/>
      <c r="C9" s="123"/>
      <c r="D9" s="123"/>
      <c r="E9" s="123"/>
      <c r="F9" s="123"/>
      <c r="G9" s="123"/>
      <c r="H9" s="123"/>
      <c r="I9" s="33"/>
      <c r="J9" s="124"/>
      <c r="K9" s="125"/>
      <c r="L9" s="125"/>
      <c r="M9" s="125"/>
      <c r="N9" s="125"/>
      <c r="O9" s="126"/>
      <c r="P9" s="126"/>
      <c r="Q9" s="127"/>
      <c r="R9" s="32"/>
      <c r="S9" s="123"/>
      <c r="T9" s="123"/>
      <c r="U9" s="123"/>
      <c r="V9" s="123"/>
      <c r="W9" s="123"/>
      <c r="X9" s="123"/>
      <c r="Y9" s="128"/>
    </row>
    <row r="10" spans="2:25" ht="14.5" customHeight="1" x14ac:dyDescent="0.35">
      <c r="B10" s="47"/>
      <c r="C10" s="81" t="s">
        <v>14734</v>
      </c>
      <c r="D10" s="696" t="s">
        <v>404</v>
      </c>
      <c r="E10" s="667"/>
      <c r="F10" s="667"/>
      <c r="G10" s="667"/>
      <c r="H10" s="697"/>
      <c r="I10" s="94"/>
      <c r="J10" s="95"/>
      <c r="K10" s="93" t="s">
        <v>14735</v>
      </c>
      <c r="L10" s="696" t="s">
        <v>404</v>
      </c>
      <c r="M10" s="667"/>
      <c r="N10" s="667"/>
      <c r="O10" s="667"/>
      <c r="P10" s="697"/>
      <c r="Q10" s="15"/>
      <c r="R10" s="12"/>
      <c r="S10" s="81" t="s">
        <v>14736</v>
      </c>
      <c r="T10" s="696" t="s">
        <v>404</v>
      </c>
      <c r="U10" s="667"/>
      <c r="V10" s="667"/>
      <c r="W10" s="667"/>
      <c r="X10" s="697"/>
      <c r="Y10" s="129"/>
    </row>
    <row r="11" spans="2:25" ht="15" customHeight="1" x14ac:dyDescent="0.35">
      <c r="B11" s="47"/>
      <c r="C11" s="656" t="s">
        <v>19</v>
      </c>
      <c r="D11" s="656" t="s">
        <v>20</v>
      </c>
      <c r="E11" s="656" t="s">
        <v>14</v>
      </c>
      <c r="F11" s="656" t="s">
        <v>13</v>
      </c>
      <c r="G11" s="656" t="s">
        <v>15</v>
      </c>
      <c r="H11" s="656" t="s">
        <v>16</v>
      </c>
      <c r="I11" s="744"/>
      <c r="J11" s="745"/>
      <c r="K11" s="656" t="s">
        <v>19</v>
      </c>
      <c r="L11" s="656" t="s">
        <v>20</v>
      </c>
      <c r="M11" s="656" t="s">
        <v>14</v>
      </c>
      <c r="N11" s="656" t="s">
        <v>13</v>
      </c>
      <c r="O11" s="656" t="s">
        <v>15</v>
      </c>
      <c r="P11" s="656" t="s">
        <v>16</v>
      </c>
      <c r="Q11" s="15"/>
      <c r="R11" s="12"/>
      <c r="S11" s="656" t="s">
        <v>19</v>
      </c>
      <c r="T11" s="656" t="s">
        <v>20</v>
      </c>
      <c r="U11" s="656" t="s">
        <v>14</v>
      </c>
      <c r="V11" s="656" t="s">
        <v>13</v>
      </c>
      <c r="W11" s="656" t="s">
        <v>15</v>
      </c>
      <c r="X11" s="656" t="s">
        <v>16</v>
      </c>
      <c r="Y11" s="129"/>
    </row>
    <row r="12" spans="2:25" x14ac:dyDescent="0.35">
      <c r="B12" s="47"/>
      <c r="C12" s="657"/>
      <c r="D12" s="657"/>
      <c r="E12" s="657"/>
      <c r="F12" s="657"/>
      <c r="G12" s="657"/>
      <c r="H12" s="657"/>
      <c r="I12" s="744"/>
      <c r="J12" s="745"/>
      <c r="K12" s="657"/>
      <c r="L12" s="657"/>
      <c r="M12" s="657"/>
      <c r="N12" s="657"/>
      <c r="O12" s="657"/>
      <c r="P12" s="657"/>
      <c r="Q12" s="15"/>
      <c r="R12" s="12"/>
      <c r="S12" s="657"/>
      <c r="T12" s="657"/>
      <c r="U12" s="657"/>
      <c r="V12" s="657"/>
      <c r="W12" s="657"/>
      <c r="X12" s="657"/>
      <c r="Y12" s="129"/>
    </row>
    <row r="13" spans="2:25" ht="29" x14ac:dyDescent="0.35">
      <c r="B13" s="49">
        <v>1</v>
      </c>
      <c r="C13" s="363" t="str">
        <f>IFERROR(IF('Vehicle Specs, FES, &amp; Turn-Ins'!G10&lt;&gt;0,'Vehicle Specs, FES, &amp; Turn-Ins'!G10)," ")</f>
        <v>Ford</v>
      </c>
      <c r="D13" s="363" t="str">
        <f>IFERROR(IF('Vehicle Specs, FES, &amp; Turn-Ins'!H10&lt;&gt;0,'Vehicle Specs, FES, &amp; Turn-Ins'!H10)," ")</f>
        <v>F150</v>
      </c>
      <c r="E13" s="363" t="str">
        <f>IFERROR(IF('Justification &amp; Expected Use'!C63&lt;&gt;0,'Justification &amp; Expected Use'!C63)," ")</f>
        <v>3300</v>
      </c>
      <c r="F13" s="323" t="s">
        <v>17914</v>
      </c>
      <c r="G13" s="316"/>
      <c r="H13" s="316"/>
      <c r="I13" s="97"/>
      <c r="J13" s="98">
        <v>1</v>
      </c>
      <c r="K13" s="363" t="str">
        <f>IFERROR(IF('Vehicle Specs, FES, &amp; Turn-Ins'!G30&lt;&gt;0,'Vehicle Specs, FES, &amp; Turn-Ins'!G30)," ")</f>
        <v/>
      </c>
      <c r="L13" s="363" t="str">
        <f>IFERROR(IF('Vehicle Specs, FES, &amp; Turn-Ins'!H30&lt;&gt;0,'Vehicle Specs, FES, &amp; Turn-Ins'!H30)," ")</f>
        <v/>
      </c>
      <c r="M13" s="363" t="b">
        <f>IFERROR(IF('Justification &amp; Expected Use'!C110&lt;&gt;0,'Justification &amp; Expected Use'!C110)," ")</f>
        <v>0</v>
      </c>
      <c r="N13" s="323"/>
      <c r="O13" s="316"/>
      <c r="P13" s="316"/>
      <c r="Q13" s="99"/>
      <c r="R13" s="96">
        <v>1</v>
      </c>
      <c r="S13" s="363" t="str">
        <f>IFERROR(IF('Vehicle Specs, FES, &amp; Turn-Ins'!G50&lt;&gt;0,'Vehicle Specs, FES, &amp; Turn-Ins'!G50)," ")</f>
        <v/>
      </c>
      <c r="T13" s="363" t="str">
        <f>IFERROR(IF('Vehicle Specs, FES, &amp; Turn-Ins'!H50&lt;&gt;0,'Vehicle Specs, FES, &amp; Turn-Ins'!H50)," ")</f>
        <v/>
      </c>
      <c r="U13" s="363" t="b">
        <f>IFERROR(IF('Justification &amp; Expected Use'!C156&lt;&gt;0,'Justification &amp; Expected Use'!C156)," ")</f>
        <v>0</v>
      </c>
      <c r="V13" s="323"/>
      <c r="W13" s="316"/>
      <c r="X13" s="316"/>
      <c r="Y13" s="129"/>
    </row>
    <row r="14" spans="2:25" ht="29" x14ac:dyDescent="0.35">
      <c r="B14" s="49">
        <v>2</v>
      </c>
      <c r="C14" s="364" t="str">
        <f>IFERROR(IF('Vehicle Specs, FES, &amp; Turn-Ins'!G11&lt;&gt;0,'Vehicle Specs, FES, &amp; Turn-Ins'!G11)," ")</f>
        <v>Ford</v>
      </c>
      <c r="D14" s="364" t="str">
        <f>IFERROR(IF('Vehicle Specs, FES, &amp; Turn-Ins'!H11&lt;&gt;0,'Vehicle Specs, FES, &amp; Turn-Ins'!H11)," ")</f>
        <v>F150</v>
      </c>
      <c r="E14" s="364" t="str">
        <f>IFERROR(IF('Justification &amp; Expected Use'!C64&lt;&gt;0,'Justification &amp; Expected Use'!C64)," ")</f>
        <v>2800</v>
      </c>
      <c r="F14" s="324" t="s">
        <v>17915</v>
      </c>
      <c r="G14" s="317"/>
      <c r="H14" s="317"/>
      <c r="I14" s="97"/>
      <c r="J14" s="98">
        <v>2</v>
      </c>
      <c r="K14" s="364" t="str">
        <f>IFERROR(IF('Vehicle Specs, FES, &amp; Turn-Ins'!G31&lt;&gt;0,'Vehicle Specs, FES, &amp; Turn-Ins'!G31)," ")</f>
        <v/>
      </c>
      <c r="L14" s="364" t="str">
        <f>IFERROR(IF('Vehicle Specs, FES, &amp; Turn-Ins'!H31&lt;&gt;0,'Vehicle Specs, FES, &amp; Turn-Ins'!H31)," ")</f>
        <v/>
      </c>
      <c r="M14" s="364" t="b">
        <f>IFERROR(IF('Justification &amp; Expected Use'!C111&lt;&gt;0,'Justification &amp; Expected Use'!C111)," ")</f>
        <v>0</v>
      </c>
      <c r="N14" s="324"/>
      <c r="O14" s="317"/>
      <c r="P14" s="317"/>
      <c r="Q14" s="99"/>
      <c r="R14" s="96">
        <v>2</v>
      </c>
      <c r="S14" s="364" t="str">
        <f>IFERROR(IF('Vehicle Specs, FES, &amp; Turn-Ins'!G51&lt;&gt;0,'Vehicle Specs, FES, &amp; Turn-Ins'!G51)," ")</f>
        <v/>
      </c>
      <c r="T14" s="364" t="str">
        <f>IFERROR(IF('Vehicle Specs, FES, &amp; Turn-Ins'!H51&lt;&gt;0,'Vehicle Specs, FES, &amp; Turn-Ins'!H51)," ")</f>
        <v/>
      </c>
      <c r="U14" s="364" t="b">
        <f>IFERROR(IF('Justification &amp; Expected Use'!C157&lt;&gt;0,'Justification &amp; Expected Use'!C157)," ")</f>
        <v>0</v>
      </c>
      <c r="V14" s="324"/>
      <c r="W14" s="317"/>
      <c r="X14" s="317"/>
      <c r="Y14" s="129"/>
    </row>
    <row r="15" spans="2:25" x14ac:dyDescent="0.35">
      <c r="B15" s="49">
        <v>3</v>
      </c>
      <c r="C15" s="364" t="str">
        <f>IFERROR(IF('Vehicle Specs, FES, &amp; Turn-Ins'!G12&lt;&gt;0,'Vehicle Specs, FES, &amp; Turn-Ins'!G12)," ")</f>
        <v>Ford</v>
      </c>
      <c r="D15" s="364" t="str">
        <f>IFERROR(IF('Vehicle Specs, FES, &amp; Turn-Ins'!H12&lt;&gt;0,'Vehicle Specs, FES, &amp; Turn-Ins'!H12)," ")</f>
        <v>F150</v>
      </c>
      <c r="E15" s="364" t="str">
        <f>IFERROR(IF('Justification &amp; Expected Use'!C65&lt;&gt;0,'Justification &amp; Expected Use'!C65)," ")</f>
        <v>3670</v>
      </c>
      <c r="F15" s="324"/>
      <c r="G15" s="317"/>
      <c r="H15" s="317"/>
      <c r="I15" s="97"/>
      <c r="J15" s="98">
        <v>3</v>
      </c>
      <c r="K15" s="364" t="str">
        <f>IFERROR(IF('Vehicle Specs, FES, &amp; Turn-Ins'!G32&lt;&gt;0,'Vehicle Specs, FES, &amp; Turn-Ins'!G32)," ")</f>
        <v/>
      </c>
      <c r="L15" s="364" t="str">
        <f>IFERROR(IF('Vehicle Specs, FES, &amp; Turn-Ins'!H32&lt;&gt;0,'Vehicle Specs, FES, &amp; Turn-Ins'!H32)," ")</f>
        <v/>
      </c>
      <c r="M15" s="364" t="b">
        <f>IFERROR(IF('Justification &amp; Expected Use'!C112&lt;&gt;0,'Justification &amp; Expected Use'!C112)," ")</f>
        <v>0</v>
      </c>
      <c r="N15" s="324"/>
      <c r="O15" s="317"/>
      <c r="P15" s="317"/>
      <c r="Q15" s="99"/>
      <c r="R15" s="96">
        <v>3</v>
      </c>
      <c r="S15" s="364" t="str">
        <f>IFERROR(IF('Vehicle Specs, FES, &amp; Turn-Ins'!G52&lt;&gt;0,'Vehicle Specs, FES, &amp; Turn-Ins'!G52)," ")</f>
        <v/>
      </c>
      <c r="T15" s="364" t="str">
        <f>IFERROR(IF('Vehicle Specs, FES, &amp; Turn-Ins'!H52&lt;&gt;0,'Vehicle Specs, FES, &amp; Turn-Ins'!H52)," ")</f>
        <v/>
      </c>
      <c r="U15" s="364" t="b">
        <f>IFERROR(IF('Justification &amp; Expected Use'!C158&lt;&gt;0,'Justification &amp; Expected Use'!C158)," ")</f>
        <v>0</v>
      </c>
      <c r="V15" s="324"/>
      <c r="W15" s="317"/>
      <c r="X15" s="317"/>
      <c r="Y15" s="129"/>
    </row>
    <row r="16" spans="2:25" x14ac:dyDescent="0.35">
      <c r="B16" s="49">
        <v>4</v>
      </c>
      <c r="C16" s="364" t="str">
        <f>IFERROR(IF('Vehicle Specs, FES, &amp; Turn-Ins'!G13&lt;&gt;0,'Vehicle Specs, FES, &amp; Turn-Ins'!G13)," ")</f>
        <v>Ford</v>
      </c>
      <c r="D16" s="364" t="str">
        <f>IFERROR(IF('Vehicle Specs, FES, &amp; Turn-Ins'!H13&lt;&gt;0,'Vehicle Specs, FES, &amp; Turn-Ins'!H13)," ")</f>
        <v>F150</v>
      </c>
      <c r="E16" s="364" t="str">
        <f>IFERROR(IF('Justification &amp; Expected Use'!C66&lt;&gt;0,'Justification &amp; Expected Use'!C66)," ")</f>
        <v>1200</v>
      </c>
      <c r="F16" s="324"/>
      <c r="G16" s="317"/>
      <c r="H16" s="317"/>
      <c r="I16" s="97"/>
      <c r="J16" s="98">
        <v>4</v>
      </c>
      <c r="K16" s="364" t="str">
        <f>IFERROR(IF('Vehicle Specs, FES, &amp; Turn-Ins'!G33&lt;&gt;0,'Vehicle Specs, FES, &amp; Turn-Ins'!G33)," ")</f>
        <v/>
      </c>
      <c r="L16" s="364" t="str">
        <f>IFERROR(IF('Vehicle Specs, FES, &amp; Turn-Ins'!H33&lt;&gt;0,'Vehicle Specs, FES, &amp; Turn-Ins'!H33)," ")</f>
        <v/>
      </c>
      <c r="M16" s="364" t="b">
        <f>IFERROR(IF('Justification &amp; Expected Use'!C113&lt;&gt;0,'Justification &amp; Expected Use'!C113)," ")</f>
        <v>0</v>
      </c>
      <c r="N16" s="324"/>
      <c r="O16" s="317"/>
      <c r="P16" s="317"/>
      <c r="Q16" s="99"/>
      <c r="R16" s="96">
        <v>4</v>
      </c>
      <c r="S16" s="364" t="str">
        <f>IFERROR(IF('Vehicle Specs, FES, &amp; Turn-Ins'!G53&lt;&gt;0,'Vehicle Specs, FES, &amp; Turn-Ins'!G53)," ")</f>
        <v/>
      </c>
      <c r="T16" s="364" t="str">
        <f>IFERROR(IF('Vehicle Specs, FES, &amp; Turn-Ins'!H53&lt;&gt;0,'Vehicle Specs, FES, &amp; Turn-Ins'!H53)," ")</f>
        <v/>
      </c>
      <c r="U16" s="364" t="b">
        <f>IFERROR(IF('Justification &amp; Expected Use'!C159&lt;&gt;0,'Justification &amp; Expected Use'!C159)," ")</f>
        <v>0</v>
      </c>
      <c r="V16" s="324"/>
      <c r="W16" s="317"/>
      <c r="X16" s="317"/>
      <c r="Y16" s="129"/>
    </row>
    <row r="17" spans="2:25" x14ac:dyDescent="0.35">
      <c r="B17" s="49">
        <v>5</v>
      </c>
      <c r="C17" s="364" t="str">
        <f>IFERROR(IF('Vehicle Specs, FES, &amp; Turn-Ins'!G14&lt;&gt;0,'Vehicle Specs, FES, &amp; Turn-Ins'!G14)," ")</f>
        <v>Ford</v>
      </c>
      <c r="D17" s="364" t="str">
        <f>IFERROR(IF('Vehicle Specs, FES, &amp; Turn-Ins'!H14&lt;&gt;0,'Vehicle Specs, FES, &amp; Turn-Ins'!H14)," ")</f>
        <v>F150</v>
      </c>
      <c r="E17" s="364" t="str">
        <f>IFERROR(IF('Justification &amp; Expected Use'!C67&lt;&gt;0,'Justification &amp; Expected Use'!C67)," ")</f>
        <v>6500</v>
      </c>
      <c r="F17" s="324"/>
      <c r="G17" s="317"/>
      <c r="H17" s="317"/>
      <c r="I17" s="97"/>
      <c r="J17" s="98">
        <v>5</v>
      </c>
      <c r="K17" s="364" t="str">
        <f>IFERROR(IF('Vehicle Specs, FES, &amp; Turn-Ins'!G34&lt;&gt;0,'Vehicle Specs, FES, &amp; Turn-Ins'!G34)," ")</f>
        <v/>
      </c>
      <c r="L17" s="364" t="str">
        <f>IFERROR(IF('Vehicle Specs, FES, &amp; Turn-Ins'!H34&lt;&gt;0,'Vehicle Specs, FES, &amp; Turn-Ins'!H34)," ")</f>
        <v/>
      </c>
      <c r="M17" s="364" t="b">
        <f>IFERROR(IF('Justification &amp; Expected Use'!C114&lt;&gt;0,'Justification &amp; Expected Use'!C114)," ")</f>
        <v>0</v>
      </c>
      <c r="N17" s="324"/>
      <c r="O17" s="317"/>
      <c r="P17" s="317"/>
      <c r="Q17" s="99"/>
      <c r="R17" s="96">
        <v>5</v>
      </c>
      <c r="S17" s="364" t="str">
        <f>IFERROR(IF('Vehicle Specs, FES, &amp; Turn-Ins'!G54&lt;&gt;0,'Vehicle Specs, FES, &amp; Turn-Ins'!G54)," ")</f>
        <v/>
      </c>
      <c r="T17" s="364" t="str">
        <f>IFERROR(IF('Vehicle Specs, FES, &amp; Turn-Ins'!H54&lt;&gt;0,'Vehicle Specs, FES, &amp; Turn-Ins'!H54)," ")</f>
        <v/>
      </c>
      <c r="U17" s="364" t="b">
        <f>IFERROR(IF('Justification &amp; Expected Use'!C160&lt;&gt;0,'Justification &amp; Expected Use'!C160)," ")</f>
        <v>0</v>
      </c>
      <c r="V17" s="324"/>
      <c r="W17" s="317"/>
      <c r="X17" s="317"/>
      <c r="Y17" s="129"/>
    </row>
    <row r="18" spans="2:25" x14ac:dyDescent="0.35">
      <c r="B18" s="49">
        <v>6</v>
      </c>
      <c r="C18" s="364" t="str">
        <f>IFERROR(IF('Vehicle Specs, FES, &amp; Turn-Ins'!G15&lt;&gt;0,'Vehicle Specs, FES, &amp; Turn-Ins'!G15)," ")</f>
        <v/>
      </c>
      <c r="D18" s="364" t="str">
        <f>IFERROR(IF('Vehicle Specs, FES, &amp; Turn-Ins'!H15&lt;&gt;0,'Vehicle Specs, FES, &amp; Turn-Ins'!H15)," ")</f>
        <v/>
      </c>
      <c r="E18" s="364" t="b">
        <f>IFERROR(IF('Justification &amp; Expected Use'!C68&lt;&gt;0,'Justification &amp; Expected Use'!C68)," ")</f>
        <v>0</v>
      </c>
      <c r="F18" s="324"/>
      <c r="G18" s="317"/>
      <c r="H18" s="317"/>
      <c r="I18" s="97"/>
      <c r="J18" s="98">
        <v>6</v>
      </c>
      <c r="K18" s="364" t="str">
        <f>IFERROR(IF('Vehicle Specs, FES, &amp; Turn-Ins'!G35&lt;&gt;0,'Vehicle Specs, FES, &amp; Turn-Ins'!G35)," ")</f>
        <v/>
      </c>
      <c r="L18" s="364" t="str">
        <f>IFERROR(IF('Vehicle Specs, FES, &amp; Turn-Ins'!H35&lt;&gt;0,'Vehicle Specs, FES, &amp; Turn-Ins'!H35)," ")</f>
        <v/>
      </c>
      <c r="M18" s="364" t="b">
        <f>IFERROR(IF('Justification &amp; Expected Use'!C115&lt;&gt;0,'Justification &amp; Expected Use'!C115)," ")</f>
        <v>0</v>
      </c>
      <c r="N18" s="324"/>
      <c r="O18" s="317"/>
      <c r="P18" s="317"/>
      <c r="Q18" s="99"/>
      <c r="R18" s="96">
        <v>6</v>
      </c>
      <c r="S18" s="364" t="str">
        <f>IFERROR(IF('Vehicle Specs, FES, &amp; Turn-Ins'!G55&lt;&gt;0,'Vehicle Specs, FES, &amp; Turn-Ins'!G55)," ")</f>
        <v/>
      </c>
      <c r="T18" s="364" t="str">
        <f>IFERROR(IF('Vehicle Specs, FES, &amp; Turn-Ins'!H55&lt;&gt;0,'Vehicle Specs, FES, &amp; Turn-Ins'!H55)," ")</f>
        <v/>
      </c>
      <c r="U18" s="364" t="b">
        <f>IFERROR(IF('Justification &amp; Expected Use'!C161&lt;&gt;0,'Justification &amp; Expected Use'!C161)," ")</f>
        <v>0</v>
      </c>
      <c r="V18" s="324"/>
      <c r="W18" s="317"/>
      <c r="X18" s="317"/>
      <c r="Y18" s="129"/>
    </row>
    <row r="19" spans="2:25" x14ac:dyDescent="0.35">
      <c r="B19" s="49">
        <v>7</v>
      </c>
      <c r="C19" s="364" t="str">
        <f>IFERROR(IF('Vehicle Specs, FES, &amp; Turn-Ins'!G16&lt;&gt;0,'Vehicle Specs, FES, &amp; Turn-Ins'!G16)," ")</f>
        <v/>
      </c>
      <c r="D19" s="364" t="str">
        <f>IFERROR(IF('Vehicle Specs, FES, &amp; Turn-Ins'!H16&lt;&gt;0,'Vehicle Specs, FES, &amp; Turn-Ins'!H16)," ")</f>
        <v/>
      </c>
      <c r="E19" s="364" t="b">
        <f>IFERROR(IF('Justification &amp; Expected Use'!C69&lt;&gt;0,'Justification &amp; Expected Use'!C69)," ")</f>
        <v>0</v>
      </c>
      <c r="F19" s="324"/>
      <c r="G19" s="317"/>
      <c r="H19" s="317"/>
      <c r="I19" s="97"/>
      <c r="J19" s="98">
        <v>7</v>
      </c>
      <c r="K19" s="364" t="str">
        <f>IFERROR(IF('Vehicle Specs, FES, &amp; Turn-Ins'!G36&lt;&gt;0,'Vehicle Specs, FES, &amp; Turn-Ins'!G36)," ")</f>
        <v/>
      </c>
      <c r="L19" s="364" t="str">
        <f>IFERROR(IF('Vehicle Specs, FES, &amp; Turn-Ins'!H36&lt;&gt;0,'Vehicle Specs, FES, &amp; Turn-Ins'!H36)," ")</f>
        <v/>
      </c>
      <c r="M19" s="364" t="b">
        <f>IFERROR(IF('Justification &amp; Expected Use'!C116&lt;&gt;0,'Justification &amp; Expected Use'!C116)," ")</f>
        <v>0</v>
      </c>
      <c r="N19" s="324"/>
      <c r="O19" s="317"/>
      <c r="P19" s="317"/>
      <c r="Q19" s="99"/>
      <c r="R19" s="96">
        <v>7</v>
      </c>
      <c r="S19" s="364" t="str">
        <f>IFERROR(IF('Vehicle Specs, FES, &amp; Turn-Ins'!G56&lt;&gt;0,'Vehicle Specs, FES, &amp; Turn-Ins'!G56)," ")</f>
        <v/>
      </c>
      <c r="T19" s="364" t="str">
        <f>IFERROR(IF('Vehicle Specs, FES, &amp; Turn-Ins'!H56&lt;&gt;0,'Vehicle Specs, FES, &amp; Turn-Ins'!H56)," ")</f>
        <v/>
      </c>
      <c r="U19" s="364" t="b">
        <f>IFERROR(IF('Justification &amp; Expected Use'!C162&lt;&gt;0,'Justification &amp; Expected Use'!C162)," ")</f>
        <v>0</v>
      </c>
      <c r="V19" s="324"/>
      <c r="W19" s="317"/>
      <c r="X19" s="317"/>
      <c r="Y19" s="129"/>
    </row>
    <row r="20" spans="2:25" x14ac:dyDescent="0.35">
      <c r="B20" s="49">
        <v>8</v>
      </c>
      <c r="C20" s="364" t="str">
        <f>IFERROR(IF('Vehicle Specs, FES, &amp; Turn-Ins'!G17&lt;&gt;0,'Vehicle Specs, FES, &amp; Turn-Ins'!G17)," ")</f>
        <v/>
      </c>
      <c r="D20" s="364" t="str">
        <f>IFERROR(IF('Vehicle Specs, FES, &amp; Turn-Ins'!H17&lt;&gt;0,'Vehicle Specs, FES, &amp; Turn-Ins'!H17)," ")</f>
        <v/>
      </c>
      <c r="E20" s="364" t="b">
        <f>IFERROR(IF('Justification &amp; Expected Use'!C70&lt;&gt;0,'Justification &amp; Expected Use'!C70)," ")</f>
        <v>0</v>
      </c>
      <c r="F20" s="324"/>
      <c r="G20" s="317"/>
      <c r="H20" s="317"/>
      <c r="I20" s="97"/>
      <c r="J20" s="98">
        <v>8</v>
      </c>
      <c r="K20" s="364" t="str">
        <f>IFERROR(IF('Vehicle Specs, FES, &amp; Turn-Ins'!G37&lt;&gt;0,'Vehicle Specs, FES, &amp; Turn-Ins'!G37)," ")</f>
        <v/>
      </c>
      <c r="L20" s="364" t="str">
        <f>IFERROR(IF('Vehicle Specs, FES, &amp; Turn-Ins'!H37&lt;&gt;0,'Vehicle Specs, FES, &amp; Turn-Ins'!H37)," ")</f>
        <v/>
      </c>
      <c r="M20" s="364" t="b">
        <f>IFERROR(IF('Justification &amp; Expected Use'!C117&lt;&gt;0,'Justification &amp; Expected Use'!C117)," ")</f>
        <v>0</v>
      </c>
      <c r="N20" s="324"/>
      <c r="O20" s="317"/>
      <c r="P20" s="317"/>
      <c r="Q20" s="99"/>
      <c r="R20" s="96">
        <v>8</v>
      </c>
      <c r="S20" s="364" t="str">
        <f>IFERROR(IF('Vehicle Specs, FES, &amp; Turn-Ins'!G57&lt;&gt;0,'Vehicle Specs, FES, &amp; Turn-Ins'!G57)," ")</f>
        <v/>
      </c>
      <c r="T20" s="364" t="str">
        <f>IFERROR(IF('Vehicle Specs, FES, &amp; Turn-Ins'!H57&lt;&gt;0,'Vehicle Specs, FES, &amp; Turn-Ins'!H57)," ")</f>
        <v/>
      </c>
      <c r="U20" s="364" t="b">
        <f>IFERROR(IF('Justification &amp; Expected Use'!C163&lt;&gt;0,'Justification &amp; Expected Use'!C163)," ")</f>
        <v>0</v>
      </c>
      <c r="V20" s="324"/>
      <c r="W20" s="317"/>
      <c r="X20" s="317"/>
      <c r="Y20" s="129"/>
    </row>
    <row r="21" spans="2:25" x14ac:dyDescent="0.35">
      <c r="B21" s="49">
        <v>9</v>
      </c>
      <c r="C21" s="364" t="str">
        <f>IFERROR(IF('Vehicle Specs, FES, &amp; Turn-Ins'!G18&lt;&gt;0,'Vehicle Specs, FES, &amp; Turn-Ins'!G18)," ")</f>
        <v/>
      </c>
      <c r="D21" s="364" t="str">
        <f>IFERROR(IF('Vehicle Specs, FES, &amp; Turn-Ins'!H18&lt;&gt;0,'Vehicle Specs, FES, &amp; Turn-Ins'!H18)," ")</f>
        <v/>
      </c>
      <c r="E21" s="364" t="b">
        <f>IFERROR(IF('Justification &amp; Expected Use'!C71&lt;&gt;0,'Justification &amp; Expected Use'!C71)," ")</f>
        <v>0</v>
      </c>
      <c r="F21" s="324"/>
      <c r="G21" s="317"/>
      <c r="H21" s="317"/>
      <c r="I21" s="97"/>
      <c r="J21" s="98">
        <v>9</v>
      </c>
      <c r="K21" s="364" t="str">
        <f>IFERROR(IF('Vehicle Specs, FES, &amp; Turn-Ins'!G38&lt;&gt;0,'Vehicle Specs, FES, &amp; Turn-Ins'!G38)," ")</f>
        <v/>
      </c>
      <c r="L21" s="364" t="str">
        <f>IFERROR(IF('Vehicle Specs, FES, &amp; Turn-Ins'!H38&lt;&gt;0,'Vehicle Specs, FES, &amp; Turn-Ins'!H38)," ")</f>
        <v/>
      </c>
      <c r="M21" s="364" t="b">
        <f>IFERROR(IF('Justification &amp; Expected Use'!C118&lt;&gt;0,'Justification &amp; Expected Use'!C118)," ")</f>
        <v>0</v>
      </c>
      <c r="N21" s="324"/>
      <c r="O21" s="317"/>
      <c r="P21" s="317"/>
      <c r="Q21" s="99"/>
      <c r="R21" s="96">
        <v>9</v>
      </c>
      <c r="S21" s="364" t="str">
        <f>IFERROR(IF('Vehicle Specs, FES, &amp; Turn-Ins'!G58&lt;&gt;0,'Vehicle Specs, FES, &amp; Turn-Ins'!G58)," ")</f>
        <v/>
      </c>
      <c r="T21" s="364" t="str">
        <f>IFERROR(IF('Vehicle Specs, FES, &amp; Turn-Ins'!H58&lt;&gt;0,'Vehicle Specs, FES, &amp; Turn-Ins'!H58)," ")</f>
        <v/>
      </c>
      <c r="U21" s="364" t="b">
        <f>IFERROR(IF('Justification &amp; Expected Use'!C164&lt;&gt;0,'Justification &amp; Expected Use'!C164)," ")</f>
        <v>0</v>
      </c>
      <c r="V21" s="324"/>
      <c r="W21" s="317"/>
      <c r="X21" s="317"/>
      <c r="Y21" s="129"/>
    </row>
    <row r="22" spans="2:25" x14ac:dyDescent="0.35">
      <c r="B22" s="49">
        <v>10</v>
      </c>
      <c r="C22" s="364" t="str">
        <f>IFERROR(IF('Vehicle Specs, FES, &amp; Turn-Ins'!G19&lt;&gt;0,'Vehicle Specs, FES, &amp; Turn-Ins'!G19)," ")</f>
        <v/>
      </c>
      <c r="D22" s="364" t="str">
        <f>IFERROR(IF('Vehicle Specs, FES, &amp; Turn-Ins'!H19&lt;&gt;0,'Vehicle Specs, FES, &amp; Turn-Ins'!H19)," ")</f>
        <v/>
      </c>
      <c r="E22" s="364" t="b">
        <f>IFERROR(IF('Justification &amp; Expected Use'!C72&lt;&gt;0,'Justification &amp; Expected Use'!C72)," ")</f>
        <v>0</v>
      </c>
      <c r="F22" s="324"/>
      <c r="G22" s="317"/>
      <c r="H22" s="317"/>
      <c r="I22" s="97"/>
      <c r="J22" s="98">
        <v>10</v>
      </c>
      <c r="K22" s="364" t="str">
        <f>IFERROR(IF('Vehicle Specs, FES, &amp; Turn-Ins'!G39&lt;&gt;0,'Vehicle Specs, FES, &amp; Turn-Ins'!G39)," ")</f>
        <v/>
      </c>
      <c r="L22" s="364" t="str">
        <f>IFERROR(IF('Vehicle Specs, FES, &amp; Turn-Ins'!H39&lt;&gt;0,'Vehicle Specs, FES, &amp; Turn-Ins'!H39)," ")</f>
        <v/>
      </c>
      <c r="M22" s="364" t="b">
        <f>IFERROR(IF('Justification &amp; Expected Use'!C119&lt;&gt;0,'Justification &amp; Expected Use'!C119)," ")</f>
        <v>0</v>
      </c>
      <c r="N22" s="324"/>
      <c r="O22" s="317"/>
      <c r="P22" s="317"/>
      <c r="Q22" s="99"/>
      <c r="R22" s="96">
        <v>10</v>
      </c>
      <c r="S22" s="364" t="str">
        <f>IFERROR(IF('Vehicle Specs, FES, &amp; Turn-Ins'!G59&lt;&gt;0,'Vehicle Specs, FES, &amp; Turn-Ins'!G59)," ")</f>
        <v/>
      </c>
      <c r="T22" s="364" t="str">
        <f>IFERROR(IF('Vehicle Specs, FES, &amp; Turn-Ins'!H59&lt;&gt;0,'Vehicle Specs, FES, &amp; Turn-Ins'!H59)," ")</f>
        <v/>
      </c>
      <c r="U22" s="364" t="b">
        <f>IFERROR(IF('Justification &amp; Expected Use'!C165&lt;&gt;0,'Justification &amp; Expected Use'!C165)," ")</f>
        <v>0</v>
      </c>
      <c r="V22" s="324"/>
      <c r="W22" s="317"/>
      <c r="X22" s="317"/>
      <c r="Y22" s="129"/>
    </row>
    <row r="23" spans="2:25" x14ac:dyDescent="0.35">
      <c r="B23" s="49">
        <v>11</v>
      </c>
      <c r="C23" s="364" t="str">
        <f>IFERROR(IF('Vehicle Specs, FES, &amp; Turn-Ins'!G20&lt;&gt;0,'Vehicle Specs, FES, &amp; Turn-Ins'!G20)," ")</f>
        <v/>
      </c>
      <c r="D23" s="364" t="str">
        <f>IFERROR(IF('Vehicle Specs, FES, &amp; Turn-Ins'!H20&lt;&gt;0,'Vehicle Specs, FES, &amp; Turn-Ins'!H20)," ")</f>
        <v/>
      </c>
      <c r="E23" s="364" t="b">
        <f>IFERROR(IF('Justification &amp; Expected Use'!C73&lt;&gt;0,'Justification &amp; Expected Use'!C73)," ")</f>
        <v>0</v>
      </c>
      <c r="F23" s="324"/>
      <c r="G23" s="317"/>
      <c r="H23" s="317"/>
      <c r="I23" s="97"/>
      <c r="J23" s="98">
        <v>11</v>
      </c>
      <c r="K23" s="364" t="str">
        <f>IFERROR(IF('Vehicle Specs, FES, &amp; Turn-Ins'!G40&lt;&gt;0,'Vehicle Specs, FES, &amp; Turn-Ins'!G40)," ")</f>
        <v/>
      </c>
      <c r="L23" s="364" t="str">
        <f>IFERROR(IF('Vehicle Specs, FES, &amp; Turn-Ins'!H40&lt;&gt;0,'Vehicle Specs, FES, &amp; Turn-Ins'!H40)," ")</f>
        <v/>
      </c>
      <c r="M23" s="364" t="b">
        <f>IFERROR(IF('Justification &amp; Expected Use'!C120&lt;&gt;0,'Justification &amp; Expected Use'!C120)," ")</f>
        <v>0</v>
      </c>
      <c r="N23" s="324"/>
      <c r="O23" s="317"/>
      <c r="P23" s="317"/>
      <c r="Q23" s="99"/>
      <c r="R23" s="96">
        <v>11</v>
      </c>
      <c r="S23" s="364" t="str">
        <f>IFERROR(IF('Vehicle Specs, FES, &amp; Turn-Ins'!G60&lt;&gt;0,'Vehicle Specs, FES, &amp; Turn-Ins'!G60)," ")</f>
        <v/>
      </c>
      <c r="T23" s="364" t="str">
        <f>IFERROR(IF('Vehicle Specs, FES, &amp; Turn-Ins'!H60&lt;&gt;0,'Vehicle Specs, FES, &amp; Turn-Ins'!H60)," ")</f>
        <v/>
      </c>
      <c r="U23" s="364" t="b">
        <f>IFERROR(IF('Justification &amp; Expected Use'!C166&lt;&gt;0,'Justification &amp; Expected Use'!C166)," ")</f>
        <v>0</v>
      </c>
      <c r="V23" s="324"/>
      <c r="W23" s="317"/>
      <c r="X23" s="317"/>
      <c r="Y23" s="129"/>
    </row>
    <row r="24" spans="2:25" x14ac:dyDescent="0.35">
      <c r="B24" s="49">
        <v>12</v>
      </c>
      <c r="C24" s="364" t="str">
        <f>IFERROR(IF('Vehicle Specs, FES, &amp; Turn-Ins'!G21&lt;&gt;0,'Vehicle Specs, FES, &amp; Turn-Ins'!G21)," ")</f>
        <v/>
      </c>
      <c r="D24" s="364" t="str">
        <f>IFERROR(IF('Vehicle Specs, FES, &amp; Turn-Ins'!H21&lt;&gt;0,'Vehicle Specs, FES, &amp; Turn-Ins'!H21)," ")</f>
        <v/>
      </c>
      <c r="E24" s="364" t="b">
        <f>IFERROR(IF('Justification &amp; Expected Use'!C74&lt;&gt;0,'Justification &amp; Expected Use'!C74)," ")</f>
        <v>0</v>
      </c>
      <c r="F24" s="324"/>
      <c r="G24" s="317"/>
      <c r="H24" s="317"/>
      <c r="I24" s="97"/>
      <c r="J24" s="98">
        <v>12</v>
      </c>
      <c r="K24" s="364" t="str">
        <f>IFERROR(IF('Vehicle Specs, FES, &amp; Turn-Ins'!G41&lt;&gt;0,'Vehicle Specs, FES, &amp; Turn-Ins'!G41)," ")</f>
        <v/>
      </c>
      <c r="L24" s="364" t="str">
        <f>IFERROR(IF('Vehicle Specs, FES, &amp; Turn-Ins'!H41&lt;&gt;0,'Vehicle Specs, FES, &amp; Turn-Ins'!H41)," ")</f>
        <v/>
      </c>
      <c r="M24" s="364" t="b">
        <f>IFERROR(IF('Justification &amp; Expected Use'!C121&lt;&gt;0,'Justification &amp; Expected Use'!C121)," ")</f>
        <v>0</v>
      </c>
      <c r="N24" s="324"/>
      <c r="O24" s="317"/>
      <c r="P24" s="317"/>
      <c r="Q24" s="99"/>
      <c r="R24" s="96">
        <v>12</v>
      </c>
      <c r="S24" s="364" t="str">
        <f>IFERROR(IF('Vehicle Specs, FES, &amp; Turn-Ins'!G61&lt;&gt;0,'Vehicle Specs, FES, &amp; Turn-Ins'!G61)," ")</f>
        <v/>
      </c>
      <c r="T24" s="364" t="str">
        <f>IFERROR(IF('Vehicle Specs, FES, &amp; Turn-Ins'!H61&lt;&gt;0,'Vehicle Specs, FES, &amp; Turn-Ins'!H61)," ")</f>
        <v/>
      </c>
      <c r="U24" s="364" t="b">
        <f>IFERROR(IF('Justification &amp; Expected Use'!C167&lt;&gt;0,'Justification &amp; Expected Use'!C167)," ")</f>
        <v>0</v>
      </c>
      <c r="V24" s="324"/>
      <c r="W24" s="317"/>
      <c r="X24" s="317"/>
      <c r="Y24" s="129"/>
    </row>
    <row r="25" spans="2:25" x14ac:dyDescent="0.35">
      <c r="B25" s="49">
        <v>13</v>
      </c>
      <c r="C25" s="364" t="str">
        <f>IFERROR(IF('Vehicle Specs, FES, &amp; Turn-Ins'!G22&lt;&gt;0,'Vehicle Specs, FES, &amp; Turn-Ins'!G22)," ")</f>
        <v/>
      </c>
      <c r="D25" s="364" t="str">
        <f>IFERROR(IF('Vehicle Specs, FES, &amp; Turn-Ins'!H22&lt;&gt;0,'Vehicle Specs, FES, &amp; Turn-Ins'!H22)," ")</f>
        <v/>
      </c>
      <c r="E25" s="364" t="b">
        <f>IFERROR(IF('Justification &amp; Expected Use'!C75&lt;&gt;0,'Justification &amp; Expected Use'!C75)," ")</f>
        <v>0</v>
      </c>
      <c r="F25" s="324"/>
      <c r="G25" s="317"/>
      <c r="H25" s="317"/>
      <c r="I25" s="97"/>
      <c r="J25" s="98">
        <v>13</v>
      </c>
      <c r="K25" s="364" t="str">
        <f>IFERROR(IF('Vehicle Specs, FES, &amp; Turn-Ins'!G42&lt;&gt;0,'Vehicle Specs, FES, &amp; Turn-Ins'!G42)," ")</f>
        <v/>
      </c>
      <c r="L25" s="364" t="str">
        <f>IFERROR(IF('Vehicle Specs, FES, &amp; Turn-Ins'!H42&lt;&gt;0,'Vehicle Specs, FES, &amp; Turn-Ins'!H42)," ")</f>
        <v/>
      </c>
      <c r="M25" s="364" t="b">
        <f>IFERROR(IF('Justification &amp; Expected Use'!C122&lt;&gt;0,'Justification &amp; Expected Use'!C122)," ")</f>
        <v>0</v>
      </c>
      <c r="N25" s="324"/>
      <c r="O25" s="317"/>
      <c r="P25" s="317"/>
      <c r="Q25" s="99"/>
      <c r="R25" s="96">
        <v>13</v>
      </c>
      <c r="S25" s="364" t="str">
        <f>IFERROR(IF('Vehicle Specs, FES, &amp; Turn-Ins'!G62&lt;&gt;0,'Vehicle Specs, FES, &amp; Turn-Ins'!G62)," ")</f>
        <v/>
      </c>
      <c r="T25" s="364" t="str">
        <f>IFERROR(IF('Vehicle Specs, FES, &amp; Turn-Ins'!H62&lt;&gt;0,'Vehicle Specs, FES, &amp; Turn-Ins'!H62)," ")</f>
        <v/>
      </c>
      <c r="U25" s="364" t="b">
        <f>IFERROR(IF('Justification &amp; Expected Use'!C168&lt;&gt;0,'Justification &amp; Expected Use'!C168)," ")</f>
        <v>0</v>
      </c>
      <c r="V25" s="324"/>
      <c r="W25" s="317"/>
      <c r="X25" s="317"/>
      <c r="Y25" s="129"/>
    </row>
    <row r="26" spans="2:25" x14ac:dyDescent="0.35">
      <c r="B26" s="49">
        <v>14</v>
      </c>
      <c r="C26" s="364" t="str">
        <f>IFERROR(IF('Vehicle Specs, FES, &amp; Turn-Ins'!G23&lt;&gt;0,'Vehicle Specs, FES, &amp; Turn-Ins'!G23)," ")</f>
        <v/>
      </c>
      <c r="D26" s="364" t="str">
        <f>IFERROR(IF('Vehicle Specs, FES, &amp; Turn-Ins'!H23&lt;&gt;0,'Vehicle Specs, FES, &amp; Turn-Ins'!H23)," ")</f>
        <v/>
      </c>
      <c r="E26" s="364" t="b">
        <f>IFERROR(IF('Justification &amp; Expected Use'!C76&lt;&gt;0,'Justification &amp; Expected Use'!C76)," ")</f>
        <v>0</v>
      </c>
      <c r="F26" s="324"/>
      <c r="G26" s="317"/>
      <c r="H26" s="317"/>
      <c r="I26" s="97"/>
      <c r="J26" s="98">
        <v>14</v>
      </c>
      <c r="K26" s="364" t="str">
        <f>IFERROR(IF('Vehicle Specs, FES, &amp; Turn-Ins'!G43&lt;&gt;0,'Vehicle Specs, FES, &amp; Turn-Ins'!G43)," ")</f>
        <v/>
      </c>
      <c r="L26" s="364" t="str">
        <f>IFERROR(IF('Vehicle Specs, FES, &amp; Turn-Ins'!H43&lt;&gt;0,'Vehicle Specs, FES, &amp; Turn-Ins'!H43)," ")</f>
        <v/>
      </c>
      <c r="M26" s="364" t="b">
        <f>IFERROR(IF('Justification &amp; Expected Use'!C123&lt;&gt;0,'Justification &amp; Expected Use'!C123)," ")</f>
        <v>0</v>
      </c>
      <c r="N26" s="324"/>
      <c r="O26" s="317"/>
      <c r="P26" s="317"/>
      <c r="Q26" s="99"/>
      <c r="R26" s="96">
        <v>14</v>
      </c>
      <c r="S26" s="364" t="str">
        <f>IFERROR(IF('Vehicle Specs, FES, &amp; Turn-Ins'!G63&lt;&gt;0,'Vehicle Specs, FES, &amp; Turn-Ins'!G63)," ")</f>
        <v/>
      </c>
      <c r="T26" s="364" t="str">
        <f>IFERROR(IF('Vehicle Specs, FES, &amp; Turn-Ins'!H63&lt;&gt;0,'Vehicle Specs, FES, &amp; Turn-Ins'!H63)," ")</f>
        <v/>
      </c>
      <c r="U26" s="364" t="b">
        <f>IFERROR(IF('Justification &amp; Expected Use'!C169&lt;&gt;0,'Justification &amp; Expected Use'!C169)," ")</f>
        <v>0</v>
      </c>
      <c r="V26" s="324"/>
      <c r="W26" s="317"/>
      <c r="X26" s="317"/>
      <c r="Y26" s="129"/>
    </row>
    <row r="27" spans="2:25" x14ac:dyDescent="0.35">
      <c r="B27" s="49">
        <v>15</v>
      </c>
      <c r="C27" s="365" t="str">
        <f>IFERROR(IF('Vehicle Specs, FES, &amp; Turn-Ins'!G24&lt;&gt;0,'Vehicle Specs, FES, &amp; Turn-Ins'!G24)," ")</f>
        <v/>
      </c>
      <c r="D27" s="365" t="str">
        <f>IFERROR(IF('Vehicle Specs, FES, &amp; Turn-Ins'!H24&lt;&gt;0,'Vehicle Specs, FES, &amp; Turn-Ins'!H24)," ")</f>
        <v/>
      </c>
      <c r="E27" s="365" t="b">
        <f>IFERROR(IF('Justification &amp; Expected Use'!C77&lt;&gt;0,'Justification &amp; Expected Use'!C77)," ")</f>
        <v>0</v>
      </c>
      <c r="F27" s="328"/>
      <c r="G27" s="318"/>
      <c r="H27" s="318"/>
      <c r="I27" s="97"/>
      <c r="J27" s="98">
        <v>15</v>
      </c>
      <c r="K27" s="365" t="str">
        <f>IFERROR(IF('Vehicle Specs, FES, &amp; Turn-Ins'!G44&lt;&gt;0,'Vehicle Specs, FES, &amp; Turn-Ins'!G44)," ")</f>
        <v/>
      </c>
      <c r="L27" s="365" t="str">
        <f>IFERROR(IF('Vehicle Specs, FES, &amp; Turn-Ins'!H44&lt;&gt;0,'Vehicle Specs, FES, &amp; Turn-Ins'!H44)," ")</f>
        <v/>
      </c>
      <c r="M27" s="365" t="b">
        <f>IFERROR(IF('Justification &amp; Expected Use'!C124&lt;&gt;0,'Justification &amp; Expected Use'!C124)," ")</f>
        <v>0</v>
      </c>
      <c r="N27" s="328"/>
      <c r="O27" s="318"/>
      <c r="P27" s="318"/>
      <c r="Q27" s="99"/>
      <c r="R27" s="96">
        <v>15</v>
      </c>
      <c r="S27" s="365" t="str">
        <f>IFERROR(IF('Vehicle Specs, FES, &amp; Turn-Ins'!G64&lt;&gt;0,'Vehicle Specs, FES, &amp; Turn-Ins'!G64)," ")</f>
        <v/>
      </c>
      <c r="T27" s="365" t="str">
        <f>IFERROR(IF('Vehicle Specs, FES, &amp; Turn-Ins'!H64&lt;&gt;0,'Vehicle Specs, FES, &amp; Turn-Ins'!H64)," ")</f>
        <v/>
      </c>
      <c r="U27" s="365" t="b">
        <f>IFERROR(IF('Justification &amp; Expected Use'!C170&lt;&gt;0,'Justification &amp; Expected Use'!C170)," ")</f>
        <v>0</v>
      </c>
      <c r="V27" s="328"/>
      <c r="W27" s="318"/>
      <c r="X27" s="318"/>
      <c r="Y27" s="129"/>
    </row>
    <row r="28" spans="2:25" x14ac:dyDescent="0.35">
      <c r="B28" s="130"/>
      <c r="C28" s="101"/>
      <c r="D28" s="101"/>
      <c r="E28" s="101"/>
      <c r="F28" s="101"/>
      <c r="G28" s="101"/>
      <c r="H28" s="101"/>
      <c r="I28" s="102"/>
      <c r="J28" s="103"/>
      <c r="K28" s="104"/>
      <c r="L28" s="104"/>
      <c r="M28" s="104"/>
      <c r="N28" s="104"/>
      <c r="O28" s="105"/>
      <c r="P28" s="105"/>
      <c r="Q28" s="106"/>
      <c r="R28" s="100"/>
      <c r="S28" s="101"/>
      <c r="T28" s="101"/>
      <c r="U28" s="101"/>
      <c r="V28" s="101"/>
      <c r="W28" s="101"/>
      <c r="X28" s="101"/>
      <c r="Y28" s="131"/>
    </row>
    <row r="29" spans="2:25" x14ac:dyDescent="0.35">
      <c r="B29" s="132"/>
      <c r="C29" s="90"/>
      <c r="D29" s="90"/>
      <c r="E29" s="90"/>
      <c r="F29" s="90"/>
      <c r="G29" s="91"/>
      <c r="H29" s="91"/>
      <c r="I29" s="92"/>
      <c r="J29" s="86"/>
      <c r="K29" s="87"/>
      <c r="L29" s="87"/>
      <c r="M29" s="87"/>
      <c r="N29" s="87"/>
      <c r="O29" s="87"/>
      <c r="P29" s="87"/>
      <c r="Q29" s="88"/>
      <c r="R29" s="89"/>
      <c r="S29" s="90"/>
      <c r="T29" s="90"/>
      <c r="U29" s="90"/>
      <c r="V29" s="90"/>
      <c r="W29" s="91"/>
      <c r="X29" s="91"/>
      <c r="Y29" s="133"/>
    </row>
    <row r="30" spans="2:25" ht="14.5" customHeight="1" x14ac:dyDescent="0.35">
      <c r="B30" s="134"/>
      <c r="C30" s="93" t="s">
        <v>14737</v>
      </c>
      <c r="D30" s="696" t="s">
        <v>404</v>
      </c>
      <c r="E30" s="667"/>
      <c r="F30" s="667"/>
      <c r="G30" s="667"/>
      <c r="H30" s="697"/>
      <c r="I30" s="15"/>
      <c r="J30" s="12"/>
      <c r="K30" s="81" t="s">
        <v>14738</v>
      </c>
      <c r="L30" s="696" t="s">
        <v>404</v>
      </c>
      <c r="M30" s="667"/>
      <c r="N30" s="667"/>
      <c r="O30" s="667"/>
      <c r="P30" s="697"/>
      <c r="Q30" s="94"/>
      <c r="R30" s="95"/>
      <c r="S30" s="93" t="s">
        <v>14739</v>
      </c>
      <c r="T30" s="696" t="s">
        <v>404</v>
      </c>
      <c r="U30" s="667"/>
      <c r="V30" s="667"/>
      <c r="W30" s="667"/>
      <c r="X30" s="697"/>
      <c r="Y30" s="135"/>
    </row>
    <row r="31" spans="2:25" ht="15" customHeight="1" x14ac:dyDescent="0.35">
      <c r="B31" s="754"/>
      <c r="C31" s="656" t="s">
        <v>19</v>
      </c>
      <c r="D31" s="656" t="s">
        <v>20</v>
      </c>
      <c r="E31" s="656" t="s">
        <v>14</v>
      </c>
      <c r="F31" s="656" t="s">
        <v>13</v>
      </c>
      <c r="G31" s="656" t="s">
        <v>15</v>
      </c>
      <c r="H31" s="656" t="s">
        <v>16</v>
      </c>
      <c r="I31" s="15"/>
      <c r="J31" s="12"/>
      <c r="K31" s="656" t="s">
        <v>19</v>
      </c>
      <c r="L31" s="656" t="s">
        <v>20</v>
      </c>
      <c r="M31" s="656" t="s">
        <v>14</v>
      </c>
      <c r="N31" s="656" t="s">
        <v>13</v>
      </c>
      <c r="O31" s="656" t="s">
        <v>15</v>
      </c>
      <c r="P31" s="656" t="s">
        <v>16</v>
      </c>
      <c r="Q31" s="744"/>
      <c r="R31" s="745"/>
      <c r="S31" s="656" t="s">
        <v>19</v>
      </c>
      <c r="T31" s="656" t="s">
        <v>20</v>
      </c>
      <c r="U31" s="656" t="s">
        <v>14</v>
      </c>
      <c r="V31" s="656" t="s">
        <v>13</v>
      </c>
      <c r="W31" s="656" t="s">
        <v>15</v>
      </c>
      <c r="X31" s="656" t="s">
        <v>16</v>
      </c>
      <c r="Y31" s="135"/>
    </row>
    <row r="32" spans="2:25" x14ac:dyDescent="0.35">
      <c r="B32" s="754"/>
      <c r="C32" s="657"/>
      <c r="D32" s="657"/>
      <c r="E32" s="657"/>
      <c r="F32" s="657"/>
      <c r="G32" s="657"/>
      <c r="H32" s="657"/>
      <c r="I32" s="15"/>
      <c r="J32" s="12"/>
      <c r="K32" s="657"/>
      <c r="L32" s="657"/>
      <c r="M32" s="657"/>
      <c r="N32" s="657"/>
      <c r="O32" s="657"/>
      <c r="P32" s="657"/>
      <c r="Q32" s="744"/>
      <c r="R32" s="745"/>
      <c r="S32" s="657"/>
      <c r="T32" s="657"/>
      <c r="U32" s="657"/>
      <c r="V32" s="657"/>
      <c r="W32" s="657"/>
      <c r="X32" s="657"/>
      <c r="Y32" s="135"/>
    </row>
    <row r="33" spans="2:25" x14ac:dyDescent="0.35">
      <c r="B33" s="136">
        <v>1</v>
      </c>
      <c r="C33" s="363" t="str">
        <f>IFERROR(IF('Vehicle Specs, FES, &amp; Turn-Ins'!G70&lt;&gt;0,'Vehicle Specs, FES, &amp; Turn-Ins'!G70)," ")</f>
        <v/>
      </c>
      <c r="D33" s="363" t="str">
        <f>IFERROR(IF('Vehicle Specs, FES, &amp; Turn-Ins'!H70&lt;&gt;0,'Vehicle Specs, FES, &amp; Turn-Ins'!H70)," ")</f>
        <v/>
      </c>
      <c r="E33" s="363" t="b">
        <f>IFERROR(IF('Justification &amp; Expected Use'!C203&lt;&gt;0,'Justification &amp; Expected Use'!C203)," ")</f>
        <v>0</v>
      </c>
      <c r="F33" s="323"/>
      <c r="G33" s="316"/>
      <c r="H33" s="316"/>
      <c r="I33" s="99"/>
      <c r="J33" s="96">
        <v>1</v>
      </c>
      <c r="K33" s="363" t="str">
        <f>IFERROR(IF('Vehicle Specs, FES, &amp; Turn-Ins'!G90&lt;&gt;0,'Vehicle Specs, FES, &amp; Turn-Ins'!G90)," ")</f>
        <v/>
      </c>
      <c r="L33" s="363" t="str">
        <f>IFERROR(IF('Vehicle Specs, FES, &amp; Turn-Ins'!H90&lt;&gt;0,'Vehicle Specs, FES, &amp; Turn-Ins'!H90)," ")</f>
        <v/>
      </c>
      <c r="M33" s="363" t="b">
        <f>IFERROR(IF('Justification &amp; Expected Use'!C249&lt;&gt;0,'Justification &amp; Expected Use'!C249)," ")</f>
        <v>0</v>
      </c>
      <c r="N33" s="323"/>
      <c r="O33" s="316"/>
      <c r="P33" s="316"/>
      <c r="Q33" s="97"/>
      <c r="R33" s="98">
        <v>1</v>
      </c>
      <c r="S33" s="363" t="str">
        <f>IFERROR(IF('Vehicle Specs, FES, &amp; Turn-Ins'!G110&lt;&gt;0,'Vehicle Specs, FES, &amp; Turn-Ins'!G110)," ")</f>
        <v/>
      </c>
      <c r="T33" s="363" t="str">
        <f>IFERROR(IF('Vehicle Specs, FES, &amp; Turn-Ins'!H110&lt;&gt;0,'Vehicle Specs, FES, &amp; Turn-Ins'!H110)," ")</f>
        <v/>
      </c>
      <c r="U33" s="363" t="b">
        <f>IFERROR(IF('Justification &amp; Expected Use'!C296&lt;&gt;0,'Justification &amp; Expected Use'!C296)," ")</f>
        <v>0</v>
      </c>
      <c r="V33" s="323"/>
      <c r="W33" s="316"/>
      <c r="X33" s="316"/>
      <c r="Y33" s="135"/>
    </row>
    <row r="34" spans="2:25" x14ac:dyDescent="0.35">
      <c r="B34" s="136">
        <v>2</v>
      </c>
      <c r="C34" s="364" t="str">
        <f>IFERROR(IF('Vehicle Specs, FES, &amp; Turn-Ins'!G71&lt;&gt;0,'Vehicle Specs, FES, &amp; Turn-Ins'!G71)," ")</f>
        <v/>
      </c>
      <c r="D34" s="364" t="str">
        <f>IFERROR(IF('Vehicle Specs, FES, &amp; Turn-Ins'!H71&lt;&gt;0,'Vehicle Specs, FES, &amp; Turn-Ins'!H71)," ")</f>
        <v/>
      </c>
      <c r="E34" s="364" t="b">
        <f>IFERROR(IF('Justification &amp; Expected Use'!C204&lt;&gt;0,'Justification &amp; Expected Use'!C204)," ")</f>
        <v>0</v>
      </c>
      <c r="F34" s="324"/>
      <c r="G34" s="317"/>
      <c r="H34" s="317"/>
      <c r="I34" s="99"/>
      <c r="J34" s="96">
        <v>2</v>
      </c>
      <c r="K34" s="364" t="str">
        <f>IFERROR(IF('Vehicle Specs, FES, &amp; Turn-Ins'!G91&lt;&gt;0,'Vehicle Specs, FES, &amp; Turn-Ins'!G91)," ")</f>
        <v/>
      </c>
      <c r="L34" s="364" t="str">
        <f>IFERROR(IF('Vehicle Specs, FES, &amp; Turn-Ins'!H91&lt;&gt;0,'Vehicle Specs, FES, &amp; Turn-Ins'!H91)," ")</f>
        <v/>
      </c>
      <c r="M34" s="364" t="b">
        <f>IFERROR(IF('Justification &amp; Expected Use'!C250&lt;&gt;0,'Justification &amp; Expected Use'!C250)," ")</f>
        <v>0</v>
      </c>
      <c r="N34" s="324"/>
      <c r="O34" s="317"/>
      <c r="P34" s="317"/>
      <c r="Q34" s="97"/>
      <c r="R34" s="98">
        <v>2</v>
      </c>
      <c r="S34" s="364" t="str">
        <f>IFERROR(IF('Vehicle Specs, FES, &amp; Turn-Ins'!G111&lt;&gt;0,'Vehicle Specs, FES, &amp; Turn-Ins'!G111)," ")</f>
        <v/>
      </c>
      <c r="T34" s="364" t="str">
        <f>IFERROR(IF('Vehicle Specs, FES, &amp; Turn-Ins'!H111&lt;&gt;0,'Vehicle Specs, FES, &amp; Turn-Ins'!H111)," ")</f>
        <v/>
      </c>
      <c r="U34" s="364" t="b">
        <f>IFERROR(IF('Justification &amp; Expected Use'!C297&lt;&gt;0,'Justification &amp; Expected Use'!C297)," ")</f>
        <v>0</v>
      </c>
      <c r="V34" s="324"/>
      <c r="W34" s="317"/>
      <c r="X34" s="317"/>
      <c r="Y34" s="135"/>
    </row>
    <row r="35" spans="2:25" x14ac:dyDescent="0.35">
      <c r="B35" s="136">
        <v>3</v>
      </c>
      <c r="C35" s="364" t="str">
        <f>IFERROR(IF('Vehicle Specs, FES, &amp; Turn-Ins'!G72&lt;&gt;0,'Vehicle Specs, FES, &amp; Turn-Ins'!G72)," ")</f>
        <v/>
      </c>
      <c r="D35" s="364" t="str">
        <f>IFERROR(IF('Vehicle Specs, FES, &amp; Turn-Ins'!H72&lt;&gt;0,'Vehicle Specs, FES, &amp; Turn-Ins'!H72)," ")</f>
        <v/>
      </c>
      <c r="E35" s="364" t="b">
        <f>IFERROR(IF('Justification &amp; Expected Use'!C205&lt;&gt;0,'Justification &amp; Expected Use'!C205)," ")</f>
        <v>0</v>
      </c>
      <c r="F35" s="324"/>
      <c r="G35" s="317"/>
      <c r="H35" s="317"/>
      <c r="I35" s="99"/>
      <c r="J35" s="96">
        <v>3</v>
      </c>
      <c r="K35" s="364" t="str">
        <f>IFERROR(IF('Vehicle Specs, FES, &amp; Turn-Ins'!G92&lt;&gt;0,'Vehicle Specs, FES, &amp; Turn-Ins'!G92)," ")</f>
        <v/>
      </c>
      <c r="L35" s="364" t="str">
        <f>IFERROR(IF('Vehicle Specs, FES, &amp; Turn-Ins'!H92&lt;&gt;0,'Vehicle Specs, FES, &amp; Turn-Ins'!H92)," ")</f>
        <v/>
      </c>
      <c r="M35" s="364" t="b">
        <f>IFERROR(IF('Justification &amp; Expected Use'!C251&lt;&gt;0,'Justification &amp; Expected Use'!C251)," ")</f>
        <v>0</v>
      </c>
      <c r="N35" s="324"/>
      <c r="O35" s="317"/>
      <c r="P35" s="317"/>
      <c r="Q35" s="97"/>
      <c r="R35" s="98">
        <v>3</v>
      </c>
      <c r="S35" s="364" t="str">
        <f>IFERROR(IF('Vehicle Specs, FES, &amp; Turn-Ins'!G112&lt;&gt;0,'Vehicle Specs, FES, &amp; Turn-Ins'!G112)," ")</f>
        <v/>
      </c>
      <c r="T35" s="364" t="str">
        <f>IFERROR(IF('Vehicle Specs, FES, &amp; Turn-Ins'!H112&lt;&gt;0,'Vehicle Specs, FES, &amp; Turn-Ins'!H112)," ")</f>
        <v/>
      </c>
      <c r="U35" s="364" t="b">
        <f>IFERROR(IF('Justification &amp; Expected Use'!C298&lt;&gt;0,'Justification &amp; Expected Use'!C298)," ")</f>
        <v>0</v>
      </c>
      <c r="V35" s="324"/>
      <c r="W35" s="317"/>
      <c r="X35" s="317"/>
      <c r="Y35" s="135"/>
    </row>
    <row r="36" spans="2:25" x14ac:dyDescent="0.35">
      <c r="B36" s="136">
        <v>4</v>
      </c>
      <c r="C36" s="364" t="str">
        <f>IFERROR(IF('Vehicle Specs, FES, &amp; Turn-Ins'!G73&lt;&gt;0,'Vehicle Specs, FES, &amp; Turn-Ins'!G73)," ")</f>
        <v/>
      </c>
      <c r="D36" s="364" t="str">
        <f>IFERROR(IF('Vehicle Specs, FES, &amp; Turn-Ins'!H73&lt;&gt;0,'Vehicle Specs, FES, &amp; Turn-Ins'!H73)," ")</f>
        <v/>
      </c>
      <c r="E36" s="364" t="b">
        <f>IFERROR(IF('Justification &amp; Expected Use'!C206&lt;&gt;0,'Justification &amp; Expected Use'!C206)," ")</f>
        <v>0</v>
      </c>
      <c r="F36" s="324"/>
      <c r="G36" s="317"/>
      <c r="H36" s="317"/>
      <c r="I36" s="99"/>
      <c r="J36" s="96">
        <v>4</v>
      </c>
      <c r="K36" s="364" t="str">
        <f>IFERROR(IF('Vehicle Specs, FES, &amp; Turn-Ins'!G93&lt;&gt;0,'Vehicle Specs, FES, &amp; Turn-Ins'!G93)," ")</f>
        <v/>
      </c>
      <c r="L36" s="364" t="str">
        <f>IFERROR(IF('Vehicle Specs, FES, &amp; Turn-Ins'!H93&lt;&gt;0,'Vehicle Specs, FES, &amp; Turn-Ins'!H93)," ")</f>
        <v/>
      </c>
      <c r="M36" s="364" t="b">
        <f>IFERROR(IF('Justification &amp; Expected Use'!C252&lt;&gt;0,'Justification &amp; Expected Use'!C252)," ")</f>
        <v>0</v>
      </c>
      <c r="N36" s="324"/>
      <c r="O36" s="317"/>
      <c r="P36" s="317"/>
      <c r="Q36" s="97"/>
      <c r="R36" s="98">
        <v>4</v>
      </c>
      <c r="S36" s="364" t="str">
        <f>IFERROR(IF('Vehicle Specs, FES, &amp; Turn-Ins'!G113&lt;&gt;0,'Vehicle Specs, FES, &amp; Turn-Ins'!G113)," ")</f>
        <v/>
      </c>
      <c r="T36" s="364" t="str">
        <f>IFERROR(IF('Vehicle Specs, FES, &amp; Turn-Ins'!H113&lt;&gt;0,'Vehicle Specs, FES, &amp; Turn-Ins'!H113)," ")</f>
        <v/>
      </c>
      <c r="U36" s="364" t="b">
        <f>IFERROR(IF('Justification &amp; Expected Use'!C299&lt;&gt;0,'Justification &amp; Expected Use'!C299)," ")</f>
        <v>0</v>
      </c>
      <c r="V36" s="324"/>
      <c r="W36" s="317"/>
      <c r="X36" s="317"/>
      <c r="Y36" s="135"/>
    </row>
    <row r="37" spans="2:25" x14ac:dyDescent="0.35">
      <c r="B37" s="136">
        <v>5</v>
      </c>
      <c r="C37" s="364" t="str">
        <f>IFERROR(IF('Vehicle Specs, FES, &amp; Turn-Ins'!G74&lt;&gt;0,'Vehicle Specs, FES, &amp; Turn-Ins'!G74)," ")</f>
        <v/>
      </c>
      <c r="D37" s="364" t="str">
        <f>IFERROR(IF('Vehicle Specs, FES, &amp; Turn-Ins'!H74&lt;&gt;0,'Vehicle Specs, FES, &amp; Turn-Ins'!H74)," ")</f>
        <v/>
      </c>
      <c r="E37" s="364" t="b">
        <f>IFERROR(IF('Justification &amp; Expected Use'!C207&lt;&gt;0,'Justification &amp; Expected Use'!C207)," ")</f>
        <v>0</v>
      </c>
      <c r="F37" s="324"/>
      <c r="G37" s="317"/>
      <c r="H37" s="317"/>
      <c r="I37" s="99"/>
      <c r="J37" s="96">
        <v>5</v>
      </c>
      <c r="K37" s="364" t="str">
        <f>IFERROR(IF('Vehicle Specs, FES, &amp; Turn-Ins'!G94&lt;&gt;0,'Vehicle Specs, FES, &amp; Turn-Ins'!G94)," ")</f>
        <v/>
      </c>
      <c r="L37" s="364" t="str">
        <f>IFERROR(IF('Vehicle Specs, FES, &amp; Turn-Ins'!H94&lt;&gt;0,'Vehicle Specs, FES, &amp; Turn-Ins'!H94)," ")</f>
        <v/>
      </c>
      <c r="M37" s="364" t="b">
        <f>IFERROR(IF('Justification &amp; Expected Use'!C253&lt;&gt;0,'Justification &amp; Expected Use'!C253)," ")</f>
        <v>0</v>
      </c>
      <c r="N37" s="324"/>
      <c r="O37" s="317"/>
      <c r="P37" s="317"/>
      <c r="Q37" s="97"/>
      <c r="R37" s="98">
        <v>5</v>
      </c>
      <c r="S37" s="364" t="str">
        <f>IFERROR(IF('Vehicle Specs, FES, &amp; Turn-Ins'!G114&lt;&gt;0,'Vehicle Specs, FES, &amp; Turn-Ins'!G114)," ")</f>
        <v/>
      </c>
      <c r="T37" s="364" t="str">
        <f>IFERROR(IF('Vehicle Specs, FES, &amp; Turn-Ins'!H114&lt;&gt;0,'Vehicle Specs, FES, &amp; Turn-Ins'!H114)," ")</f>
        <v/>
      </c>
      <c r="U37" s="364" t="b">
        <f>IFERROR(IF('Justification &amp; Expected Use'!C300&lt;&gt;0,'Justification &amp; Expected Use'!C300)," ")</f>
        <v>0</v>
      </c>
      <c r="V37" s="324"/>
      <c r="W37" s="317"/>
      <c r="X37" s="317"/>
      <c r="Y37" s="135"/>
    </row>
    <row r="38" spans="2:25" x14ac:dyDescent="0.35">
      <c r="B38" s="136">
        <v>6</v>
      </c>
      <c r="C38" s="364" t="str">
        <f>IFERROR(IF('Vehicle Specs, FES, &amp; Turn-Ins'!G75&lt;&gt;0,'Vehicle Specs, FES, &amp; Turn-Ins'!G75)," ")</f>
        <v/>
      </c>
      <c r="D38" s="364" t="str">
        <f>IFERROR(IF('Vehicle Specs, FES, &amp; Turn-Ins'!H75&lt;&gt;0,'Vehicle Specs, FES, &amp; Turn-Ins'!H75)," ")</f>
        <v/>
      </c>
      <c r="E38" s="364" t="b">
        <f>IFERROR(IF('Justification &amp; Expected Use'!C208&lt;&gt;0,'Justification &amp; Expected Use'!C208)," ")</f>
        <v>0</v>
      </c>
      <c r="F38" s="324"/>
      <c r="G38" s="317"/>
      <c r="H38" s="317"/>
      <c r="I38" s="99"/>
      <c r="J38" s="96">
        <v>6</v>
      </c>
      <c r="K38" s="364" t="str">
        <f>IFERROR(IF('Vehicle Specs, FES, &amp; Turn-Ins'!G95&lt;&gt;0,'Vehicle Specs, FES, &amp; Turn-Ins'!G95)," ")</f>
        <v/>
      </c>
      <c r="L38" s="364" t="str">
        <f>IFERROR(IF('Vehicle Specs, FES, &amp; Turn-Ins'!H95&lt;&gt;0,'Vehicle Specs, FES, &amp; Turn-Ins'!H95)," ")</f>
        <v/>
      </c>
      <c r="M38" s="364" t="b">
        <f>IFERROR(IF('Justification &amp; Expected Use'!C254&lt;&gt;0,'Justification &amp; Expected Use'!C254)," ")</f>
        <v>0</v>
      </c>
      <c r="N38" s="324"/>
      <c r="O38" s="317"/>
      <c r="P38" s="317"/>
      <c r="Q38" s="97"/>
      <c r="R38" s="98">
        <v>6</v>
      </c>
      <c r="S38" s="364" t="str">
        <f>IFERROR(IF('Vehicle Specs, FES, &amp; Turn-Ins'!G115&lt;&gt;0,'Vehicle Specs, FES, &amp; Turn-Ins'!G115)," ")</f>
        <v/>
      </c>
      <c r="T38" s="364" t="str">
        <f>IFERROR(IF('Vehicle Specs, FES, &amp; Turn-Ins'!H115&lt;&gt;0,'Vehicle Specs, FES, &amp; Turn-Ins'!H115)," ")</f>
        <v/>
      </c>
      <c r="U38" s="364" t="b">
        <f>IFERROR(IF('Justification &amp; Expected Use'!C301&lt;&gt;0,'Justification &amp; Expected Use'!C301)," ")</f>
        <v>0</v>
      </c>
      <c r="V38" s="324"/>
      <c r="W38" s="317"/>
      <c r="X38" s="317"/>
      <c r="Y38" s="135"/>
    </row>
    <row r="39" spans="2:25" x14ac:dyDescent="0.35">
      <c r="B39" s="136">
        <v>7</v>
      </c>
      <c r="C39" s="364" t="str">
        <f>IFERROR(IF('Vehicle Specs, FES, &amp; Turn-Ins'!G76&lt;&gt;0,'Vehicle Specs, FES, &amp; Turn-Ins'!G76)," ")</f>
        <v/>
      </c>
      <c r="D39" s="364" t="str">
        <f>IFERROR(IF('Vehicle Specs, FES, &amp; Turn-Ins'!H76&lt;&gt;0,'Vehicle Specs, FES, &amp; Turn-Ins'!H76)," ")</f>
        <v/>
      </c>
      <c r="E39" s="364" t="b">
        <f>IFERROR(IF('Justification &amp; Expected Use'!C209&lt;&gt;0,'Justification &amp; Expected Use'!C209)," ")</f>
        <v>0</v>
      </c>
      <c r="F39" s="324"/>
      <c r="G39" s="317"/>
      <c r="H39" s="317"/>
      <c r="I39" s="99"/>
      <c r="J39" s="96">
        <v>7</v>
      </c>
      <c r="K39" s="364" t="str">
        <f>IFERROR(IF('Vehicle Specs, FES, &amp; Turn-Ins'!G96&lt;&gt;0,'Vehicle Specs, FES, &amp; Turn-Ins'!G96)," ")</f>
        <v/>
      </c>
      <c r="L39" s="364" t="str">
        <f>IFERROR(IF('Vehicle Specs, FES, &amp; Turn-Ins'!H96&lt;&gt;0,'Vehicle Specs, FES, &amp; Turn-Ins'!H96)," ")</f>
        <v/>
      </c>
      <c r="M39" s="364" t="b">
        <f>IFERROR(IF('Justification &amp; Expected Use'!C255&lt;&gt;0,'Justification &amp; Expected Use'!C255)," ")</f>
        <v>0</v>
      </c>
      <c r="N39" s="324"/>
      <c r="O39" s="317"/>
      <c r="P39" s="317"/>
      <c r="Q39" s="97"/>
      <c r="R39" s="98">
        <v>7</v>
      </c>
      <c r="S39" s="364" t="str">
        <f>IFERROR(IF('Vehicle Specs, FES, &amp; Turn-Ins'!G116&lt;&gt;0,'Vehicle Specs, FES, &amp; Turn-Ins'!G116)," ")</f>
        <v/>
      </c>
      <c r="T39" s="364" t="str">
        <f>IFERROR(IF('Vehicle Specs, FES, &amp; Turn-Ins'!H116&lt;&gt;0,'Vehicle Specs, FES, &amp; Turn-Ins'!H116)," ")</f>
        <v/>
      </c>
      <c r="U39" s="364" t="b">
        <f>IFERROR(IF('Justification &amp; Expected Use'!C302&lt;&gt;0,'Justification &amp; Expected Use'!C302)," ")</f>
        <v>0</v>
      </c>
      <c r="V39" s="324"/>
      <c r="W39" s="317"/>
      <c r="X39" s="317"/>
      <c r="Y39" s="135"/>
    </row>
    <row r="40" spans="2:25" x14ac:dyDescent="0.35">
      <c r="B40" s="136">
        <v>8</v>
      </c>
      <c r="C40" s="364" t="str">
        <f>IFERROR(IF('Vehicle Specs, FES, &amp; Turn-Ins'!G77&lt;&gt;0,'Vehicle Specs, FES, &amp; Turn-Ins'!G77)," ")</f>
        <v/>
      </c>
      <c r="D40" s="364" t="str">
        <f>IFERROR(IF('Vehicle Specs, FES, &amp; Turn-Ins'!H77&lt;&gt;0,'Vehicle Specs, FES, &amp; Turn-Ins'!H77)," ")</f>
        <v/>
      </c>
      <c r="E40" s="364" t="b">
        <f>IFERROR(IF('Justification &amp; Expected Use'!C210&lt;&gt;0,'Justification &amp; Expected Use'!C210)," ")</f>
        <v>0</v>
      </c>
      <c r="F40" s="324"/>
      <c r="G40" s="317"/>
      <c r="H40" s="317"/>
      <c r="I40" s="99"/>
      <c r="J40" s="96">
        <v>8</v>
      </c>
      <c r="K40" s="364" t="str">
        <f>IFERROR(IF('Vehicle Specs, FES, &amp; Turn-Ins'!G97&lt;&gt;0,'Vehicle Specs, FES, &amp; Turn-Ins'!G97)," ")</f>
        <v/>
      </c>
      <c r="L40" s="364" t="str">
        <f>IFERROR(IF('Vehicle Specs, FES, &amp; Turn-Ins'!H97&lt;&gt;0,'Vehicle Specs, FES, &amp; Turn-Ins'!H97)," ")</f>
        <v/>
      </c>
      <c r="M40" s="364" t="b">
        <f>IFERROR(IF('Justification &amp; Expected Use'!C256&lt;&gt;0,'Justification &amp; Expected Use'!C256)," ")</f>
        <v>0</v>
      </c>
      <c r="N40" s="324"/>
      <c r="O40" s="317"/>
      <c r="P40" s="317"/>
      <c r="Q40" s="97"/>
      <c r="R40" s="98">
        <v>8</v>
      </c>
      <c r="S40" s="364" t="str">
        <f>IFERROR(IF('Vehicle Specs, FES, &amp; Turn-Ins'!G117&lt;&gt;0,'Vehicle Specs, FES, &amp; Turn-Ins'!G117)," ")</f>
        <v/>
      </c>
      <c r="T40" s="364" t="str">
        <f>IFERROR(IF('Vehicle Specs, FES, &amp; Turn-Ins'!H117&lt;&gt;0,'Vehicle Specs, FES, &amp; Turn-Ins'!H117)," ")</f>
        <v/>
      </c>
      <c r="U40" s="364" t="b">
        <f>IFERROR(IF('Justification &amp; Expected Use'!C303&lt;&gt;0,'Justification &amp; Expected Use'!C303)," ")</f>
        <v>0</v>
      </c>
      <c r="V40" s="324"/>
      <c r="W40" s="317"/>
      <c r="X40" s="317"/>
      <c r="Y40" s="135"/>
    </row>
    <row r="41" spans="2:25" x14ac:dyDescent="0.35">
      <c r="B41" s="136">
        <v>9</v>
      </c>
      <c r="C41" s="364" t="str">
        <f>IFERROR(IF('Vehicle Specs, FES, &amp; Turn-Ins'!G78&lt;&gt;0,'Vehicle Specs, FES, &amp; Turn-Ins'!G78)," ")</f>
        <v/>
      </c>
      <c r="D41" s="364" t="str">
        <f>IFERROR(IF('Vehicle Specs, FES, &amp; Turn-Ins'!H78&lt;&gt;0,'Vehicle Specs, FES, &amp; Turn-Ins'!H78)," ")</f>
        <v/>
      </c>
      <c r="E41" s="364" t="b">
        <f>IFERROR(IF('Justification &amp; Expected Use'!C211&lt;&gt;0,'Justification &amp; Expected Use'!C211)," ")</f>
        <v>0</v>
      </c>
      <c r="F41" s="324"/>
      <c r="G41" s="317"/>
      <c r="H41" s="317"/>
      <c r="I41" s="99"/>
      <c r="J41" s="96">
        <v>9</v>
      </c>
      <c r="K41" s="364" t="str">
        <f>IFERROR(IF('Vehicle Specs, FES, &amp; Turn-Ins'!G98&lt;&gt;0,'Vehicle Specs, FES, &amp; Turn-Ins'!G98)," ")</f>
        <v/>
      </c>
      <c r="L41" s="364" t="str">
        <f>IFERROR(IF('Vehicle Specs, FES, &amp; Turn-Ins'!H98&lt;&gt;0,'Vehicle Specs, FES, &amp; Turn-Ins'!H98)," ")</f>
        <v/>
      </c>
      <c r="M41" s="364" t="b">
        <f>IFERROR(IF('Justification &amp; Expected Use'!C257&lt;&gt;0,'Justification &amp; Expected Use'!C257)," ")</f>
        <v>0</v>
      </c>
      <c r="N41" s="324"/>
      <c r="O41" s="317"/>
      <c r="P41" s="317"/>
      <c r="Q41" s="97"/>
      <c r="R41" s="98">
        <v>9</v>
      </c>
      <c r="S41" s="364" t="str">
        <f>IFERROR(IF('Vehicle Specs, FES, &amp; Turn-Ins'!G118&lt;&gt;0,'Vehicle Specs, FES, &amp; Turn-Ins'!G118)," ")</f>
        <v/>
      </c>
      <c r="T41" s="364" t="str">
        <f>IFERROR(IF('Vehicle Specs, FES, &amp; Turn-Ins'!H118&lt;&gt;0,'Vehicle Specs, FES, &amp; Turn-Ins'!H118)," ")</f>
        <v/>
      </c>
      <c r="U41" s="364" t="b">
        <f>IFERROR(IF('Justification &amp; Expected Use'!C304&lt;&gt;0,'Justification &amp; Expected Use'!C304)," ")</f>
        <v>0</v>
      </c>
      <c r="V41" s="324"/>
      <c r="W41" s="317"/>
      <c r="X41" s="317"/>
      <c r="Y41" s="135"/>
    </row>
    <row r="42" spans="2:25" x14ac:dyDescent="0.35">
      <c r="B42" s="136">
        <v>10</v>
      </c>
      <c r="C42" s="364" t="str">
        <f>IFERROR(IF('Vehicle Specs, FES, &amp; Turn-Ins'!G79&lt;&gt;0,'Vehicle Specs, FES, &amp; Turn-Ins'!G79)," ")</f>
        <v/>
      </c>
      <c r="D42" s="364" t="str">
        <f>IFERROR(IF('Vehicle Specs, FES, &amp; Turn-Ins'!H79&lt;&gt;0,'Vehicle Specs, FES, &amp; Turn-Ins'!H79)," ")</f>
        <v/>
      </c>
      <c r="E42" s="364" t="b">
        <f>IFERROR(IF('Justification &amp; Expected Use'!C212&lt;&gt;0,'Justification &amp; Expected Use'!C212)," ")</f>
        <v>0</v>
      </c>
      <c r="F42" s="324"/>
      <c r="G42" s="317"/>
      <c r="H42" s="317"/>
      <c r="I42" s="99"/>
      <c r="J42" s="96">
        <v>10</v>
      </c>
      <c r="K42" s="364" t="str">
        <f>IFERROR(IF('Vehicle Specs, FES, &amp; Turn-Ins'!G99&lt;&gt;0,'Vehicle Specs, FES, &amp; Turn-Ins'!G99)," ")</f>
        <v/>
      </c>
      <c r="L42" s="364" t="str">
        <f>IFERROR(IF('Vehicle Specs, FES, &amp; Turn-Ins'!H99&lt;&gt;0,'Vehicle Specs, FES, &amp; Turn-Ins'!H99)," ")</f>
        <v/>
      </c>
      <c r="M42" s="364" t="b">
        <f>IFERROR(IF('Justification &amp; Expected Use'!C258&lt;&gt;0,'Justification &amp; Expected Use'!C258)," ")</f>
        <v>0</v>
      </c>
      <c r="N42" s="324"/>
      <c r="O42" s="317"/>
      <c r="P42" s="317"/>
      <c r="Q42" s="97"/>
      <c r="R42" s="98">
        <v>10</v>
      </c>
      <c r="S42" s="364" t="str">
        <f>IFERROR(IF('Vehicle Specs, FES, &amp; Turn-Ins'!G119&lt;&gt;0,'Vehicle Specs, FES, &amp; Turn-Ins'!G119)," ")</f>
        <v/>
      </c>
      <c r="T42" s="364" t="str">
        <f>IFERROR(IF('Vehicle Specs, FES, &amp; Turn-Ins'!H119&lt;&gt;0,'Vehicle Specs, FES, &amp; Turn-Ins'!H119)," ")</f>
        <v/>
      </c>
      <c r="U42" s="364" t="b">
        <f>IFERROR(IF('Justification &amp; Expected Use'!C305&lt;&gt;0,'Justification &amp; Expected Use'!C305)," ")</f>
        <v>0</v>
      </c>
      <c r="V42" s="324"/>
      <c r="W42" s="317"/>
      <c r="X42" s="317"/>
      <c r="Y42" s="135"/>
    </row>
    <row r="43" spans="2:25" x14ac:dyDescent="0.35">
      <c r="B43" s="136">
        <v>11</v>
      </c>
      <c r="C43" s="364" t="str">
        <f>IFERROR(IF('Vehicle Specs, FES, &amp; Turn-Ins'!G80&lt;&gt;0,'Vehicle Specs, FES, &amp; Turn-Ins'!G80)," ")</f>
        <v/>
      </c>
      <c r="D43" s="364" t="str">
        <f>IFERROR(IF('Vehicle Specs, FES, &amp; Turn-Ins'!H80&lt;&gt;0,'Vehicle Specs, FES, &amp; Turn-Ins'!H80)," ")</f>
        <v/>
      </c>
      <c r="E43" s="364" t="b">
        <f>IFERROR(IF('Justification &amp; Expected Use'!C213&lt;&gt;0,'Justification &amp; Expected Use'!C213)," ")</f>
        <v>0</v>
      </c>
      <c r="F43" s="324"/>
      <c r="G43" s="317"/>
      <c r="H43" s="317"/>
      <c r="I43" s="99"/>
      <c r="J43" s="96">
        <v>11</v>
      </c>
      <c r="K43" s="364" t="str">
        <f>IFERROR(IF('Vehicle Specs, FES, &amp; Turn-Ins'!G100&lt;&gt;0,'Vehicle Specs, FES, &amp; Turn-Ins'!G100)," ")</f>
        <v/>
      </c>
      <c r="L43" s="364" t="str">
        <f>IFERROR(IF('Vehicle Specs, FES, &amp; Turn-Ins'!H100&lt;&gt;0,'Vehicle Specs, FES, &amp; Turn-Ins'!H100)," ")</f>
        <v/>
      </c>
      <c r="M43" s="364" t="b">
        <f>IFERROR(IF('Justification &amp; Expected Use'!C259&lt;&gt;0,'Justification &amp; Expected Use'!C259)," ")</f>
        <v>0</v>
      </c>
      <c r="N43" s="324"/>
      <c r="O43" s="317"/>
      <c r="P43" s="317"/>
      <c r="Q43" s="97"/>
      <c r="R43" s="98">
        <v>11</v>
      </c>
      <c r="S43" s="364" t="str">
        <f>IFERROR(IF('Vehicle Specs, FES, &amp; Turn-Ins'!G120&lt;&gt;0,'Vehicle Specs, FES, &amp; Turn-Ins'!G120)," ")</f>
        <v/>
      </c>
      <c r="T43" s="364" t="str">
        <f>IFERROR(IF('Vehicle Specs, FES, &amp; Turn-Ins'!H120&lt;&gt;0,'Vehicle Specs, FES, &amp; Turn-Ins'!H120)," ")</f>
        <v/>
      </c>
      <c r="U43" s="364" t="b">
        <f>IFERROR(IF('Justification &amp; Expected Use'!C306&lt;&gt;0,'Justification &amp; Expected Use'!C306)," ")</f>
        <v>0</v>
      </c>
      <c r="V43" s="324"/>
      <c r="W43" s="317"/>
      <c r="X43" s="317"/>
      <c r="Y43" s="135"/>
    </row>
    <row r="44" spans="2:25" x14ac:dyDescent="0.35">
      <c r="B44" s="136">
        <v>12</v>
      </c>
      <c r="C44" s="364" t="str">
        <f>IFERROR(IF('Vehicle Specs, FES, &amp; Turn-Ins'!G81&lt;&gt;0,'Vehicle Specs, FES, &amp; Turn-Ins'!G81)," ")</f>
        <v/>
      </c>
      <c r="D44" s="364" t="str">
        <f>IFERROR(IF('Vehicle Specs, FES, &amp; Turn-Ins'!H81&lt;&gt;0,'Vehicle Specs, FES, &amp; Turn-Ins'!H81)," ")</f>
        <v/>
      </c>
      <c r="E44" s="364" t="b">
        <f>IFERROR(IF('Justification &amp; Expected Use'!C214&lt;&gt;0,'Justification &amp; Expected Use'!C214)," ")</f>
        <v>0</v>
      </c>
      <c r="F44" s="324"/>
      <c r="G44" s="317"/>
      <c r="H44" s="317"/>
      <c r="I44" s="99"/>
      <c r="J44" s="96">
        <v>12</v>
      </c>
      <c r="K44" s="364" t="str">
        <f>IFERROR(IF('Vehicle Specs, FES, &amp; Turn-Ins'!G101&lt;&gt;0,'Vehicle Specs, FES, &amp; Turn-Ins'!G101)," ")</f>
        <v/>
      </c>
      <c r="L44" s="364" t="str">
        <f>IFERROR(IF('Vehicle Specs, FES, &amp; Turn-Ins'!H101&lt;&gt;0,'Vehicle Specs, FES, &amp; Turn-Ins'!H101)," ")</f>
        <v/>
      </c>
      <c r="M44" s="364" t="b">
        <f>IFERROR(IF('Justification &amp; Expected Use'!C260&lt;&gt;0,'Justification &amp; Expected Use'!C260)," ")</f>
        <v>0</v>
      </c>
      <c r="N44" s="324"/>
      <c r="O44" s="317"/>
      <c r="P44" s="317"/>
      <c r="Q44" s="97"/>
      <c r="R44" s="98">
        <v>12</v>
      </c>
      <c r="S44" s="364" t="str">
        <f>IFERROR(IF('Vehicle Specs, FES, &amp; Turn-Ins'!G121&lt;&gt;0,'Vehicle Specs, FES, &amp; Turn-Ins'!G121)," ")</f>
        <v/>
      </c>
      <c r="T44" s="364" t="str">
        <f>IFERROR(IF('Vehicle Specs, FES, &amp; Turn-Ins'!H121&lt;&gt;0,'Vehicle Specs, FES, &amp; Turn-Ins'!H121)," ")</f>
        <v/>
      </c>
      <c r="U44" s="364" t="b">
        <f>IFERROR(IF('Justification &amp; Expected Use'!C307&lt;&gt;0,'Justification &amp; Expected Use'!C307)," ")</f>
        <v>0</v>
      </c>
      <c r="V44" s="324"/>
      <c r="W44" s="317"/>
      <c r="X44" s="317"/>
      <c r="Y44" s="135"/>
    </row>
    <row r="45" spans="2:25" x14ac:dyDescent="0.35">
      <c r="B45" s="136">
        <v>13</v>
      </c>
      <c r="C45" s="364" t="str">
        <f>IFERROR(IF('Vehicle Specs, FES, &amp; Turn-Ins'!G82&lt;&gt;0,'Vehicle Specs, FES, &amp; Turn-Ins'!G82)," ")</f>
        <v/>
      </c>
      <c r="D45" s="364" t="str">
        <f>IFERROR(IF('Vehicle Specs, FES, &amp; Turn-Ins'!H82&lt;&gt;0,'Vehicle Specs, FES, &amp; Turn-Ins'!H82)," ")</f>
        <v/>
      </c>
      <c r="E45" s="364" t="b">
        <f>IFERROR(IF('Justification &amp; Expected Use'!C215&lt;&gt;0,'Justification &amp; Expected Use'!C215)," ")</f>
        <v>0</v>
      </c>
      <c r="F45" s="324"/>
      <c r="G45" s="317"/>
      <c r="H45" s="317"/>
      <c r="I45" s="99"/>
      <c r="J45" s="96">
        <v>13</v>
      </c>
      <c r="K45" s="364" t="str">
        <f>IFERROR(IF('Vehicle Specs, FES, &amp; Turn-Ins'!G102&lt;&gt;0,'Vehicle Specs, FES, &amp; Turn-Ins'!G102)," ")</f>
        <v/>
      </c>
      <c r="L45" s="364" t="str">
        <f>IFERROR(IF('Vehicle Specs, FES, &amp; Turn-Ins'!H102&lt;&gt;0,'Vehicle Specs, FES, &amp; Turn-Ins'!H102)," ")</f>
        <v/>
      </c>
      <c r="M45" s="364" t="b">
        <f>IFERROR(IF('Justification &amp; Expected Use'!C261&lt;&gt;0,'Justification &amp; Expected Use'!C261)," ")</f>
        <v>0</v>
      </c>
      <c r="N45" s="324"/>
      <c r="O45" s="317"/>
      <c r="P45" s="317"/>
      <c r="Q45" s="97"/>
      <c r="R45" s="98">
        <v>13</v>
      </c>
      <c r="S45" s="364" t="str">
        <f>IFERROR(IF('Vehicle Specs, FES, &amp; Turn-Ins'!G122&lt;&gt;0,'Vehicle Specs, FES, &amp; Turn-Ins'!G122)," ")</f>
        <v/>
      </c>
      <c r="T45" s="364" t="str">
        <f>IFERROR(IF('Vehicle Specs, FES, &amp; Turn-Ins'!H122&lt;&gt;0,'Vehicle Specs, FES, &amp; Turn-Ins'!H122)," ")</f>
        <v/>
      </c>
      <c r="U45" s="364" t="b">
        <f>IFERROR(IF('Justification &amp; Expected Use'!C308&lt;&gt;0,'Justification &amp; Expected Use'!C308)," ")</f>
        <v>0</v>
      </c>
      <c r="V45" s="324"/>
      <c r="W45" s="317"/>
      <c r="X45" s="317"/>
      <c r="Y45" s="135"/>
    </row>
    <row r="46" spans="2:25" x14ac:dyDescent="0.35">
      <c r="B46" s="136">
        <v>14</v>
      </c>
      <c r="C46" s="364" t="str">
        <f>IFERROR(IF('Vehicle Specs, FES, &amp; Turn-Ins'!G83&lt;&gt;0,'Vehicle Specs, FES, &amp; Turn-Ins'!G83)," ")</f>
        <v/>
      </c>
      <c r="D46" s="364" t="str">
        <f>IFERROR(IF('Vehicle Specs, FES, &amp; Turn-Ins'!H83&lt;&gt;0,'Vehicle Specs, FES, &amp; Turn-Ins'!H83)," ")</f>
        <v/>
      </c>
      <c r="E46" s="364" t="b">
        <f>IFERROR(IF('Justification &amp; Expected Use'!C216&lt;&gt;0,'Justification &amp; Expected Use'!C216)," ")</f>
        <v>0</v>
      </c>
      <c r="F46" s="324"/>
      <c r="G46" s="317"/>
      <c r="H46" s="317"/>
      <c r="I46" s="99"/>
      <c r="J46" s="96">
        <v>14</v>
      </c>
      <c r="K46" s="364" t="str">
        <f>IFERROR(IF('Vehicle Specs, FES, &amp; Turn-Ins'!G103&lt;&gt;0,'Vehicle Specs, FES, &amp; Turn-Ins'!G103)," ")</f>
        <v/>
      </c>
      <c r="L46" s="364" t="str">
        <f>IFERROR(IF('Vehicle Specs, FES, &amp; Turn-Ins'!H103&lt;&gt;0,'Vehicle Specs, FES, &amp; Turn-Ins'!H103)," ")</f>
        <v/>
      </c>
      <c r="M46" s="364" t="b">
        <f>IFERROR(IF('Justification &amp; Expected Use'!C262&lt;&gt;0,'Justification &amp; Expected Use'!C262)," ")</f>
        <v>0</v>
      </c>
      <c r="N46" s="324"/>
      <c r="O46" s="317"/>
      <c r="P46" s="317"/>
      <c r="Q46" s="97"/>
      <c r="R46" s="98">
        <v>14</v>
      </c>
      <c r="S46" s="364" t="str">
        <f>IFERROR(IF('Vehicle Specs, FES, &amp; Turn-Ins'!G123&lt;&gt;0,'Vehicle Specs, FES, &amp; Turn-Ins'!G123)," ")</f>
        <v/>
      </c>
      <c r="T46" s="364" t="str">
        <f>IFERROR(IF('Vehicle Specs, FES, &amp; Turn-Ins'!H123&lt;&gt;0,'Vehicle Specs, FES, &amp; Turn-Ins'!H123)," ")</f>
        <v/>
      </c>
      <c r="U46" s="364" t="b">
        <f>IFERROR(IF('Justification &amp; Expected Use'!C309&lt;&gt;0,'Justification &amp; Expected Use'!C309)," ")</f>
        <v>0</v>
      </c>
      <c r="V46" s="324"/>
      <c r="W46" s="317"/>
      <c r="X46" s="317"/>
      <c r="Y46" s="135"/>
    </row>
    <row r="47" spans="2:25" x14ac:dyDescent="0.35">
      <c r="B47" s="136">
        <v>15</v>
      </c>
      <c r="C47" s="365" t="str">
        <f>IFERROR(IF('Vehicle Specs, FES, &amp; Turn-Ins'!G84&lt;&gt;0,'Vehicle Specs, FES, &amp; Turn-Ins'!G84)," ")</f>
        <v/>
      </c>
      <c r="D47" s="365" t="str">
        <f>IFERROR(IF('Vehicle Specs, FES, &amp; Turn-Ins'!H84&lt;&gt;0,'Vehicle Specs, FES, &amp; Turn-Ins'!H84)," ")</f>
        <v/>
      </c>
      <c r="E47" s="365" t="b">
        <f>IFERROR(IF('Justification &amp; Expected Use'!C217&lt;&gt;0,'Justification &amp; Expected Use'!C217)," ")</f>
        <v>0</v>
      </c>
      <c r="F47" s="328"/>
      <c r="G47" s="318"/>
      <c r="H47" s="318"/>
      <c r="I47" s="99"/>
      <c r="J47" s="96">
        <v>15</v>
      </c>
      <c r="K47" s="365" t="str">
        <f>IFERROR(IF('Vehicle Specs, FES, &amp; Turn-Ins'!G104&lt;&gt;0,'Vehicle Specs, FES, &amp; Turn-Ins'!G104)," ")</f>
        <v/>
      </c>
      <c r="L47" s="365" t="str">
        <f>IFERROR(IF('Vehicle Specs, FES, &amp; Turn-Ins'!H104&lt;&gt;0,'Vehicle Specs, FES, &amp; Turn-Ins'!H104)," ")</f>
        <v/>
      </c>
      <c r="M47" s="365" t="b">
        <f>IFERROR(IF('Justification &amp; Expected Use'!C263&lt;&gt;0,'Justification &amp; Expected Use'!C263)," ")</f>
        <v>0</v>
      </c>
      <c r="N47" s="328"/>
      <c r="O47" s="318"/>
      <c r="P47" s="318"/>
      <c r="Q47" s="97"/>
      <c r="R47" s="98">
        <v>15</v>
      </c>
      <c r="S47" s="365" t="str">
        <f>IFERROR(IF('Vehicle Specs, FES, &amp; Turn-Ins'!G124&lt;&gt;0,'Vehicle Specs, FES, &amp; Turn-Ins'!G124)," ")</f>
        <v/>
      </c>
      <c r="T47" s="365" t="str">
        <f>IFERROR(IF('Vehicle Specs, FES, &amp; Turn-Ins'!H124&lt;&gt;0,'Vehicle Specs, FES, &amp; Turn-Ins'!H124)," ")</f>
        <v/>
      </c>
      <c r="U47" s="365" t="b">
        <f>IFERROR(IF('Justification &amp; Expected Use'!C310&lt;&gt;0,'Justification &amp; Expected Use'!C310)," ")</f>
        <v>0</v>
      </c>
      <c r="V47" s="328"/>
      <c r="W47" s="318"/>
      <c r="X47" s="318"/>
      <c r="Y47" s="135"/>
    </row>
    <row r="48" spans="2:25" ht="15" thickBot="1" x14ac:dyDescent="0.4">
      <c r="B48" s="55"/>
      <c r="C48" s="39"/>
      <c r="D48" s="39"/>
      <c r="E48" s="39"/>
      <c r="F48" s="39"/>
      <c r="G48" s="137"/>
      <c r="H48" s="137"/>
      <c r="I48" s="40"/>
      <c r="J48" s="35"/>
      <c r="K48" s="36"/>
      <c r="L48" s="36"/>
      <c r="M48" s="36"/>
      <c r="N48" s="36"/>
      <c r="O48" s="36"/>
      <c r="P48" s="36"/>
      <c r="Q48" s="37"/>
      <c r="R48" s="38"/>
      <c r="S48" s="39"/>
      <c r="T48" s="39"/>
      <c r="U48" s="39"/>
      <c r="V48" s="39"/>
      <c r="W48" s="137"/>
      <c r="X48" s="137"/>
      <c r="Y48" s="138"/>
    </row>
    <row r="49" spans="2:25" s="11" customFormat="1" ht="23.5" x14ac:dyDescent="0.35">
      <c r="B49" s="111"/>
      <c r="C49" s="746" t="s">
        <v>405</v>
      </c>
      <c r="D49" s="746"/>
      <c r="E49" s="746"/>
      <c r="F49" s="746"/>
      <c r="G49" s="746"/>
      <c r="H49" s="746"/>
      <c r="I49" s="746"/>
      <c r="J49" s="746"/>
      <c r="K49" s="746"/>
      <c r="L49" s="746"/>
      <c r="M49" s="746"/>
      <c r="N49" s="746"/>
      <c r="O49" s="746"/>
      <c r="P49" s="746"/>
      <c r="Q49" s="746"/>
      <c r="R49" s="746"/>
      <c r="S49" s="746"/>
      <c r="T49" s="746"/>
      <c r="U49" s="746"/>
      <c r="V49" s="746"/>
      <c r="W49" s="746"/>
      <c r="X49" s="746"/>
      <c r="Y49" s="112"/>
    </row>
    <row r="50" spans="2:25" s="4" customFormat="1" x14ac:dyDescent="0.35">
      <c r="B50" s="113"/>
      <c r="C50" s="747" t="s">
        <v>2327</v>
      </c>
      <c r="D50" s="748"/>
      <c r="E50" s="748"/>
      <c r="F50" s="748"/>
      <c r="G50" s="748"/>
      <c r="H50" s="748"/>
      <c r="I50" s="748"/>
      <c r="J50" s="748"/>
      <c r="K50" s="748"/>
      <c r="L50" s="748"/>
      <c r="M50" s="748"/>
      <c r="N50" s="748"/>
      <c r="O50" s="748"/>
      <c r="P50" s="748"/>
      <c r="Q50" s="748"/>
      <c r="R50" s="748"/>
      <c r="S50" s="748"/>
      <c r="T50" s="748"/>
      <c r="U50" s="748"/>
      <c r="V50" s="748"/>
      <c r="W50" s="748"/>
      <c r="X50" s="749"/>
      <c r="Y50" s="114"/>
    </row>
    <row r="51" spans="2:25" s="4" customFormat="1" x14ac:dyDescent="0.35">
      <c r="B51" s="113"/>
      <c r="C51" s="750"/>
      <c r="D51" s="751"/>
      <c r="E51" s="751"/>
      <c r="F51" s="751"/>
      <c r="G51" s="751"/>
      <c r="H51" s="751"/>
      <c r="I51" s="751"/>
      <c r="J51" s="751"/>
      <c r="K51" s="751"/>
      <c r="L51" s="751"/>
      <c r="M51" s="751"/>
      <c r="N51" s="751"/>
      <c r="O51" s="751"/>
      <c r="P51" s="751"/>
      <c r="Q51" s="751"/>
      <c r="R51" s="751"/>
      <c r="S51" s="751"/>
      <c r="T51" s="751"/>
      <c r="U51" s="751"/>
      <c r="V51" s="751"/>
      <c r="W51" s="751"/>
      <c r="X51" s="752"/>
      <c r="Y51" s="114"/>
    </row>
    <row r="52" spans="2:25" s="4" customFormat="1" ht="15" thickBot="1" x14ac:dyDescent="0.4">
      <c r="B52" s="120"/>
      <c r="C52" s="30"/>
      <c r="D52" s="30"/>
      <c r="E52" s="30"/>
      <c r="F52" s="30"/>
      <c r="G52" s="30"/>
      <c r="H52" s="30"/>
      <c r="I52" s="30"/>
      <c r="J52" s="30"/>
      <c r="K52" s="30"/>
      <c r="L52" s="30"/>
      <c r="M52" s="30"/>
      <c r="N52" s="30"/>
      <c r="O52" s="30"/>
      <c r="P52" s="30"/>
      <c r="Q52" s="30"/>
      <c r="R52" s="30"/>
      <c r="S52" s="30"/>
      <c r="T52" s="30"/>
      <c r="U52" s="30"/>
      <c r="V52" s="30"/>
      <c r="W52" s="30"/>
      <c r="X52" s="30"/>
      <c r="Y52" s="121"/>
    </row>
    <row r="53" spans="2:25" x14ac:dyDescent="0.35">
      <c r="B53" s="115"/>
      <c r="C53" s="109"/>
      <c r="D53" s="109"/>
      <c r="E53" s="109"/>
      <c r="F53" s="109"/>
      <c r="G53" s="109"/>
      <c r="H53" s="109"/>
      <c r="I53" s="109"/>
      <c r="J53" s="109"/>
      <c r="K53" s="109"/>
      <c r="L53" s="109"/>
      <c r="M53" s="109"/>
      <c r="N53" s="109"/>
      <c r="O53" s="109"/>
      <c r="P53" s="109"/>
      <c r="Q53" s="109"/>
      <c r="R53" s="109"/>
      <c r="S53" s="109"/>
      <c r="T53" s="109"/>
      <c r="U53" s="109"/>
      <c r="V53" s="109"/>
      <c r="W53" s="109"/>
      <c r="X53" s="109"/>
      <c r="Y53" s="116"/>
    </row>
    <row r="54" spans="2:25" x14ac:dyDescent="0.35">
      <c r="B54" s="115"/>
      <c r="C54" s="705" t="s">
        <v>406</v>
      </c>
      <c r="D54" s="706"/>
      <c r="E54" s="706"/>
      <c r="F54" s="706"/>
      <c r="G54" s="706"/>
      <c r="H54" s="707"/>
      <c r="I54" s="109"/>
      <c r="J54" s="109"/>
      <c r="K54" s="705" t="s">
        <v>407</v>
      </c>
      <c r="L54" s="706"/>
      <c r="M54" s="706"/>
      <c r="N54" s="706"/>
      <c r="O54" s="706"/>
      <c r="P54" s="707"/>
      <c r="Q54" s="109"/>
      <c r="R54" s="109"/>
      <c r="S54" s="705" t="s">
        <v>386</v>
      </c>
      <c r="T54" s="706"/>
      <c r="U54" s="706"/>
      <c r="V54" s="706"/>
      <c r="W54" s="706"/>
      <c r="X54" s="707"/>
      <c r="Y54" s="116"/>
    </row>
    <row r="55" spans="2:25" x14ac:dyDescent="0.35">
      <c r="B55" s="115"/>
      <c r="C55" s="347"/>
      <c r="D55" s="783"/>
      <c r="E55" s="109"/>
      <c r="F55" s="109"/>
      <c r="G55" s="109"/>
      <c r="H55" s="348"/>
      <c r="I55" s="109"/>
      <c r="J55" s="109"/>
      <c r="K55" s="347"/>
      <c r="L55" s="783"/>
      <c r="M55" s="109"/>
      <c r="N55" s="109"/>
      <c r="O55" s="109"/>
      <c r="P55" s="348"/>
      <c r="Q55" s="109"/>
      <c r="R55" s="109"/>
      <c r="S55" s="347"/>
      <c r="T55" s="783"/>
      <c r="U55" s="109"/>
      <c r="V55" s="109"/>
      <c r="W55" s="109"/>
      <c r="X55" s="348"/>
      <c r="Y55" s="116"/>
    </row>
    <row r="56" spans="2:25" ht="18.5" x14ac:dyDescent="0.45">
      <c r="B56" s="115"/>
      <c r="C56" s="347"/>
      <c r="D56" s="791" t="s">
        <v>5664</v>
      </c>
      <c r="E56" s="791"/>
      <c r="F56" s="349" t="s">
        <v>5665</v>
      </c>
      <c r="G56" s="349" t="s">
        <v>5667</v>
      </c>
      <c r="H56" s="348"/>
      <c r="I56" s="109"/>
      <c r="J56" s="109"/>
      <c r="K56" s="347"/>
      <c r="L56" s="742" t="s">
        <v>2166</v>
      </c>
      <c r="M56" s="742"/>
      <c r="N56" s="742"/>
      <c r="O56" s="351">
        <f>SUM(E57:E59)</f>
        <v>0</v>
      </c>
      <c r="P56" s="348"/>
      <c r="Q56" s="109"/>
      <c r="R56" s="109"/>
      <c r="S56" s="347"/>
      <c r="T56" s="795" t="str">
        <f>IFERROR(IF(AND(F61="Pass",N61="Pass"),"PASS","FAIL"),"")</f>
        <v>PASS</v>
      </c>
      <c r="U56" s="795"/>
      <c r="V56" s="795"/>
      <c r="W56" s="795"/>
      <c r="X56" s="348"/>
      <c r="Y56" s="116"/>
    </row>
    <row r="57" spans="2:25" x14ac:dyDescent="0.35">
      <c r="B57" s="115"/>
      <c r="C57" s="350" t="s">
        <v>2251</v>
      </c>
      <c r="D57" s="792">
        <f>'FES calcs'!L5</f>
        <v>0</v>
      </c>
      <c r="E57" s="793"/>
      <c r="F57" s="351" t="str">
        <f>'FES calcs'!L6</f>
        <v>0.00</v>
      </c>
      <c r="G57" s="351" t="str">
        <f>IF(AND(D57="0",F57="0.00"),"N/A",'FES calcs'!L8)</f>
        <v>N/A</v>
      </c>
      <c r="H57" s="348"/>
      <c r="I57" s="109"/>
      <c r="J57" s="109"/>
      <c r="K57" s="347"/>
      <c r="L57" s="742" t="s">
        <v>5666</v>
      </c>
      <c r="M57" s="742"/>
      <c r="N57" s="742"/>
      <c r="O57" s="351">
        <f>'FES calcs'!S6</f>
        <v>5</v>
      </c>
      <c r="P57" s="348"/>
      <c r="Q57" s="109"/>
      <c r="R57" s="109"/>
      <c r="S57" s="353"/>
      <c r="T57" s="354"/>
      <c r="U57" s="354"/>
      <c r="V57" s="354"/>
      <c r="W57" s="354"/>
      <c r="X57" s="355"/>
      <c r="Y57" s="116"/>
    </row>
    <row r="58" spans="2:25" x14ac:dyDescent="0.35">
      <c r="B58" s="115"/>
      <c r="C58" s="350" t="s">
        <v>2252</v>
      </c>
      <c r="D58" s="792">
        <f>'FES calcs'!M5</f>
        <v>5</v>
      </c>
      <c r="E58" s="793"/>
      <c r="F58" s="351">
        <f>'FES calcs'!M6</f>
        <v>68</v>
      </c>
      <c r="G58" s="351" t="str">
        <f>IF(AND(D58=0,F58=0),"N/A",'FES calcs'!M8)</f>
        <v>Pass</v>
      </c>
      <c r="H58" s="352"/>
      <c r="I58" s="109"/>
      <c r="J58" s="109"/>
      <c r="K58" s="347"/>
      <c r="L58" s="742" t="s">
        <v>2165</v>
      </c>
      <c r="M58" s="742"/>
      <c r="N58" s="742"/>
      <c r="O58" s="351">
        <f>'FES calcs'!S5</f>
        <v>0</v>
      </c>
      <c r="P58" s="348"/>
      <c r="Q58" s="109"/>
      <c r="R58" s="109"/>
      <c r="S58" s="110"/>
      <c r="T58" s="110"/>
      <c r="U58" s="110"/>
      <c r="V58" s="110"/>
      <c r="W58" s="110"/>
      <c r="X58" s="110"/>
      <c r="Y58" s="116"/>
    </row>
    <row r="59" spans="2:25" x14ac:dyDescent="0.35">
      <c r="B59" s="115"/>
      <c r="C59" s="350" t="s">
        <v>2253</v>
      </c>
      <c r="D59" s="792">
        <f>'FES calcs'!N5</f>
        <v>0</v>
      </c>
      <c r="E59" s="793"/>
      <c r="F59" s="351" t="str">
        <f>'FES calcs'!N6</f>
        <v>0.00</v>
      </c>
      <c r="G59" s="351" t="str">
        <f>IF(AND(D59=0,F59=0),"N/A",'FES calcs'!N8)</f>
        <v>N/A</v>
      </c>
      <c r="H59" s="348"/>
      <c r="I59" s="109"/>
      <c r="J59" s="109"/>
      <c r="K59" s="347"/>
      <c r="L59" s="783"/>
      <c r="M59" s="109"/>
      <c r="N59" s="109"/>
      <c r="O59" s="109"/>
      <c r="P59" s="348"/>
      <c r="Q59" s="109"/>
      <c r="R59" s="109"/>
      <c r="S59" s="705" t="s">
        <v>5683</v>
      </c>
      <c r="T59" s="706"/>
      <c r="U59" s="706"/>
      <c r="V59" s="706"/>
      <c r="W59" s="706"/>
      <c r="X59" s="707"/>
      <c r="Y59" s="116"/>
    </row>
    <row r="60" spans="2:25" x14ac:dyDescent="0.35">
      <c r="B60" s="115"/>
      <c r="C60" s="347"/>
      <c r="D60" s="783"/>
      <c r="E60" s="109"/>
      <c r="F60" s="109"/>
      <c r="G60" s="109"/>
      <c r="H60" s="348"/>
      <c r="I60" s="109"/>
      <c r="J60" s="109"/>
      <c r="K60" s="347"/>
      <c r="L60" s="783"/>
      <c r="M60" s="109"/>
      <c r="N60" s="109"/>
      <c r="O60" s="109"/>
      <c r="P60" s="348"/>
      <c r="Q60" s="109"/>
      <c r="R60" s="109"/>
      <c r="S60" s="708" t="str">
        <f>IF(T56="PASS",'FES calcs'!K32,IF(T56="FAIL",'FES calcs'!K34,"Contact DOER/Formula Error"))</f>
        <v>Congratulations! This request meets the Fuel Efficiency Standard and no further action is required at this time. It is important to note that overall compliance with the FES will be measured by DOER based on the total orders placed during the fiscal year and may result in the need for an alternative compliance plan.</v>
      </c>
      <c r="T60" s="709"/>
      <c r="U60" s="709"/>
      <c r="V60" s="709"/>
      <c r="W60" s="709"/>
      <c r="X60" s="710"/>
      <c r="Y60" s="116"/>
    </row>
    <row r="61" spans="2:25" ht="15.5" x14ac:dyDescent="0.35">
      <c r="B61" s="115"/>
      <c r="C61" s="347"/>
      <c r="D61" s="794" t="s">
        <v>5657</v>
      </c>
      <c r="E61" s="794"/>
      <c r="F61" s="743" t="str">
        <f>'FES calcs'!M15</f>
        <v>PASS</v>
      </c>
      <c r="G61" s="743"/>
      <c r="H61" s="348"/>
      <c r="I61" s="109"/>
      <c r="J61" s="109"/>
      <c r="K61" s="347"/>
      <c r="L61" s="794" t="s">
        <v>5658</v>
      </c>
      <c r="M61" s="794"/>
      <c r="N61" s="743" t="str">
        <f>'FES calcs'!S8</f>
        <v>PASS</v>
      </c>
      <c r="O61" s="743"/>
      <c r="P61" s="348"/>
      <c r="Q61" s="109"/>
      <c r="R61" s="109"/>
      <c r="S61" s="711"/>
      <c r="T61" s="790"/>
      <c r="U61" s="712"/>
      <c r="V61" s="712"/>
      <c r="W61" s="712"/>
      <c r="X61" s="713"/>
      <c r="Y61" s="116"/>
    </row>
    <row r="62" spans="2:25" x14ac:dyDescent="0.35">
      <c r="B62" s="115"/>
      <c r="C62" s="347"/>
      <c r="D62" s="783"/>
      <c r="E62" s="109"/>
      <c r="F62" s="109"/>
      <c r="G62" s="109"/>
      <c r="H62" s="348"/>
      <c r="I62" s="109"/>
      <c r="J62" s="109"/>
      <c r="K62" s="347"/>
      <c r="L62" s="783"/>
      <c r="M62" s="109"/>
      <c r="N62" s="109"/>
      <c r="O62" s="109"/>
      <c r="P62" s="348"/>
      <c r="Q62" s="109"/>
      <c r="R62" s="109"/>
      <c r="S62" s="711"/>
      <c r="T62" s="790"/>
      <c r="U62" s="712"/>
      <c r="V62" s="712"/>
      <c r="W62" s="712"/>
      <c r="X62" s="713"/>
      <c r="Y62" s="116"/>
    </row>
    <row r="63" spans="2:25" ht="26" customHeight="1" x14ac:dyDescent="0.35">
      <c r="B63" s="115"/>
      <c r="C63" s="353"/>
      <c r="D63" s="354"/>
      <c r="E63" s="354" t="s">
        <v>5728</v>
      </c>
      <c r="F63" s="354"/>
      <c r="G63" s="354"/>
      <c r="H63" s="355"/>
      <c r="I63" s="109"/>
      <c r="J63" s="109"/>
      <c r="K63" s="353"/>
      <c r="L63" s="354"/>
      <c r="M63" s="354" t="s">
        <v>5728</v>
      </c>
      <c r="N63" s="354"/>
      <c r="O63" s="354"/>
      <c r="P63" s="355"/>
      <c r="Q63" s="109"/>
      <c r="R63" s="109"/>
      <c r="S63" s="714"/>
      <c r="T63" s="715"/>
      <c r="U63" s="715"/>
      <c r="V63" s="715"/>
      <c r="W63" s="715"/>
      <c r="X63" s="716"/>
      <c r="Y63" s="116"/>
    </row>
    <row r="64" spans="2:25" ht="15" thickBot="1" x14ac:dyDescent="0.4">
      <c r="B64" s="117"/>
      <c r="C64" s="118"/>
      <c r="D64" s="118"/>
      <c r="E64" s="118"/>
      <c r="F64" s="118"/>
      <c r="G64" s="118"/>
      <c r="H64" s="118"/>
      <c r="I64" s="118"/>
      <c r="J64" s="118"/>
      <c r="K64" s="118"/>
      <c r="L64" s="118"/>
      <c r="M64" s="118"/>
      <c r="N64" s="118"/>
      <c r="O64" s="118"/>
      <c r="P64" s="118"/>
      <c r="Q64" s="118"/>
      <c r="R64" s="118"/>
      <c r="S64" s="118"/>
      <c r="T64" s="118"/>
      <c r="U64" s="118"/>
      <c r="V64" s="118"/>
      <c r="W64" s="118"/>
      <c r="X64" s="118"/>
      <c r="Y64" s="119"/>
    </row>
    <row r="65" spans="2:25" s="11" customFormat="1" ht="24" thickBot="1" x14ac:dyDescent="0.4">
      <c r="B65" s="80"/>
      <c r="C65" s="503" t="s">
        <v>2248</v>
      </c>
      <c r="D65" s="503"/>
      <c r="E65" s="503"/>
      <c r="F65" s="503"/>
      <c r="G65" s="503"/>
      <c r="H65" s="503"/>
      <c r="I65" s="503"/>
      <c r="J65" s="503"/>
      <c r="K65" s="503"/>
      <c r="L65" s="503"/>
      <c r="M65" s="503"/>
      <c r="N65" s="503"/>
      <c r="O65" s="503"/>
      <c r="P65" s="503"/>
      <c r="Q65" s="503"/>
      <c r="R65" s="503"/>
      <c r="S65" s="503"/>
      <c r="T65" s="503"/>
      <c r="U65" s="503"/>
      <c r="V65" s="503"/>
      <c r="W65" s="503"/>
      <c r="X65" s="503"/>
      <c r="Y65" s="59"/>
    </row>
    <row r="66" spans="2:25" s="4" customFormat="1" x14ac:dyDescent="0.35">
      <c r="B66" s="83"/>
      <c r="C66" s="84"/>
      <c r="D66" s="84"/>
      <c r="E66" s="84"/>
      <c r="F66" s="84"/>
      <c r="G66" s="84"/>
      <c r="H66" s="84"/>
      <c r="I66" s="84"/>
      <c r="J66" s="84"/>
      <c r="K66" s="84"/>
      <c r="L66" s="84"/>
      <c r="M66" s="84"/>
      <c r="N66" s="84"/>
      <c r="O66" s="84"/>
      <c r="P66" s="84"/>
      <c r="Q66" s="84"/>
      <c r="R66" s="84"/>
      <c r="S66" s="84"/>
      <c r="T66" s="84"/>
      <c r="U66" s="84"/>
      <c r="V66" s="84"/>
      <c r="W66" s="84"/>
      <c r="X66" s="84"/>
      <c r="Y66" s="85"/>
    </row>
    <row r="67" spans="2:25" s="4" customFormat="1" ht="15" customHeight="1" x14ac:dyDescent="0.35">
      <c r="B67" s="43"/>
      <c r="C67" s="717" t="s">
        <v>15777</v>
      </c>
      <c r="D67" s="718"/>
      <c r="E67" s="718"/>
      <c r="F67" s="718"/>
      <c r="G67" s="718"/>
      <c r="H67" s="718"/>
      <c r="I67" s="718"/>
      <c r="J67" s="718"/>
      <c r="K67" s="718"/>
      <c r="L67" s="718"/>
      <c r="M67" s="718"/>
      <c r="N67" s="718"/>
      <c r="O67" s="718"/>
      <c r="P67" s="718"/>
      <c r="Q67" s="718"/>
      <c r="R67" s="718"/>
      <c r="S67" s="718"/>
      <c r="T67" s="718"/>
      <c r="U67" s="718"/>
      <c r="V67" s="718"/>
      <c r="W67" s="718"/>
      <c r="X67" s="719"/>
      <c r="Y67" s="44"/>
    </row>
    <row r="68" spans="2:25" s="4" customFormat="1" x14ac:dyDescent="0.35">
      <c r="B68" s="43"/>
      <c r="C68" s="720"/>
      <c r="D68" s="784"/>
      <c r="E68" s="721"/>
      <c r="F68" s="721"/>
      <c r="G68" s="721"/>
      <c r="H68" s="721"/>
      <c r="I68" s="721"/>
      <c r="J68" s="721"/>
      <c r="K68" s="721"/>
      <c r="L68" s="721"/>
      <c r="M68" s="721"/>
      <c r="N68" s="721"/>
      <c r="O68" s="721"/>
      <c r="P68" s="721"/>
      <c r="Q68" s="721"/>
      <c r="R68" s="721"/>
      <c r="S68" s="721"/>
      <c r="T68" s="721"/>
      <c r="U68" s="721"/>
      <c r="V68" s="721"/>
      <c r="W68" s="721"/>
      <c r="X68" s="722"/>
      <c r="Y68" s="44"/>
    </row>
    <row r="69" spans="2:25" s="4" customFormat="1" x14ac:dyDescent="0.35">
      <c r="B69" s="43"/>
      <c r="C69" s="720"/>
      <c r="D69" s="784"/>
      <c r="E69" s="721"/>
      <c r="F69" s="721"/>
      <c r="G69" s="721"/>
      <c r="H69" s="721"/>
      <c r="I69" s="721"/>
      <c r="J69" s="721"/>
      <c r="K69" s="721"/>
      <c r="L69" s="721"/>
      <c r="M69" s="721"/>
      <c r="N69" s="721"/>
      <c r="O69" s="721"/>
      <c r="P69" s="721"/>
      <c r="Q69" s="721"/>
      <c r="R69" s="721"/>
      <c r="S69" s="721"/>
      <c r="T69" s="721"/>
      <c r="U69" s="721"/>
      <c r="V69" s="721"/>
      <c r="W69" s="721"/>
      <c r="X69" s="722"/>
      <c r="Y69" s="44"/>
    </row>
    <row r="70" spans="2:25" s="4" customFormat="1" x14ac:dyDescent="0.35">
      <c r="B70" s="43"/>
      <c r="C70" s="723"/>
      <c r="D70" s="785"/>
      <c r="E70" s="724"/>
      <c r="F70" s="724"/>
      <c r="G70" s="724"/>
      <c r="H70" s="724"/>
      <c r="I70" s="724"/>
      <c r="J70" s="724"/>
      <c r="K70" s="724"/>
      <c r="L70" s="724"/>
      <c r="M70" s="724"/>
      <c r="N70" s="724"/>
      <c r="O70" s="724"/>
      <c r="P70" s="724"/>
      <c r="Q70" s="724"/>
      <c r="R70" s="724"/>
      <c r="S70" s="724"/>
      <c r="T70" s="724"/>
      <c r="U70" s="724"/>
      <c r="V70" s="724"/>
      <c r="W70" s="724"/>
      <c r="X70" s="725"/>
      <c r="Y70" s="44"/>
    </row>
    <row r="71" spans="2:25" s="4" customFormat="1" x14ac:dyDescent="0.35">
      <c r="B71" s="43"/>
      <c r="C71" s="726"/>
      <c r="D71" s="727"/>
      <c r="E71" s="727"/>
      <c r="F71" s="727"/>
      <c r="G71" s="727"/>
      <c r="H71" s="727"/>
      <c r="I71" s="727"/>
      <c r="J71" s="727"/>
      <c r="K71" s="727"/>
      <c r="L71" s="727"/>
      <c r="M71" s="727"/>
      <c r="N71" s="727"/>
      <c r="O71" s="727"/>
      <c r="P71" s="727"/>
      <c r="Q71" s="727"/>
      <c r="R71" s="727"/>
      <c r="S71" s="727"/>
      <c r="T71" s="727"/>
      <c r="U71" s="727"/>
      <c r="V71" s="727"/>
      <c r="W71" s="727"/>
      <c r="X71" s="728"/>
      <c r="Y71" s="44"/>
    </row>
    <row r="72" spans="2:25" s="4" customFormat="1" x14ac:dyDescent="0.35">
      <c r="B72" s="43"/>
      <c r="C72" s="139"/>
      <c r="D72" s="139"/>
      <c r="E72" s="139"/>
      <c r="F72" s="139"/>
      <c r="G72" s="139"/>
      <c r="H72" s="139"/>
      <c r="I72" s="139"/>
      <c r="J72" s="139"/>
      <c r="K72" s="139"/>
      <c r="L72" s="139"/>
      <c r="M72" s="139"/>
      <c r="N72" s="139"/>
      <c r="O72" s="139"/>
      <c r="P72" s="139"/>
      <c r="Q72" s="139"/>
      <c r="R72" s="139"/>
      <c r="S72" s="139"/>
      <c r="T72" s="139"/>
      <c r="U72" s="139"/>
      <c r="V72" s="139"/>
      <c r="W72" s="139"/>
      <c r="X72" s="139"/>
      <c r="Y72" s="44"/>
    </row>
    <row r="73" spans="2:25" s="4" customFormat="1" ht="15" customHeight="1" x14ac:dyDescent="0.35">
      <c r="B73" s="43"/>
      <c r="C73" s="717" t="s">
        <v>15778</v>
      </c>
      <c r="D73" s="718"/>
      <c r="E73" s="718"/>
      <c r="F73" s="718"/>
      <c r="G73" s="718"/>
      <c r="H73" s="718"/>
      <c r="I73" s="718"/>
      <c r="J73" s="718"/>
      <c r="K73" s="718"/>
      <c r="L73" s="718"/>
      <c r="M73" s="718"/>
      <c r="N73" s="718"/>
      <c r="O73" s="718"/>
      <c r="P73" s="718"/>
      <c r="Q73" s="718"/>
      <c r="R73" s="718"/>
      <c r="S73" s="718"/>
      <c r="T73" s="718"/>
      <c r="U73" s="718"/>
      <c r="V73" s="718"/>
      <c r="W73" s="718"/>
      <c r="X73" s="719"/>
      <c r="Y73" s="44"/>
    </row>
    <row r="74" spans="2:25" s="4" customFormat="1" x14ac:dyDescent="0.35">
      <c r="B74" s="43"/>
      <c r="C74" s="737"/>
      <c r="D74" s="738"/>
      <c r="E74" s="738"/>
      <c r="F74" s="738"/>
      <c r="G74" s="738"/>
      <c r="H74" s="738"/>
      <c r="I74" s="738"/>
      <c r="J74" s="738"/>
      <c r="K74" s="738"/>
      <c r="L74" s="738"/>
      <c r="M74" s="738"/>
      <c r="N74" s="738"/>
      <c r="O74" s="738"/>
      <c r="P74" s="738"/>
      <c r="Q74" s="738"/>
      <c r="R74" s="738"/>
      <c r="S74" s="738"/>
      <c r="T74" s="738"/>
      <c r="U74" s="738"/>
      <c r="V74" s="738"/>
      <c r="W74" s="738"/>
      <c r="X74" s="739"/>
      <c r="Y74" s="44"/>
    </row>
    <row r="75" spans="2:25" s="4" customFormat="1" ht="15" thickBot="1" x14ac:dyDescent="0.4">
      <c r="B75" s="45"/>
      <c r="C75" s="22"/>
      <c r="D75" s="22"/>
      <c r="E75" s="22"/>
      <c r="F75" s="22"/>
      <c r="G75" s="22"/>
      <c r="H75" s="22"/>
      <c r="I75" s="22"/>
      <c r="J75" s="22"/>
      <c r="K75" s="22"/>
      <c r="L75" s="22"/>
      <c r="M75" s="22"/>
      <c r="N75" s="22"/>
      <c r="O75" s="22"/>
      <c r="P75" s="22"/>
      <c r="Q75" s="22"/>
      <c r="R75" s="22"/>
      <c r="S75" s="22"/>
      <c r="T75" s="22"/>
      <c r="U75" s="22"/>
      <c r="V75" s="22"/>
      <c r="W75" s="22"/>
      <c r="X75" s="22"/>
      <c r="Y75" s="46"/>
    </row>
    <row r="76" spans="2:25" s="4" customFormat="1" x14ac:dyDescent="0.35">
      <c r="B76" s="83"/>
      <c r="C76" s="84"/>
      <c r="D76" s="84"/>
      <c r="E76" s="84"/>
      <c r="F76" s="84"/>
      <c r="G76" s="84"/>
      <c r="H76" s="84"/>
      <c r="I76" s="84"/>
      <c r="J76" s="84"/>
      <c r="K76" s="84"/>
      <c r="L76" s="84"/>
      <c r="M76" s="84"/>
      <c r="N76" s="84"/>
      <c r="O76" s="84"/>
      <c r="P76" s="84"/>
      <c r="Q76" s="84"/>
      <c r="R76" s="84"/>
      <c r="S76" s="84"/>
      <c r="T76" s="84"/>
      <c r="U76" s="84"/>
      <c r="V76" s="84"/>
      <c r="W76" s="84"/>
      <c r="X76" s="84"/>
      <c r="Y76" s="85"/>
    </row>
    <row r="77" spans="2:25" s="4" customFormat="1" x14ac:dyDescent="0.3">
      <c r="B77" s="43"/>
      <c r="C77" s="753" t="s">
        <v>413</v>
      </c>
      <c r="D77" s="753"/>
      <c r="E77" s="753"/>
      <c r="F77" s="753"/>
      <c r="G77" s="753"/>
      <c r="H77" s="753"/>
      <c r="I77" s="6"/>
      <c r="J77" s="6"/>
      <c r="K77" s="753" t="s">
        <v>415</v>
      </c>
      <c r="L77" s="753"/>
      <c r="M77" s="753"/>
      <c r="N77" s="753"/>
      <c r="O77" s="753"/>
      <c r="P77" s="753"/>
      <c r="Q77" s="6"/>
      <c r="R77" s="6"/>
      <c r="S77" s="753" t="s">
        <v>414</v>
      </c>
      <c r="T77" s="753"/>
      <c r="U77" s="753"/>
      <c r="V77" s="753"/>
      <c r="W77" s="753"/>
      <c r="X77" s="753"/>
      <c r="Y77" s="44"/>
    </row>
    <row r="78" spans="2:25" s="4" customFormat="1" x14ac:dyDescent="0.35">
      <c r="B78" s="43"/>
      <c r="C78" s="705" t="s">
        <v>410</v>
      </c>
      <c r="D78" s="706"/>
      <c r="E78" s="706"/>
      <c r="F78" s="706"/>
      <c r="G78" s="706"/>
      <c r="H78" s="707"/>
      <c r="I78" s="6"/>
      <c r="J78" s="6"/>
      <c r="K78" s="705" t="s">
        <v>411</v>
      </c>
      <c r="L78" s="706"/>
      <c r="M78" s="706"/>
      <c r="N78" s="706"/>
      <c r="O78" s="706"/>
      <c r="P78" s="707"/>
      <c r="Q78" s="6"/>
      <c r="R78" s="6"/>
      <c r="S78" s="705" t="s">
        <v>412</v>
      </c>
      <c r="T78" s="706"/>
      <c r="U78" s="706"/>
      <c r="V78" s="706"/>
      <c r="W78" s="706"/>
      <c r="X78" s="707"/>
      <c r="Y78" s="44"/>
    </row>
    <row r="79" spans="2:25" s="4" customFormat="1" x14ac:dyDescent="0.35">
      <c r="B79" s="43"/>
      <c r="C79" s="144"/>
      <c r="D79" s="786"/>
      <c r="E79" s="145" t="s">
        <v>416</v>
      </c>
      <c r="F79" s="314" t="str">
        <f>IFERROR(VLOOKUP('Justification &amp; Expected Use'!E14,'Sec-Agency PL'!A1:B160,2,FALSE),"")</f>
        <v/>
      </c>
      <c r="G79" s="145" t="s">
        <v>418</v>
      </c>
      <c r="H79" s="314" t="str">
        <f>IFERROR(VLOOKUP('Justification &amp; Expected Use'!E12,'Sec-Agency PL'!Z1:AA20,2,FALSE),"")</f>
        <v/>
      </c>
      <c r="I79" s="6"/>
      <c r="J79" s="6"/>
      <c r="K79" s="774" t="s">
        <v>5682</v>
      </c>
      <c r="L79" s="775"/>
      <c r="M79" s="775"/>
      <c r="N79" s="775"/>
      <c r="O79" s="775"/>
      <c r="P79" s="776"/>
      <c r="Q79" s="6"/>
      <c r="R79" s="6"/>
      <c r="S79" s="774"/>
      <c r="T79" s="775"/>
      <c r="U79" s="775"/>
      <c r="V79" s="775"/>
      <c r="W79" s="775"/>
      <c r="X79" s="776"/>
      <c r="Y79" s="44"/>
    </row>
    <row r="80" spans="2:25" s="4" customFormat="1" x14ac:dyDescent="0.35">
      <c r="B80" s="43"/>
      <c r="C80" s="729" t="s">
        <v>417</v>
      </c>
      <c r="D80" s="787"/>
      <c r="E80" s="730"/>
      <c r="F80" s="730"/>
      <c r="G80" s="730"/>
      <c r="H80" s="731"/>
      <c r="I80" s="6"/>
      <c r="J80" s="6"/>
      <c r="K80" s="309"/>
      <c r="L80" s="796" t="s">
        <v>5684</v>
      </c>
      <c r="M80" s="797"/>
      <c r="N80" s="779" t="str">
        <f>IF(T56="PASS","No e-signature required",IF(T56="FAIL","","Contact DOER/Formula Error"))</f>
        <v>No e-signature required</v>
      </c>
      <c r="O80" s="780"/>
      <c r="P80" s="310"/>
      <c r="Q80" s="6"/>
      <c r="R80" s="6"/>
      <c r="S80" s="771" t="s">
        <v>408</v>
      </c>
      <c r="T80" s="789"/>
      <c r="U80" s="772"/>
      <c r="V80" s="772"/>
      <c r="W80" s="772"/>
      <c r="X80" s="773"/>
      <c r="Y80" s="44"/>
    </row>
    <row r="81" spans="2:25" s="4" customFormat="1" x14ac:dyDescent="0.35">
      <c r="B81" s="43"/>
      <c r="C81" s="729"/>
      <c r="D81" s="787"/>
      <c r="E81" s="730"/>
      <c r="F81" s="730"/>
      <c r="G81" s="730"/>
      <c r="H81" s="731"/>
      <c r="I81" s="6"/>
      <c r="J81" s="6"/>
      <c r="K81" s="771" t="s">
        <v>2324</v>
      </c>
      <c r="L81" s="789"/>
      <c r="M81" s="777"/>
      <c r="N81" s="777"/>
      <c r="O81" s="777"/>
      <c r="P81" s="778"/>
      <c r="Q81" s="6"/>
      <c r="R81" s="6"/>
      <c r="S81" s="771"/>
      <c r="T81" s="789"/>
      <c r="U81" s="772"/>
      <c r="V81" s="772"/>
      <c r="W81" s="772"/>
      <c r="X81" s="773"/>
      <c r="Y81" s="44"/>
    </row>
    <row r="82" spans="2:25" s="143" customFormat="1" ht="18.5" x14ac:dyDescent="0.45">
      <c r="B82" s="140"/>
      <c r="C82" s="146"/>
      <c r="D82" s="798"/>
      <c r="E82" s="798"/>
      <c r="F82" s="798"/>
      <c r="G82" s="798"/>
      <c r="H82" s="147"/>
      <c r="I82" s="141"/>
      <c r="J82" s="141"/>
      <c r="K82" s="146"/>
      <c r="L82" s="798"/>
      <c r="M82" s="798"/>
      <c r="N82" s="798"/>
      <c r="O82" s="798"/>
      <c r="P82" s="147"/>
      <c r="Q82" s="141"/>
      <c r="R82" s="141"/>
      <c r="S82" s="146"/>
      <c r="T82" s="798"/>
      <c r="U82" s="798"/>
      <c r="V82" s="798"/>
      <c r="W82" s="798"/>
      <c r="X82" s="147"/>
      <c r="Y82" s="142"/>
    </row>
    <row r="83" spans="2:25" s="4" customFormat="1" x14ac:dyDescent="0.35">
      <c r="B83" s="43"/>
      <c r="C83" s="148"/>
      <c r="D83" s="788"/>
      <c r="E83" s="788"/>
      <c r="F83" s="139"/>
      <c r="G83" s="139"/>
      <c r="H83" s="149"/>
      <c r="I83" s="139"/>
      <c r="J83" s="139"/>
      <c r="K83" s="148"/>
      <c r="L83" s="788"/>
      <c r="M83" s="788"/>
      <c r="N83" s="139"/>
      <c r="O83" s="139"/>
      <c r="P83" s="149"/>
      <c r="Q83" s="139"/>
      <c r="R83" s="139"/>
      <c r="S83" s="148"/>
      <c r="T83" s="788"/>
      <c r="U83" s="788"/>
      <c r="V83" s="139"/>
      <c r="W83" s="139"/>
      <c r="X83" s="149"/>
      <c r="Y83" s="44"/>
    </row>
    <row r="84" spans="2:25" s="4" customFormat="1" ht="19.5" customHeight="1" x14ac:dyDescent="0.35">
      <c r="B84" s="43"/>
      <c r="C84" s="735" t="s">
        <v>419</v>
      </c>
      <c r="D84" s="736"/>
      <c r="E84" s="736"/>
      <c r="F84" s="732"/>
      <c r="G84" s="733"/>
      <c r="H84" s="734"/>
      <c r="I84" s="6"/>
      <c r="J84" s="6"/>
      <c r="K84" s="735" t="s">
        <v>420</v>
      </c>
      <c r="L84" s="736"/>
      <c r="M84" s="736"/>
      <c r="N84" s="732"/>
      <c r="O84" s="733"/>
      <c r="P84" s="734"/>
      <c r="Q84" s="6"/>
      <c r="R84" s="6"/>
      <c r="S84" s="735" t="s">
        <v>420</v>
      </c>
      <c r="T84" s="736"/>
      <c r="U84" s="736"/>
      <c r="V84" s="732"/>
      <c r="W84" s="733"/>
      <c r="X84" s="734"/>
      <c r="Y84" s="44"/>
    </row>
    <row r="85" spans="2:25" s="4" customFormat="1" ht="15" thickBot="1" x14ac:dyDescent="0.4">
      <c r="B85" s="45"/>
      <c r="C85" s="22"/>
      <c r="D85" s="22"/>
      <c r="E85" s="22"/>
      <c r="F85" s="22"/>
      <c r="G85" s="22"/>
      <c r="H85" s="22"/>
      <c r="I85" s="22"/>
      <c r="J85" s="22"/>
      <c r="K85" s="22"/>
      <c r="L85" s="22"/>
      <c r="M85" s="22"/>
      <c r="N85" s="22"/>
      <c r="O85" s="22"/>
      <c r="P85" s="22"/>
      <c r="Q85" s="22"/>
      <c r="R85" s="22"/>
      <c r="S85" s="22"/>
      <c r="T85" s="22"/>
      <c r="U85" s="22"/>
      <c r="V85" s="22"/>
      <c r="W85" s="22"/>
      <c r="X85" s="22"/>
      <c r="Y85" s="46"/>
    </row>
    <row r="86" spans="2:25" s="11" customFormat="1" ht="24" thickBot="1" x14ac:dyDescent="0.4">
      <c r="B86" s="80"/>
      <c r="C86" s="503" t="s">
        <v>421</v>
      </c>
      <c r="D86" s="503"/>
      <c r="E86" s="503"/>
      <c r="F86" s="503"/>
      <c r="G86" s="503"/>
      <c r="H86" s="503"/>
      <c r="I86" s="503"/>
      <c r="J86" s="503"/>
      <c r="K86" s="503"/>
      <c r="L86" s="503"/>
      <c r="M86" s="503"/>
      <c r="N86" s="503"/>
      <c r="O86" s="503"/>
      <c r="P86" s="503"/>
      <c r="Q86" s="503"/>
      <c r="R86" s="503"/>
      <c r="S86" s="503"/>
      <c r="T86" s="503"/>
      <c r="U86" s="503"/>
      <c r="V86" s="503"/>
      <c r="W86" s="503"/>
      <c r="X86" s="503"/>
      <c r="Y86" s="59"/>
    </row>
    <row r="90" spans="2:25" x14ac:dyDescent="0.35">
      <c r="C90" s="740"/>
      <c r="D90" s="740"/>
      <c r="E90" s="740"/>
    </row>
    <row r="91" spans="2:25" x14ac:dyDescent="0.35">
      <c r="C91" s="741"/>
      <c r="D91" s="741"/>
      <c r="E91" s="741"/>
    </row>
    <row r="92" spans="2:25" x14ac:dyDescent="0.35">
      <c r="C92" s="248"/>
      <c r="D92" s="248"/>
      <c r="E92" s="247"/>
    </row>
    <row r="93" spans="2:25" x14ac:dyDescent="0.35">
      <c r="C93" s="248"/>
      <c r="D93" s="248"/>
      <c r="E93" s="247"/>
    </row>
    <row r="94" spans="2:25" x14ac:dyDescent="0.35">
      <c r="C94" s="248"/>
      <c r="D94" s="248"/>
      <c r="E94" s="247"/>
    </row>
    <row r="96" spans="2:25" x14ac:dyDescent="0.35">
      <c r="E96" s="249"/>
    </row>
    <row r="97" spans="5:7" x14ac:dyDescent="0.35">
      <c r="E97" s="249"/>
    </row>
    <row r="98" spans="5:7" x14ac:dyDescent="0.35">
      <c r="F98" s="704"/>
      <c r="G98" s="704"/>
    </row>
    <row r="99" spans="5:7" x14ac:dyDescent="0.35">
      <c r="F99" s="704"/>
      <c r="G99" s="704"/>
    </row>
  </sheetData>
  <mergeCells count="99">
    <mergeCell ref="D56:E56"/>
    <mergeCell ref="D57:E57"/>
    <mergeCell ref="D58:E58"/>
    <mergeCell ref="D59:E59"/>
    <mergeCell ref="D61:E61"/>
    <mergeCell ref="L11:L12"/>
    <mergeCell ref="T11:T12"/>
    <mergeCell ref="T31:T32"/>
    <mergeCell ref="L31:L32"/>
    <mergeCell ref="D31:D32"/>
    <mergeCell ref="T30:X30"/>
    <mergeCell ref="L30:P30"/>
    <mergeCell ref="D30:H30"/>
    <mergeCell ref="C78:H78"/>
    <mergeCell ref="K78:P78"/>
    <mergeCell ref="S80:X81"/>
    <mergeCell ref="S78:X78"/>
    <mergeCell ref="S79:X79"/>
    <mergeCell ref="K79:P79"/>
    <mergeCell ref="K81:P81"/>
    <mergeCell ref="N80:O80"/>
    <mergeCell ref="L80:M80"/>
    <mergeCell ref="L82:O82"/>
    <mergeCell ref="D82:G82"/>
    <mergeCell ref="T82:W82"/>
    <mergeCell ref="C1:X1"/>
    <mergeCell ref="C2:X2"/>
    <mergeCell ref="E4:W6"/>
    <mergeCell ref="C8:X8"/>
    <mergeCell ref="D10:H10"/>
    <mergeCell ref="L10:P10"/>
    <mergeCell ref="T10:X10"/>
    <mergeCell ref="C11:C12"/>
    <mergeCell ref="E11:E12"/>
    <mergeCell ref="F11:F12"/>
    <mergeCell ref="G11:G12"/>
    <mergeCell ref="H11:H12"/>
    <mergeCell ref="D11:D12"/>
    <mergeCell ref="X11:X12"/>
    <mergeCell ref="I11:I12"/>
    <mergeCell ref="H31:H32"/>
    <mergeCell ref="S11:S12"/>
    <mergeCell ref="U11:U12"/>
    <mergeCell ref="V11:V12"/>
    <mergeCell ref="J11:J12"/>
    <mergeCell ref="K11:K12"/>
    <mergeCell ref="M11:M12"/>
    <mergeCell ref="N11:N12"/>
    <mergeCell ref="O11:O12"/>
    <mergeCell ref="P11:P12"/>
    <mergeCell ref="W11:W12"/>
    <mergeCell ref="B31:B32"/>
    <mergeCell ref="C31:C32"/>
    <mergeCell ref="E31:E32"/>
    <mergeCell ref="F31:F32"/>
    <mergeCell ref="G31:G32"/>
    <mergeCell ref="N84:P84"/>
    <mergeCell ref="S84:U84"/>
    <mergeCell ref="V84:X84"/>
    <mergeCell ref="O31:O32"/>
    <mergeCell ref="P31:P32"/>
    <mergeCell ref="Q31:Q32"/>
    <mergeCell ref="R31:R32"/>
    <mergeCell ref="S31:S32"/>
    <mergeCell ref="W31:W32"/>
    <mergeCell ref="C49:X49"/>
    <mergeCell ref="C50:X51"/>
    <mergeCell ref="C77:H77"/>
    <mergeCell ref="K77:P77"/>
    <mergeCell ref="S77:X77"/>
    <mergeCell ref="F61:G61"/>
    <mergeCell ref="N61:O61"/>
    <mergeCell ref="U31:U32"/>
    <mergeCell ref="L56:N56"/>
    <mergeCell ref="L57:N57"/>
    <mergeCell ref="L58:N58"/>
    <mergeCell ref="L61:M61"/>
    <mergeCell ref="T56:W56"/>
    <mergeCell ref="X31:X32"/>
    <mergeCell ref="K31:K32"/>
    <mergeCell ref="M31:M32"/>
    <mergeCell ref="N31:N32"/>
    <mergeCell ref="V31:V32"/>
    <mergeCell ref="F98:G99"/>
    <mergeCell ref="C54:H54"/>
    <mergeCell ref="K54:P54"/>
    <mergeCell ref="S54:X54"/>
    <mergeCell ref="S59:X59"/>
    <mergeCell ref="S60:X63"/>
    <mergeCell ref="C65:X65"/>
    <mergeCell ref="C67:X71"/>
    <mergeCell ref="C86:X86"/>
    <mergeCell ref="C80:H81"/>
    <mergeCell ref="F84:H84"/>
    <mergeCell ref="C84:E84"/>
    <mergeCell ref="K84:M84"/>
    <mergeCell ref="C73:X74"/>
    <mergeCell ref="C90:E90"/>
    <mergeCell ref="C91:E91"/>
  </mergeCells>
  <conditionalFormatting sqref="C13:E27">
    <cfRule type="containsText" dxfId="41" priority="192" operator="containsText" text="FALSE">
      <formula>NOT(ISERROR(SEARCH("FALSE",C13)))</formula>
    </cfRule>
  </conditionalFormatting>
  <conditionalFormatting sqref="C33:D47">
    <cfRule type="containsText" dxfId="40" priority="148" operator="containsText" text="FALSE">
      <formula>NOT(ISERROR(SEARCH("FALSE",C33)))</formula>
    </cfRule>
  </conditionalFormatting>
  <conditionalFormatting sqref="F61:G61 T56">
    <cfRule type="cellIs" dxfId="38" priority="165" operator="equal">
      <formula>"PASS"</formula>
    </cfRule>
    <cfRule type="cellIs" dxfId="37" priority="166" operator="equal">
      <formula>"FAIL"</formula>
    </cfRule>
  </conditionalFormatting>
  <conditionalFormatting sqref="F13:H27">
    <cfRule type="notContainsBlanks" dxfId="36" priority="8">
      <formula>LEN(TRIM(F13))&gt;0</formula>
    </cfRule>
    <cfRule type="expression" dxfId="35" priority="9">
      <formula>$K13&lt;&gt;""</formula>
    </cfRule>
  </conditionalFormatting>
  <conditionalFormatting sqref="F33:H47">
    <cfRule type="notContainsBlanks" dxfId="34" priority="26">
      <formula>LEN(TRIM(F33))&gt;0</formula>
    </cfRule>
    <cfRule type="expression" dxfId="33" priority="103">
      <formula>$C33&lt;&gt;""</formula>
    </cfRule>
  </conditionalFormatting>
  <conditionalFormatting sqref="F84:H84">
    <cfRule type="containsBlanks" dxfId="32" priority="200">
      <formula>LEN(TRIM(F84))=0</formula>
    </cfRule>
  </conditionalFormatting>
  <conditionalFormatting sqref="G57:G59">
    <cfRule type="cellIs" dxfId="31" priority="155" operator="equal">
      <formula>"Fail"</formula>
    </cfRule>
    <cfRule type="cellIs" dxfId="30" priority="156" operator="equal">
      <formula>"Pass"</formula>
    </cfRule>
  </conditionalFormatting>
  <conditionalFormatting sqref="K13:L27">
    <cfRule type="containsText" dxfId="29" priority="152" operator="containsText" text="FALSE">
      <formula>NOT(ISERROR(SEARCH("FALSE",K13)))</formula>
    </cfRule>
  </conditionalFormatting>
  <conditionalFormatting sqref="K33:L47">
    <cfRule type="containsText" dxfId="28" priority="149" operator="containsText" text="FALSE">
      <formula>NOT(ISERROR(SEARCH("FALSE",K33)))</formula>
    </cfRule>
  </conditionalFormatting>
  <conditionalFormatting sqref="L82">
    <cfRule type="containsBlanks" dxfId="27" priority="197">
      <formula>LEN(TRIM(L82))=0</formula>
    </cfRule>
  </conditionalFormatting>
  <conditionalFormatting sqref="N61:O61">
    <cfRule type="cellIs" dxfId="26" priority="163" operator="equal">
      <formula>"PASS"</formula>
    </cfRule>
    <cfRule type="cellIs" dxfId="25" priority="164" operator="equal">
      <formula>"FAIL"</formula>
    </cfRule>
  </conditionalFormatting>
  <conditionalFormatting sqref="N80:O80">
    <cfRule type="containsBlanks" dxfId="24" priority="179">
      <formula>LEN(TRIM(N80))=0</formula>
    </cfRule>
  </conditionalFormatting>
  <conditionalFormatting sqref="N13:P27">
    <cfRule type="notContainsBlanks" dxfId="23" priority="28">
      <formula>LEN(TRIM(N13))&gt;0</formula>
    </cfRule>
    <cfRule type="expression" dxfId="22" priority="75">
      <formula>$K13&lt;&gt;""</formula>
    </cfRule>
  </conditionalFormatting>
  <conditionalFormatting sqref="N33:P47">
    <cfRule type="notContainsBlanks" dxfId="21" priority="25">
      <formula>LEN(TRIM(N33))&gt;0</formula>
    </cfRule>
    <cfRule type="expression" dxfId="20" priority="60">
      <formula>$K33&lt;&gt;""</formula>
    </cfRule>
  </conditionalFormatting>
  <conditionalFormatting sqref="N84:P84">
    <cfRule type="containsBlanks" dxfId="19" priority="196">
      <formula>LEN(TRIM(N84))=0</formula>
    </cfRule>
  </conditionalFormatting>
  <conditionalFormatting sqref="S13:T27">
    <cfRule type="containsText" dxfId="18" priority="151" operator="containsText" text="FALSE">
      <formula>NOT(ISERROR(SEARCH("FALSE",S13)))</formula>
    </cfRule>
  </conditionalFormatting>
  <conditionalFormatting sqref="S33:T47">
    <cfRule type="containsText" dxfId="17" priority="150" operator="containsText" text="FALSE">
      <formula>NOT(ISERROR(SEARCH("FALSE",S33)))</formula>
    </cfRule>
  </conditionalFormatting>
  <conditionalFormatting sqref="V13:X27">
    <cfRule type="notContainsBlanks" dxfId="15" priority="27">
      <formula>LEN(TRIM(V13))&gt;0</formula>
    </cfRule>
    <cfRule type="expression" dxfId="14" priority="45">
      <formula>$S13&lt;&gt;""</formula>
    </cfRule>
  </conditionalFormatting>
  <conditionalFormatting sqref="V33:X47">
    <cfRule type="notContainsBlanks" dxfId="13" priority="24">
      <formula>LEN(TRIM(V33))&gt;0</formula>
    </cfRule>
    <cfRule type="expression" dxfId="12" priority="30">
      <formula>$S33&lt;&gt;""</formula>
    </cfRule>
  </conditionalFormatting>
  <conditionalFormatting sqref="V84:X84">
    <cfRule type="containsBlanks" dxfId="11" priority="194">
      <formula>LEN(TRIM(V84))=0</formula>
    </cfRule>
  </conditionalFormatting>
  <conditionalFormatting sqref="D82">
    <cfRule type="containsBlanks" dxfId="6" priority="7">
      <formula>LEN(TRIM(D82))=0</formula>
    </cfRule>
  </conditionalFormatting>
  <conditionalFormatting sqref="T82">
    <cfRule type="containsBlanks" dxfId="5" priority="6">
      <formula>LEN(TRIM(T82))=0</formula>
    </cfRule>
  </conditionalFormatting>
  <conditionalFormatting sqref="M13:M27">
    <cfRule type="containsText" dxfId="4" priority="5" operator="containsText" text="FALSE">
      <formula>NOT(ISERROR(SEARCH("FALSE",M13)))</formula>
    </cfRule>
  </conditionalFormatting>
  <conditionalFormatting sqref="U13:U27">
    <cfRule type="containsText" dxfId="3" priority="4" operator="containsText" text="FALSE">
      <formula>NOT(ISERROR(SEARCH("FALSE",U13)))</formula>
    </cfRule>
  </conditionalFormatting>
  <conditionalFormatting sqref="E33:E47">
    <cfRule type="containsText" dxfId="2" priority="3" operator="containsText" text="FALSE">
      <formula>NOT(ISERROR(SEARCH("FALSE",E33)))</formula>
    </cfRule>
  </conditionalFormatting>
  <conditionalFormatting sqref="M33:M47">
    <cfRule type="containsText" dxfId="1" priority="2" operator="containsText" text="FALSE">
      <formula>NOT(ISERROR(SEARCH("FALSE",M33)))</formula>
    </cfRule>
  </conditionalFormatting>
  <conditionalFormatting sqref="U33:U47">
    <cfRule type="containsText" dxfId="0" priority="1" operator="containsText" text="FALSE">
      <formula>NOT(ISERROR(SEARCH("FALSE",U33)))</formula>
    </cfRule>
  </conditionalFormatting>
  <dataValidations count="1">
    <dataValidation type="list" allowBlank="1" showInputMessage="1" showErrorMessage="1" sqref="F13:F27 N13:N27 V13:V27 V33:V47 N33:N47 F33:F47" xr:uid="{00000000-0002-0000-0700-000000000000}">
      <formula1>"Agency-Funded Purchase, Finance via OVM Lease"</formula1>
    </dataValidation>
  </dataValidations>
  <pageMargins left="0.5" right="0.5" top="0.5" bottom="0.5" header="0.25" footer="0.25"/>
  <pageSetup paperSize="5" scale="69" fitToHeight="0" orientation="landscape" horizontalDpi="4294967293" verticalDpi="0" r:id="rId1"/>
  <headerFooter>
    <oddHeader>&amp;F</oddHeader>
    <oddFooter>&amp;L&amp;A&amp;CPage &amp;P of &amp;N</oddFooter>
  </headerFooter>
  <rowBreaks count="1" manualBreakCount="1">
    <brk id="48"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3BCCD-58CE-4725-AC2A-CF764278B1E4}">
  <sheetPr>
    <tabColor rgb="FFFFCCFF"/>
  </sheetPr>
  <dimension ref="A1:AE191"/>
  <sheetViews>
    <sheetView workbookViewId="0">
      <pane xSplit="4" ySplit="1" topLeftCell="E2" activePane="bottomRight" state="frozen"/>
      <selection pane="topRight" activeCell="E1" sqref="E1"/>
      <selection pane="bottomLeft" activeCell="A2" sqref="A2"/>
      <selection pane="bottomRight"/>
    </sheetView>
  </sheetViews>
  <sheetFormatPr defaultRowHeight="14.5" x14ac:dyDescent="0.35"/>
  <cols>
    <col min="1" max="1" width="23.81640625" bestFit="1" customWidth="1"/>
    <col min="2" max="2" width="10.1796875" bestFit="1" customWidth="1"/>
    <col min="3" max="3" width="54.90625" bestFit="1" customWidth="1"/>
    <col min="4" max="5" width="32.81640625" bestFit="1" customWidth="1"/>
    <col min="6" max="6" width="10.6328125" bestFit="1" customWidth="1"/>
    <col min="7" max="7" width="26.1796875" bestFit="1" customWidth="1"/>
    <col min="8" max="8" width="13.36328125" bestFit="1" customWidth="1"/>
    <col min="9" max="9" width="15" bestFit="1" customWidth="1"/>
    <col min="10" max="10" width="8.453125" bestFit="1" customWidth="1"/>
    <col min="11" max="11" width="20.7265625" bestFit="1" customWidth="1"/>
    <col min="12" max="12" width="9.54296875" bestFit="1" customWidth="1"/>
    <col min="13" max="13" width="27.08984375" bestFit="1" customWidth="1"/>
    <col min="14" max="14" width="7.7265625" bestFit="1" customWidth="1"/>
    <col min="15" max="15" width="10.36328125" bestFit="1" customWidth="1"/>
    <col min="16" max="16" width="17.81640625" bestFit="1" customWidth="1"/>
    <col min="17" max="17" width="15" bestFit="1" customWidth="1"/>
    <col min="18" max="18" width="12.26953125" bestFit="1" customWidth="1"/>
    <col min="19" max="19" width="15.26953125" bestFit="1" customWidth="1"/>
    <col min="20" max="20" width="13.453125" bestFit="1" customWidth="1"/>
    <col min="21" max="21" width="9.81640625" bestFit="1" customWidth="1"/>
    <col min="22" max="22" width="9.08984375" bestFit="1" customWidth="1"/>
    <col min="23" max="23" width="8.453125" bestFit="1" customWidth="1"/>
    <col min="24" max="24" width="9.90625" bestFit="1" customWidth="1"/>
    <col min="25" max="25" width="12" bestFit="1" customWidth="1"/>
    <col min="26" max="26" width="15.08984375" bestFit="1" customWidth="1"/>
    <col min="27" max="27" width="13.7265625" bestFit="1" customWidth="1"/>
    <col min="28" max="28" width="94.453125" bestFit="1" customWidth="1"/>
    <col min="29" max="29" width="11.54296875" bestFit="1" customWidth="1"/>
    <col min="30" max="30" width="10.7265625" bestFit="1" customWidth="1"/>
    <col min="31" max="31" width="1.90625" bestFit="1" customWidth="1"/>
  </cols>
  <sheetData>
    <row r="1" spans="1:31" s="406" customFormat="1" ht="43.5" x14ac:dyDescent="0.35">
      <c r="A1" s="410" t="s">
        <v>15179</v>
      </c>
      <c r="B1" s="410" t="s">
        <v>2021</v>
      </c>
      <c r="C1" s="410" t="s">
        <v>15165</v>
      </c>
      <c r="D1" s="410" t="s">
        <v>2020</v>
      </c>
      <c r="E1" s="410" t="s">
        <v>15166</v>
      </c>
      <c r="F1" s="410" t="s">
        <v>15167</v>
      </c>
      <c r="G1" s="410" t="s">
        <v>15168</v>
      </c>
      <c r="H1" s="410" t="s">
        <v>15169</v>
      </c>
      <c r="I1" s="410" t="s">
        <v>2022</v>
      </c>
      <c r="J1" s="410" t="s">
        <v>15170</v>
      </c>
      <c r="K1" s="410" t="s">
        <v>20</v>
      </c>
      <c r="L1" s="410" t="s">
        <v>15171</v>
      </c>
      <c r="M1" s="410" t="s">
        <v>21</v>
      </c>
      <c r="N1" s="410" t="s">
        <v>22</v>
      </c>
      <c r="O1" s="410" t="s">
        <v>14465</v>
      </c>
      <c r="P1" s="410" t="s">
        <v>15172</v>
      </c>
      <c r="Q1" s="410" t="s">
        <v>15173</v>
      </c>
      <c r="R1" s="410" t="s">
        <v>2023</v>
      </c>
      <c r="S1" s="411" t="s">
        <v>2024</v>
      </c>
      <c r="T1" s="410" t="s">
        <v>2025</v>
      </c>
      <c r="U1" s="410" t="s">
        <v>2027</v>
      </c>
      <c r="V1" s="410" t="s">
        <v>15174</v>
      </c>
      <c r="W1" s="410" t="s">
        <v>28</v>
      </c>
      <c r="X1" s="410" t="s">
        <v>2026</v>
      </c>
      <c r="Y1" s="410" t="s">
        <v>69</v>
      </c>
      <c r="Z1" s="410" t="s">
        <v>15175</v>
      </c>
      <c r="AA1" s="412" t="s">
        <v>15176</v>
      </c>
      <c r="AB1" s="410" t="s">
        <v>15177</v>
      </c>
      <c r="AC1" s="410" t="s">
        <v>15178</v>
      </c>
      <c r="AD1" s="410" t="s">
        <v>385</v>
      </c>
      <c r="AE1" s="406">
        <v>1</v>
      </c>
    </row>
    <row r="2" spans="1:31" x14ac:dyDescent="0.35">
      <c r="A2" t="s">
        <v>14977</v>
      </c>
      <c r="B2" t="s">
        <v>14471</v>
      </c>
      <c r="C2" t="s">
        <v>15718</v>
      </c>
      <c r="D2" t="s">
        <v>15180</v>
      </c>
      <c r="E2" t="s">
        <v>14965</v>
      </c>
      <c r="F2" t="s">
        <v>212</v>
      </c>
      <c r="G2" t="s">
        <v>15195</v>
      </c>
      <c r="H2" t="s">
        <v>15182</v>
      </c>
      <c r="I2" t="s">
        <v>356</v>
      </c>
      <c r="J2" t="s">
        <v>14466</v>
      </c>
      <c r="K2" t="s">
        <v>357</v>
      </c>
      <c r="L2" t="s">
        <v>11969</v>
      </c>
      <c r="M2" t="s">
        <v>358</v>
      </c>
      <c r="N2" t="s">
        <v>359</v>
      </c>
      <c r="O2">
        <v>5</v>
      </c>
      <c r="P2" t="s">
        <v>15185</v>
      </c>
      <c r="Q2">
        <v>200</v>
      </c>
      <c r="R2" t="s">
        <v>360</v>
      </c>
      <c r="S2" s="408" t="s">
        <v>2065</v>
      </c>
      <c r="T2">
        <v>259</v>
      </c>
      <c r="U2" t="s">
        <v>362</v>
      </c>
      <c r="V2" t="s">
        <v>362</v>
      </c>
      <c r="W2">
        <v>102.4</v>
      </c>
      <c r="X2" s="409">
        <v>3624</v>
      </c>
      <c r="Y2">
        <v>120</v>
      </c>
      <c r="Z2" t="s">
        <v>2031</v>
      </c>
      <c r="AA2" s="407">
        <v>27122</v>
      </c>
      <c r="AB2" t="s">
        <v>15196</v>
      </c>
      <c r="AC2" t="s">
        <v>14467</v>
      </c>
      <c r="AD2" t="s">
        <v>5663</v>
      </c>
    </row>
    <row r="3" spans="1:31" x14ac:dyDescent="0.35">
      <c r="A3" t="s">
        <v>14978</v>
      </c>
      <c r="B3" t="s">
        <v>14471</v>
      </c>
      <c r="C3" t="s">
        <v>15718</v>
      </c>
      <c r="D3" t="s">
        <v>15180</v>
      </c>
      <c r="E3" t="s">
        <v>14965</v>
      </c>
      <c r="F3" t="s">
        <v>212</v>
      </c>
      <c r="G3" t="s">
        <v>15195</v>
      </c>
      <c r="H3" t="s">
        <v>15182</v>
      </c>
      <c r="I3" t="s">
        <v>356</v>
      </c>
      <c r="J3" t="s">
        <v>14466</v>
      </c>
      <c r="K3" t="s">
        <v>357</v>
      </c>
      <c r="L3" t="s">
        <v>11969</v>
      </c>
      <c r="M3" t="s">
        <v>358</v>
      </c>
      <c r="N3" t="s">
        <v>359</v>
      </c>
      <c r="O3">
        <v>5</v>
      </c>
      <c r="P3" t="s">
        <v>15185</v>
      </c>
      <c r="Q3">
        <v>200</v>
      </c>
      <c r="R3" t="s">
        <v>2066</v>
      </c>
      <c r="S3" s="408" t="s">
        <v>361</v>
      </c>
      <c r="T3">
        <v>259</v>
      </c>
      <c r="U3" t="s">
        <v>362</v>
      </c>
      <c r="V3" t="s">
        <v>362</v>
      </c>
      <c r="W3">
        <v>102.4</v>
      </c>
      <c r="X3" s="409">
        <v>3589</v>
      </c>
      <c r="Y3">
        <v>120</v>
      </c>
      <c r="Z3" t="s">
        <v>2031</v>
      </c>
      <c r="AA3" s="407">
        <v>30122</v>
      </c>
      <c r="AB3" t="s">
        <v>15197</v>
      </c>
      <c r="AC3" t="s">
        <v>14468</v>
      </c>
      <c r="AD3" t="s">
        <v>5663</v>
      </c>
    </row>
    <row r="4" spans="1:31" x14ac:dyDescent="0.35">
      <c r="A4" t="s">
        <v>14979</v>
      </c>
      <c r="B4" t="s">
        <v>14506</v>
      </c>
      <c r="C4" t="s">
        <v>15461</v>
      </c>
      <c r="D4" t="s">
        <v>15460</v>
      </c>
      <c r="E4" t="s">
        <v>14965</v>
      </c>
      <c r="F4" t="s">
        <v>212</v>
      </c>
      <c r="G4" t="s">
        <v>15337</v>
      </c>
      <c r="H4" t="s">
        <v>15324</v>
      </c>
      <c r="I4" t="s">
        <v>2106</v>
      </c>
      <c r="J4" t="s">
        <v>14475</v>
      </c>
      <c r="K4" t="s">
        <v>15462</v>
      </c>
      <c r="L4" t="s">
        <v>14476</v>
      </c>
      <c r="M4" t="s">
        <v>2107</v>
      </c>
      <c r="N4" t="s">
        <v>359</v>
      </c>
      <c r="O4">
        <v>5</v>
      </c>
      <c r="P4" t="s">
        <v>15456</v>
      </c>
      <c r="Q4">
        <v>212</v>
      </c>
      <c r="R4" t="s">
        <v>14478</v>
      </c>
      <c r="S4" s="408" t="s">
        <v>2133</v>
      </c>
      <c r="T4">
        <v>12.8</v>
      </c>
      <c r="U4" t="s">
        <v>366</v>
      </c>
      <c r="V4" t="s">
        <v>362</v>
      </c>
      <c r="W4">
        <v>111.4</v>
      </c>
      <c r="X4" s="409">
        <v>3326</v>
      </c>
      <c r="Y4">
        <v>48</v>
      </c>
      <c r="Z4" t="s">
        <v>2031</v>
      </c>
      <c r="AA4" s="407">
        <v>28011.363749999997</v>
      </c>
      <c r="AB4" t="s">
        <v>15463</v>
      </c>
      <c r="AC4" t="s">
        <v>14477</v>
      </c>
      <c r="AD4" t="s">
        <v>5663</v>
      </c>
    </row>
    <row r="5" spans="1:31" x14ac:dyDescent="0.35">
      <c r="A5" t="s">
        <v>14980</v>
      </c>
      <c r="B5" t="s">
        <v>14506</v>
      </c>
      <c r="C5" t="s">
        <v>15461</v>
      </c>
      <c r="D5" t="s">
        <v>15460</v>
      </c>
      <c r="E5" t="s">
        <v>14965</v>
      </c>
      <c r="F5" t="s">
        <v>212</v>
      </c>
      <c r="G5" t="s">
        <v>15195</v>
      </c>
      <c r="H5" t="s">
        <v>15281</v>
      </c>
      <c r="I5" t="s">
        <v>2106</v>
      </c>
      <c r="J5" t="s">
        <v>14475</v>
      </c>
      <c r="K5" t="s">
        <v>15464</v>
      </c>
      <c r="L5" t="s">
        <v>14479</v>
      </c>
      <c r="M5" t="s">
        <v>15465</v>
      </c>
      <c r="N5" t="s">
        <v>359</v>
      </c>
      <c r="O5">
        <v>5</v>
      </c>
      <c r="P5" t="s">
        <v>15466</v>
      </c>
      <c r="Q5">
        <v>212</v>
      </c>
      <c r="R5" t="s">
        <v>14480</v>
      </c>
      <c r="S5" s="408" t="s">
        <v>2133</v>
      </c>
      <c r="T5">
        <v>7</v>
      </c>
      <c r="U5" t="s">
        <v>362</v>
      </c>
      <c r="V5" t="s">
        <v>366</v>
      </c>
      <c r="W5">
        <v>108.3</v>
      </c>
      <c r="X5" s="409">
        <v>4052</v>
      </c>
      <c r="Y5">
        <v>67</v>
      </c>
      <c r="Z5" t="s">
        <v>2031</v>
      </c>
      <c r="AA5" s="407">
        <v>33043.78</v>
      </c>
      <c r="AB5" t="s">
        <v>15467</v>
      </c>
      <c r="AC5" t="s">
        <v>14481</v>
      </c>
      <c r="AD5" t="s">
        <v>5663</v>
      </c>
    </row>
    <row r="6" spans="1:31" x14ac:dyDescent="0.35">
      <c r="A6" t="s">
        <v>14981</v>
      </c>
      <c r="B6" t="s">
        <v>14506</v>
      </c>
      <c r="C6" t="s">
        <v>15461</v>
      </c>
      <c r="D6" t="s">
        <v>15460</v>
      </c>
      <c r="E6" t="s">
        <v>14965</v>
      </c>
      <c r="F6" t="s">
        <v>212</v>
      </c>
      <c r="G6" t="s">
        <v>15195</v>
      </c>
      <c r="H6" t="s">
        <v>15281</v>
      </c>
      <c r="I6" t="s">
        <v>2106</v>
      </c>
      <c r="J6" t="s">
        <v>14475</v>
      </c>
      <c r="K6" t="s">
        <v>2151</v>
      </c>
      <c r="L6" t="s">
        <v>14482</v>
      </c>
      <c r="M6" t="s">
        <v>2152</v>
      </c>
      <c r="N6" t="s">
        <v>359</v>
      </c>
      <c r="O6">
        <v>5</v>
      </c>
      <c r="P6" t="s">
        <v>15466</v>
      </c>
      <c r="Q6">
        <v>151</v>
      </c>
      <c r="R6" t="s">
        <v>14483</v>
      </c>
      <c r="S6" s="408" t="s">
        <v>2138</v>
      </c>
      <c r="T6">
        <v>10.6</v>
      </c>
      <c r="U6" t="s">
        <v>362</v>
      </c>
      <c r="V6" t="s">
        <v>366</v>
      </c>
      <c r="W6">
        <v>106.3</v>
      </c>
      <c r="X6" s="409">
        <v>3000</v>
      </c>
      <c r="Y6">
        <v>52</v>
      </c>
      <c r="Z6" t="s">
        <v>2031</v>
      </c>
      <c r="AA6" s="407">
        <v>26584.444799999997</v>
      </c>
      <c r="AB6" t="s">
        <v>15470</v>
      </c>
      <c r="AC6" t="s">
        <v>14484</v>
      </c>
      <c r="AD6" t="s">
        <v>5663</v>
      </c>
    </row>
    <row r="7" spans="1:31" x14ac:dyDescent="0.35">
      <c r="A7" t="s">
        <v>14982</v>
      </c>
      <c r="B7" t="s">
        <v>15472</v>
      </c>
      <c r="C7" t="s">
        <v>15473</v>
      </c>
      <c r="D7" t="s">
        <v>15471</v>
      </c>
      <c r="E7" t="s">
        <v>14965</v>
      </c>
      <c r="F7" t="s">
        <v>212</v>
      </c>
      <c r="G7" t="s">
        <v>15337</v>
      </c>
      <c r="H7" t="s">
        <v>15324</v>
      </c>
      <c r="I7" t="s">
        <v>14485</v>
      </c>
      <c r="J7" t="s">
        <v>15474</v>
      </c>
      <c r="K7" t="s">
        <v>14486</v>
      </c>
      <c r="L7" t="s">
        <v>14487</v>
      </c>
      <c r="M7" t="s">
        <v>15475</v>
      </c>
      <c r="N7" t="s">
        <v>359</v>
      </c>
      <c r="O7">
        <v>5</v>
      </c>
      <c r="P7" t="s">
        <v>15476</v>
      </c>
      <c r="Q7">
        <v>139</v>
      </c>
      <c r="R7" t="s">
        <v>15477</v>
      </c>
      <c r="S7" s="408" t="s">
        <v>15478</v>
      </c>
      <c r="T7">
        <v>12.4</v>
      </c>
      <c r="U7" t="s">
        <v>366</v>
      </c>
      <c r="V7" t="s">
        <v>362</v>
      </c>
      <c r="W7">
        <v>107.1</v>
      </c>
      <c r="X7" s="409">
        <v>2965</v>
      </c>
      <c r="Y7">
        <v>54</v>
      </c>
      <c r="Z7" t="s">
        <v>2031</v>
      </c>
      <c r="AA7" s="407">
        <v>24722</v>
      </c>
      <c r="AB7" t="s">
        <v>15479</v>
      </c>
      <c r="AC7" t="s">
        <v>14489</v>
      </c>
      <c r="AD7" t="s">
        <v>5663</v>
      </c>
    </row>
    <row r="8" spans="1:31" x14ac:dyDescent="0.35">
      <c r="A8" t="s">
        <v>14983</v>
      </c>
      <c r="B8" t="s">
        <v>15472</v>
      </c>
      <c r="C8" t="s">
        <v>15473</v>
      </c>
      <c r="D8" t="s">
        <v>15471</v>
      </c>
      <c r="E8" t="s">
        <v>14965</v>
      </c>
      <c r="F8" t="s">
        <v>212</v>
      </c>
      <c r="G8" t="s">
        <v>15337</v>
      </c>
      <c r="H8" t="s">
        <v>15324</v>
      </c>
      <c r="I8" t="s">
        <v>14485</v>
      </c>
      <c r="J8" t="s">
        <v>15474</v>
      </c>
      <c r="K8" t="s">
        <v>14486</v>
      </c>
      <c r="L8" t="s">
        <v>14487</v>
      </c>
      <c r="M8" t="s">
        <v>2043</v>
      </c>
      <c r="N8" t="s">
        <v>359</v>
      </c>
      <c r="O8">
        <v>5</v>
      </c>
      <c r="P8" t="s">
        <v>15476</v>
      </c>
      <c r="Q8">
        <v>139</v>
      </c>
      <c r="R8" t="s">
        <v>15480</v>
      </c>
      <c r="S8" s="408" t="s">
        <v>2120</v>
      </c>
      <c r="T8">
        <v>12.4</v>
      </c>
      <c r="U8" t="s">
        <v>366</v>
      </c>
      <c r="V8" t="s">
        <v>362</v>
      </c>
      <c r="W8">
        <v>107.1</v>
      </c>
      <c r="X8" s="409">
        <v>3069</v>
      </c>
      <c r="Y8">
        <v>50</v>
      </c>
      <c r="Z8" t="s">
        <v>2031</v>
      </c>
      <c r="AA8" s="407">
        <v>29202</v>
      </c>
      <c r="AB8" t="s">
        <v>15481</v>
      </c>
      <c r="AC8" t="s">
        <v>15482</v>
      </c>
      <c r="AD8" t="s">
        <v>5663</v>
      </c>
    </row>
    <row r="9" spans="1:31" x14ac:dyDescent="0.35">
      <c r="A9" t="s">
        <v>14984</v>
      </c>
      <c r="B9" t="s">
        <v>15472</v>
      </c>
      <c r="C9" t="s">
        <v>15473</v>
      </c>
      <c r="D9" t="s">
        <v>15471</v>
      </c>
      <c r="E9" t="s">
        <v>14965</v>
      </c>
      <c r="F9" t="s">
        <v>212</v>
      </c>
      <c r="G9" t="s">
        <v>15195</v>
      </c>
      <c r="H9" t="s">
        <v>15182</v>
      </c>
      <c r="I9" t="s">
        <v>14485</v>
      </c>
      <c r="J9" t="s">
        <v>15474</v>
      </c>
      <c r="K9" t="s">
        <v>15483</v>
      </c>
      <c r="L9" t="s">
        <v>15484</v>
      </c>
      <c r="M9" t="s">
        <v>15485</v>
      </c>
      <c r="N9" t="s">
        <v>359</v>
      </c>
      <c r="O9">
        <v>5</v>
      </c>
      <c r="P9" t="s">
        <v>15486</v>
      </c>
      <c r="Q9">
        <v>134</v>
      </c>
      <c r="R9" t="s">
        <v>15487</v>
      </c>
      <c r="S9" s="408" t="s">
        <v>2117</v>
      </c>
      <c r="T9">
        <v>170</v>
      </c>
      <c r="U9" t="s">
        <v>362</v>
      </c>
      <c r="V9" t="s">
        <v>362</v>
      </c>
      <c r="W9">
        <v>106.3</v>
      </c>
      <c r="X9" s="409">
        <v>3371</v>
      </c>
      <c r="Y9">
        <v>133</v>
      </c>
      <c r="Z9" t="s">
        <v>2031</v>
      </c>
      <c r="AA9" s="407">
        <v>34202</v>
      </c>
      <c r="AB9" t="s">
        <v>15488</v>
      </c>
      <c r="AC9" t="s">
        <v>15489</v>
      </c>
      <c r="AD9" t="s">
        <v>5663</v>
      </c>
    </row>
    <row r="10" spans="1:31" x14ac:dyDescent="0.35">
      <c r="A10" t="s">
        <v>14985</v>
      </c>
      <c r="B10" t="s">
        <v>15472</v>
      </c>
      <c r="C10" t="s">
        <v>15473</v>
      </c>
      <c r="D10" t="s">
        <v>15471</v>
      </c>
      <c r="E10" t="s">
        <v>14965</v>
      </c>
      <c r="F10" t="s">
        <v>212</v>
      </c>
      <c r="G10" t="s">
        <v>15195</v>
      </c>
      <c r="H10" t="s">
        <v>15324</v>
      </c>
      <c r="I10" t="s">
        <v>14485</v>
      </c>
      <c r="J10" t="s">
        <v>15474</v>
      </c>
      <c r="K10" t="s">
        <v>15483</v>
      </c>
      <c r="L10" t="s">
        <v>15484</v>
      </c>
      <c r="M10" t="s">
        <v>15475</v>
      </c>
      <c r="N10" t="s">
        <v>359</v>
      </c>
      <c r="O10">
        <v>5</v>
      </c>
      <c r="P10" t="s">
        <v>15476</v>
      </c>
      <c r="Q10">
        <v>139</v>
      </c>
      <c r="R10" t="s">
        <v>15490</v>
      </c>
      <c r="S10" s="408" t="s">
        <v>15478</v>
      </c>
      <c r="T10">
        <v>11.9</v>
      </c>
      <c r="U10" t="s">
        <v>366</v>
      </c>
      <c r="V10" t="s">
        <v>362</v>
      </c>
      <c r="W10">
        <v>106.3</v>
      </c>
      <c r="X10" s="409">
        <v>2996</v>
      </c>
      <c r="Y10">
        <v>59</v>
      </c>
      <c r="Z10" t="s">
        <v>2031</v>
      </c>
      <c r="AA10" s="407">
        <v>24602</v>
      </c>
      <c r="AB10" t="s">
        <v>15491</v>
      </c>
      <c r="AC10" t="s">
        <v>15492</v>
      </c>
      <c r="AD10" t="s">
        <v>5663</v>
      </c>
    </row>
    <row r="11" spans="1:31" x14ac:dyDescent="0.35">
      <c r="A11" t="s">
        <v>14986</v>
      </c>
      <c r="B11" t="s">
        <v>15472</v>
      </c>
      <c r="C11" t="s">
        <v>15473</v>
      </c>
      <c r="D11" t="s">
        <v>15471</v>
      </c>
      <c r="E11" t="s">
        <v>14965</v>
      </c>
      <c r="F11" t="s">
        <v>212</v>
      </c>
      <c r="G11" t="s">
        <v>15195</v>
      </c>
      <c r="H11" t="s">
        <v>15324</v>
      </c>
      <c r="I11" t="s">
        <v>14485</v>
      </c>
      <c r="J11" t="s">
        <v>15474</v>
      </c>
      <c r="K11" t="s">
        <v>15483</v>
      </c>
      <c r="L11" t="s">
        <v>15484</v>
      </c>
      <c r="M11" t="s">
        <v>15493</v>
      </c>
      <c r="N11" t="s">
        <v>359</v>
      </c>
      <c r="O11">
        <v>5</v>
      </c>
      <c r="P11" t="s">
        <v>15476</v>
      </c>
      <c r="Q11">
        <v>139</v>
      </c>
      <c r="R11" t="s">
        <v>15494</v>
      </c>
      <c r="S11" s="408" t="s">
        <v>2117</v>
      </c>
      <c r="T11">
        <v>11.9</v>
      </c>
      <c r="U11" t="s">
        <v>366</v>
      </c>
      <c r="V11" t="s">
        <v>362</v>
      </c>
      <c r="W11">
        <v>106.3</v>
      </c>
      <c r="X11" s="409">
        <v>3031</v>
      </c>
      <c r="Y11">
        <v>55</v>
      </c>
      <c r="Z11" t="s">
        <v>2031</v>
      </c>
      <c r="AA11" s="407">
        <v>26502</v>
      </c>
      <c r="AB11" t="s">
        <v>15495</v>
      </c>
      <c r="AC11" t="s">
        <v>15496</v>
      </c>
      <c r="AD11" t="s">
        <v>5663</v>
      </c>
    </row>
    <row r="12" spans="1:31" x14ac:dyDescent="0.35">
      <c r="A12" t="s">
        <v>14987</v>
      </c>
      <c r="B12" t="s">
        <v>15472</v>
      </c>
      <c r="C12" t="s">
        <v>15473</v>
      </c>
      <c r="D12" t="s">
        <v>15471</v>
      </c>
      <c r="E12" t="s">
        <v>14965</v>
      </c>
      <c r="F12" t="s">
        <v>212</v>
      </c>
      <c r="G12" t="s">
        <v>15195</v>
      </c>
      <c r="H12" t="s">
        <v>15281</v>
      </c>
      <c r="I12" t="s">
        <v>14485</v>
      </c>
      <c r="J12" t="s">
        <v>15474</v>
      </c>
      <c r="K12" t="s">
        <v>15483</v>
      </c>
      <c r="L12" t="s">
        <v>15484</v>
      </c>
      <c r="M12" t="s">
        <v>15497</v>
      </c>
      <c r="N12" t="s">
        <v>359</v>
      </c>
      <c r="O12">
        <v>5</v>
      </c>
      <c r="P12" t="s">
        <v>15498</v>
      </c>
      <c r="Q12">
        <v>139</v>
      </c>
      <c r="R12" t="s">
        <v>15499</v>
      </c>
      <c r="S12" s="408" t="s">
        <v>2117</v>
      </c>
      <c r="T12">
        <v>11.4</v>
      </c>
      <c r="U12" t="s">
        <v>362</v>
      </c>
      <c r="V12" t="s">
        <v>366</v>
      </c>
      <c r="W12">
        <v>106.3</v>
      </c>
      <c r="X12" s="409">
        <v>3318</v>
      </c>
      <c r="Y12">
        <v>119</v>
      </c>
      <c r="Z12" t="s">
        <v>2031</v>
      </c>
      <c r="AA12" s="407">
        <v>27792</v>
      </c>
      <c r="AB12" t="s">
        <v>15500</v>
      </c>
      <c r="AC12" t="s">
        <v>15501</v>
      </c>
      <c r="AD12" t="s">
        <v>5663</v>
      </c>
    </row>
    <row r="13" spans="1:31" x14ac:dyDescent="0.35">
      <c r="A13" t="s">
        <v>14988</v>
      </c>
      <c r="B13" t="s">
        <v>15472</v>
      </c>
      <c r="C13" t="s">
        <v>15473</v>
      </c>
      <c r="D13" t="s">
        <v>15471</v>
      </c>
      <c r="E13" t="s">
        <v>14965</v>
      </c>
      <c r="F13" t="s">
        <v>212</v>
      </c>
      <c r="G13" t="s">
        <v>15195</v>
      </c>
      <c r="H13" t="s">
        <v>15281</v>
      </c>
      <c r="I13" t="s">
        <v>14485</v>
      </c>
      <c r="J13" t="s">
        <v>15474</v>
      </c>
      <c r="K13" t="s">
        <v>15483</v>
      </c>
      <c r="L13" t="s">
        <v>15484</v>
      </c>
      <c r="M13" t="s">
        <v>15502</v>
      </c>
      <c r="N13" t="s">
        <v>359</v>
      </c>
      <c r="O13">
        <v>5</v>
      </c>
      <c r="P13" t="s">
        <v>15498</v>
      </c>
      <c r="Q13">
        <v>139</v>
      </c>
      <c r="R13" t="s">
        <v>15503</v>
      </c>
      <c r="S13" s="408" t="s">
        <v>2118</v>
      </c>
      <c r="T13">
        <v>11.4</v>
      </c>
      <c r="U13" t="s">
        <v>362</v>
      </c>
      <c r="V13" t="s">
        <v>366</v>
      </c>
      <c r="W13">
        <v>106.3</v>
      </c>
      <c r="X13" s="409">
        <v>3318</v>
      </c>
      <c r="Y13">
        <v>119</v>
      </c>
      <c r="Z13" t="s">
        <v>2031</v>
      </c>
      <c r="AA13" s="407">
        <v>30802</v>
      </c>
      <c r="AB13" t="s">
        <v>15504</v>
      </c>
      <c r="AC13" t="s">
        <v>15505</v>
      </c>
      <c r="AD13" t="s">
        <v>5663</v>
      </c>
    </row>
    <row r="14" spans="1:31" x14ac:dyDescent="0.35">
      <c r="A14" t="s">
        <v>14989</v>
      </c>
      <c r="B14" t="s">
        <v>15472</v>
      </c>
      <c r="C14" t="s">
        <v>15473</v>
      </c>
      <c r="D14" t="s">
        <v>15471</v>
      </c>
      <c r="E14" t="s">
        <v>14965</v>
      </c>
      <c r="F14" t="s">
        <v>212</v>
      </c>
      <c r="G14" t="s">
        <v>15337</v>
      </c>
      <c r="H14" t="s">
        <v>15324</v>
      </c>
      <c r="I14" t="s">
        <v>14485</v>
      </c>
      <c r="J14" t="s">
        <v>15474</v>
      </c>
      <c r="K14" t="s">
        <v>14526</v>
      </c>
      <c r="L14" t="s">
        <v>15531</v>
      </c>
      <c r="M14" t="s">
        <v>15475</v>
      </c>
      <c r="N14" t="s">
        <v>359</v>
      </c>
      <c r="O14">
        <v>5</v>
      </c>
      <c r="P14" t="s">
        <v>15456</v>
      </c>
      <c r="Q14">
        <v>192</v>
      </c>
      <c r="R14" t="s">
        <v>15532</v>
      </c>
      <c r="S14" s="408" t="s">
        <v>15478</v>
      </c>
      <c r="T14">
        <v>13.2</v>
      </c>
      <c r="U14" t="s">
        <v>366</v>
      </c>
      <c r="V14" t="s">
        <v>362</v>
      </c>
      <c r="W14">
        <v>111.8</v>
      </c>
      <c r="X14" s="409">
        <v>3325</v>
      </c>
      <c r="Y14">
        <v>52</v>
      </c>
      <c r="Z14" t="s">
        <v>2031</v>
      </c>
      <c r="AA14" s="407">
        <v>27992</v>
      </c>
      <c r="AB14" t="s">
        <v>15533</v>
      </c>
      <c r="AC14" t="s">
        <v>15534</v>
      </c>
      <c r="AD14" t="s">
        <v>5663</v>
      </c>
    </row>
    <row r="15" spans="1:31" x14ac:dyDescent="0.35">
      <c r="A15" t="s">
        <v>14990</v>
      </c>
      <c r="B15" t="s">
        <v>15472</v>
      </c>
      <c r="C15" t="s">
        <v>15473</v>
      </c>
      <c r="D15" t="s">
        <v>15471</v>
      </c>
      <c r="E15" t="s">
        <v>14965</v>
      </c>
      <c r="F15" t="s">
        <v>212</v>
      </c>
      <c r="G15" t="s">
        <v>15337</v>
      </c>
      <c r="H15" t="s">
        <v>15324</v>
      </c>
      <c r="I15" t="s">
        <v>14485</v>
      </c>
      <c r="J15" t="s">
        <v>15474</v>
      </c>
      <c r="K15" t="s">
        <v>14526</v>
      </c>
      <c r="L15" t="s">
        <v>15531</v>
      </c>
      <c r="M15" t="s">
        <v>15535</v>
      </c>
      <c r="N15" t="s">
        <v>359</v>
      </c>
      <c r="O15">
        <v>5</v>
      </c>
      <c r="P15" t="s">
        <v>15456</v>
      </c>
      <c r="Q15">
        <v>192</v>
      </c>
      <c r="R15" t="s">
        <v>15536</v>
      </c>
      <c r="S15" s="408" t="s">
        <v>2118</v>
      </c>
      <c r="T15">
        <v>13.2</v>
      </c>
      <c r="U15" t="s">
        <v>366</v>
      </c>
      <c r="V15" t="s">
        <v>362</v>
      </c>
      <c r="W15">
        <v>111.8</v>
      </c>
      <c r="X15" s="409">
        <v>3404</v>
      </c>
      <c r="Y15">
        <v>47</v>
      </c>
      <c r="Z15" t="s">
        <v>2031</v>
      </c>
      <c r="AA15" s="407">
        <v>30782</v>
      </c>
      <c r="AB15" t="s">
        <v>15537</v>
      </c>
      <c r="AC15" t="s">
        <v>15538</v>
      </c>
      <c r="AD15" t="s">
        <v>5663</v>
      </c>
    </row>
    <row r="16" spans="1:31" x14ac:dyDescent="0.35">
      <c r="A16" t="s">
        <v>14991</v>
      </c>
      <c r="B16" t="s">
        <v>14474</v>
      </c>
      <c r="C16" t="s">
        <v>15596</v>
      </c>
      <c r="D16" t="s">
        <v>15595</v>
      </c>
      <c r="E16" t="s">
        <v>14965</v>
      </c>
      <c r="F16" t="s">
        <v>212</v>
      </c>
      <c r="G16" t="s">
        <v>15195</v>
      </c>
      <c r="H16" t="s">
        <v>15182</v>
      </c>
      <c r="I16" t="s">
        <v>363</v>
      </c>
      <c r="J16" t="s">
        <v>14491</v>
      </c>
      <c r="K16" t="s">
        <v>2048</v>
      </c>
      <c r="L16" t="s">
        <v>14492</v>
      </c>
      <c r="M16" t="s">
        <v>364</v>
      </c>
      <c r="N16" t="s">
        <v>359</v>
      </c>
      <c r="O16">
        <v>5</v>
      </c>
      <c r="P16" t="s">
        <v>15597</v>
      </c>
      <c r="Q16">
        <v>147</v>
      </c>
      <c r="R16">
        <v>17011</v>
      </c>
      <c r="S16" s="408" t="s">
        <v>364</v>
      </c>
      <c r="T16">
        <v>150</v>
      </c>
      <c r="U16" t="s">
        <v>362</v>
      </c>
      <c r="V16" t="s">
        <v>362</v>
      </c>
      <c r="W16">
        <v>106.3</v>
      </c>
      <c r="X16" s="409">
        <v>3538</v>
      </c>
      <c r="Y16">
        <v>111</v>
      </c>
      <c r="Z16" t="s">
        <v>2031</v>
      </c>
      <c r="AA16" s="407">
        <v>22756.814999999999</v>
      </c>
      <c r="AB16" t="s">
        <v>15598</v>
      </c>
      <c r="AC16" t="s">
        <v>14493</v>
      </c>
      <c r="AD16" t="s">
        <v>5663</v>
      </c>
    </row>
    <row r="17" spans="1:30" x14ac:dyDescent="0.35">
      <c r="A17" t="s">
        <v>14992</v>
      </c>
      <c r="B17" t="s">
        <v>14469</v>
      </c>
      <c r="C17" t="s">
        <v>15665</v>
      </c>
      <c r="D17" t="s">
        <v>15664</v>
      </c>
      <c r="E17" t="s">
        <v>14965</v>
      </c>
      <c r="F17" t="s">
        <v>212</v>
      </c>
      <c r="G17" t="s">
        <v>15337</v>
      </c>
      <c r="H17" t="s">
        <v>15324</v>
      </c>
      <c r="I17" t="s">
        <v>2029</v>
      </c>
      <c r="J17" t="s">
        <v>14494</v>
      </c>
      <c r="K17" t="s">
        <v>15666</v>
      </c>
      <c r="L17" t="s">
        <v>15667</v>
      </c>
      <c r="M17" t="s">
        <v>2042</v>
      </c>
      <c r="N17" t="s">
        <v>359</v>
      </c>
      <c r="O17">
        <v>5</v>
      </c>
      <c r="P17" t="s">
        <v>15200</v>
      </c>
      <c r="Q17">
        <v>215</v>
      </c>
      <c r="R17">
        <v>3504</v>
      </c>
      <c r="S17" s="408" t="s">
        <v>2042</v>
      </c>
      <c r="T17">
        <v>13.5</v>
      </c>
      <c r="U17" t="s">
        <v>366</v>
      </c>
      <c r="V17" t="s">
        <v>362</v>
      </c>
      <c r="W17">
        <v>113</v>
      </c>
      <c r="X17" s="409">
        <v>3610</v>
      </c>
      <c r="Y17">
        <v>44</v>
      </c>
      <c r="Z17" t="s">
        <v>2031</v>
      </c>
      <c r="AA17" s="407">
        <v>32322</v>
      </c>
      <c r="AB17" t="s">
        <v>15668</v>
      </c>
      <c r="AC17" t="s">
        <v>15669</v>
      </c>
      <c r="AD17" t="s">
        <v>5663</v>
      </c>
    </row>
    <row r="18" spans="1:30" x14ac:dyDescent="0.35">
      <c r="A18" t="s">
        <v>14993</v>
      </c>
      <c r="B18" t="s">
        <v>14469</v>
      </c>
      <c r="C18" t="s">
        <v>15665</v>
      </c>
      <c r="D18" t="s">
        <v>15664</v>
      </c>
      <c r="E18" t="s">
        <v>14965</v>
      </c>
      <c r="F18" t="s">
        <v>212</v>
      </c>
      <c r="G18" t="s">
        <v>15337</v>
      </c>
      <c r="H18" t="s">
        <v>15324</v>
      </c>
      <c r="I18" t="s">
        <v>2029</v>
      </c>
      <c r="J18" t="s">
        <v>14494</v>
      </c>
      <c r="K18" t="s">
        <v>15666</v>
      </c>
      <c r="L18" t="s">
        <v>15667</v>
      </c>
      <c r="M18" t="s">
        <v>15670</v>
      </c>
      <c r="N18" t="s">
        <v>359</v>
      </c>
      <c r="O18">
        <v>5</v>
      </c>
      <c r="P18" t="s">
        <v>15200</v>
      </c>
      <c r="Q18">
        <v>215</v>
      </c>
      <c r="R18">
        <v>3510</v>
      </c>
      <c r="S18" s="408" t="s">
        <v>15670</v>
      </c>
      <c r="T18">
        <v>13.5</v>
      </c>
      <c r="U18" t="s">
        <v>366</v>
      </c>
      <c r="V18" t="s">
        <v>362</v>
      </c>
      <c r="W18">
        <v>113</v>
      </c>
      <c r="X18" s="409">
        <v>3510</v>
      </c>
      <c r="Y18">
        <v>43</v>
      </c>
      <c r="Z18" t="s">
        <v>2031</v>
      </c>
      <c r="AA18" s="407">
        <v>35282</v>
      </c>
      <c r="AB18" t="s">
        <v>15671</v>
      </c>
      <c r="AC18" t="s">
        <v>15672</v>
      </c>
      <c r="AD18" t="s">
        <v>5663</v>
      </c>
    </row>
    <row r="19" spans="1:30" x14ac:dyDescent="0.35">
      <c r="A19" t="s">
        <v>14994</v>
      </c>
      <c r="B19" t="s">
        <v>14469</v>
      </c>
      <c r="C19" t="s">
        <v>15665</v>
      </c>
      <c r="D19" t="s">
        <v>15664</v>
      </c>
      <c r="E19" t="s">
        <v>14965</v>
      </c>
      <c r="F19" t="s">
        <v>212</v>
      </c>
      <c r="G19" t="s">
        <v>15337</v>
      </c>
      <c r="H19" t="s">
        <v>15324</v>
      </c>
      <c r="I19" t="s">
        <v>2029</v>
      </c>
      <c r="J19" t="s">
        <v>14494</v>
      </c>
      <c r="K19" t="s">
        <v>2038</v>
      </c>
      <c r="L19" t="s">
        <v>14495</v>
      </c>
      <c r="M19" t="s">
        <v>2032</v>
      </c>
      <c r="N19" t="s">
        <v>359</v>
      </c>
      <c r="O19">
        <v>5</v>
      </c>
      <c r="P19" t="s">
        <v>15200</v>
      </c>
      <c r="Q19">
        <v>208</v>
      </c>
      <c r="R19">
        <v>2559</v>
      </c>
      <c r="S19" s="408" t="s">
        <v>2032</v>
      </c>
      <c r="T19">
        <v>13.2</v>
      </c>
      <c r="U19" t="s">
        <v>366</v>
      </c>
      <c r="V19" t="s">
        <v>362</v>
      </c>
      <c r="W19">
        <v>111.2</v>
      </c>
      <c r="X19" s="409">
        <v>3480</v>
      </c>
      <c r="Y19">
        <v>52</v>
      </c>
      <c r="Z19" t="s">
        <v>2031</v>
      </c>
      <c r="AA19" s="407">
        <v>24882</v>
      </c>
      <c r="AB19" t="s">
        <v>15673</v>
      </c>
      <c r="AC19" t="s">
        <v>14496</v>
      </c>
      <c r="AD19" t="s">
        <v>5663</v>
      </c>
    </row>
    <row r="20" spans="1:30" x14ac:dyDescent="0.35">
      <c r="A20" t="s">
        <v>14995</v>
      </c>
      <c r="B20" t="s">
        <v>14469</v>
      </c>
      <c r="C20" t="s">
        <v>15665</v>
      </c>
      <c r="D20" t="s">
        <v>15664</v>
      </c>
      <c r="E20" t="s">
        <v>14965</v>
      </c>
      <c r="F20" t="s">
        <v>212</v>
      </c>
      <c r="G20" t="s">
        <v>15337</v>
      </c>
      <c r="H20" t="s">
        <v>15324</v>
      </c>
      <c r="I20" t="s">
        <v>2029</v>
      </c>
      <c r="J20" t="s">
        <v>14494</v>
      </c>
      <c r="K20" t="s">
        <v>2038</v>
      </c>
      <c r="L20" t="s">
        <v>14495</v>
      </c>
      <c r="M20" t="s">
        <v>2117</v>
      </c>
      <c r="N20" t="s">
        <v>359</v>
      </c>
      <c r="O20">
        <v>5</v>
      </c>
      <c r="P20" t="s">
        <v>15200</v>
      </c>
      <c r="Q20">
        <v>208</v>
      </c>
      <c r="R20">
        <v>2561</v>
      </c>
      <c r="S20" s="408" t="s">
        <v>2117</v>
      </c>
      <c r="T20">
        <v>13.2</v>
      </c>
      <c r="U20" t="s">
        <v>366</v>
      </c>
      <c r="V20" t="s">
        <v>362</v>
      </c>
      <c r="W20">
        <v>111.2</v>
      </c>
      <c r="X20" s="409">
        <v>3535</v>
      </c>
      <c r="Y20">
        <v>46</v>
      </c>
      <c r="Z20" t="s">
        <v>2031</v>
      </c>
      <c r="AA20" s="407">
        <v>26242</v>
      </c>
      <c r="AB20" t="s">
        <v>15674</v>
      </c>
      <c r="AC20" t="s">
        <v>14497</v>
      </c>
      <c r="AD20" t="s">
        <v>5663</v>
      </c>
    </row>
    <row r="21" spans="1:30" x14ac:dyDescent="0.35">
      <c r="A21" t="s">
        <v>14996</v>
      </c>
      <c r="B21" t="s">
        <v>14469</v>
      </c>
      <c r="C21" t="s">
        <v>15665</v>
      </c>
      <c r="D21" t="s">
        <v>15664</v>
      </c>
      <c r="E21" t="s">
        <v>14965</v>
      </c>
      <c r="F21" t="s">
        <v>212</v>
      </c>
      <c r="G21" t="s">
        <v>15195</v>
      </c>
      <c r="H21" t="s">
        <v>15324</v>
      </c>
      <c r="I21" t="s">
        <v>2029</v>
      </c>
      <c r="J21" t="s">
        <v>14494</v>
      </c>
      <c r="K21" t="s">
        <v>2034</v>
      </c>
      <c r="L21" t="s">
        <v>15675</v>
      </c>
      <c r="M21" t="s">
        <v>2032</v>
      </c>
      <c r="N21" t="s">
        <v>359</v>
      </c>
      <c r="O21">
        <v>5</v>
      </c>
      <c r="P21" t="s">
        <v>15676</v>
      </c>
      <c r="Q21">
        <v>121</v>
      </c>
      <c r="R21">
        <v>1882</v>
      </c>
      <c r="S21" s="408" t="s">
        <v>2032</v>
      </c>
      <c r="T21">
        <v>11.4</v>
      </c>
      <c r="U21" t="s">
        <v>366</v>
      </c>
      <c r="V21" t="s">
        <v>362</v>
      </c>
      <c r="W21">
        <v>106.3</v>
      </c>
      <c r="X21" s="409">
        <v>2850</v>
      </c>
      <c r="Y21">
        <v>52</v>
      </c>
      <c r="Z21" t="s">
        <v>2031</v>
      </c>
      <c r="AA21" s="407">
        <v>21822</v>
      </c>
      <c r="AB21" t="s">
        <v>15677</v>
      </c>
      <c r="AC21" t="s">
        <v>15678</v>
      </c>
      <c r="AD21" t="s">
        <v>5663</v>
      </c>
    </row>
    <row r="22" spans="1:30" x14ac:dyDescent="0.35">
      <c r="A22" t="s">
        <v>14997</v>
      </c>
      <c r="B22" t="s">
        <v>14469</v>
      </c>
      <c r="C22" t="s">
        <v>15665</v>
      </c>
      <c r="D22" t="s">
        <v>15664</v>
      </c>
      <c r="E22" t="s">
        <v>14965</v>
      </c>
      <c r="F22" t="s">
        <v>212</v>
      </c>
      <c r="G22" t="s">
        <v>15195</v>
      </c>
      <c r="H22" t="s">
        <v>15324</v>
      </c>
      <c r="I22" t="s">
        <v>2029</v>
      </c>
      <c r="J22" t="s">
        <v>14494</v>
      </c>
      <c r="K22" t="s">
        <v>2030</v>
      </c>
      <c r="L22" t="s">
        <v>15683</v>
      </c>
      <c r="M22" t="s">
        <v>2032</v>
      </c>
      <c r="N22" t="s">
        <v>365</v>
      </c>
      <c r="O22">
        <v>5</v>
      </c>
      <c r="P22" t="s">
        <v>15676</v>
      </c>
      <c r="Q22">
        <v>121</v>
      </c>
      <c r="R22">
        <v>1263</v>
      </c>
      <c r="S22" s="408" t="s">
        <v>2032</v>
      </c>
      <c r="T22">
        <v>10.6</v>
      </c>
      <c r="U22" t="s">
        <v>366</v>
      </c>
      <c r="V22" t="s">
        <v>362</v>
      </c>
      <c r="W22">
        <v>106.3</v>
      </c>
      <c r="X22" s="409">
        <v>3210</v>
      </c>
      <c r="Y22">
        <v>49</v>
      </c>
      <c r="Z22" t="s">
        <v>2031</v>
      </c>
      <c r="AA22" s="407">
        <v>25202</v>
      </c>
      <c r="AB22" t="s">
        <v>15684</v>
      </c>
      <c r="AC22" t="s">
        <v>15685</v>
      </c>
      <c r="AD22" t="s">
        <v>5663</v>
      </c>
    </row>
    <row r="23" spans="1:30" x14ac:dyDescent="0.35">
      <c r="A23" t="s">
        <v>14998</v>
      </c>
      <c r="B23" t="s">
        <v>14469</v>
      </c>
      <c r="C23" t="s">
        <v>15665</v>
      </c>
      <c r="D23" t="s">
        <v>15664</v>
      </c>
      <c r="E23" t="s">
        <v>14965</v>
      </c>
      <c r="F23" t="s">
        <v>212</v>
      </c>
      <c r="G23" t="s">
        <v>15195</v>
      </c>
      <c r="H23" t="s">
        <v>15324</v>
      </c>
      <c r="I23" t="s">
        <v>2029</v>
      </c>
      <c r="J23" t="s">
        <v>14494</v>
      </c>
      <c r="K23" t="s">
        <v>2030</v>
      </c>
      <c r="L23" t="s">
        <v>15683</v>
      </c>
      <c r="M23" t="s">
        <v>2035</v>
      </c>
      <c r="N23" t="s">
        <v>359</v>
      </c>
      <c r="O23">
        <v>5</v>
      </c>
      <c r="P23" t="s">
        <v>15676</v>
      </c>
      <c r="Q23">
        <v>121</v>
      </c>
      <c r="R23">
        <v>1221</v>
      </c>
      <c r="S23" s="408" t="s">
        <v>2035</v>
      </c>
      <c r="T23">
        <v>11.3</v>
      </c>
      <c r="U23" t="s">
        <v>366</v>
      </c>
      <c r="V23" t="s">
        <v>362</v>
      </c>
      <c r="W23">
        <v>106.3</v>
      </c>
      <c r="X23" s="409">
        <v>3010</v>
      </c>
      <c r="Y23">
        <v>56</v>
      </c>
      <c r="Z23" t="s">
        <v>2031</v>
      </c>
      <c r="AA23" s="407">
        <v>22502</v>
      </c>
      <c r="AB23" t="s">
        <v>15686</v>
      </c>
      <c r="AC23" t="s">
        <v>15687</v>
      </c>
      <c r="AD23" t="s">
        <v>5663</v>
      </c>
    </row>
    <row r="24" spans="1:30" x14ac:dyDescent="0.35">
      <c r="A24" t="s">
        <v>14999</v>
      </c>
      <c r="B24" t="s">
        <v>14469</v>
      </c>
      <c r="C24" t="s">
        <v>15665</v>
      </c>
      <c r="D24" t="s">
        <v>15664</v>
      </c>
      <c r="E24" t="s">
        <v>14965</v>
      </c>
      <c r="F24" t="s">
        <v>212</v>
      </c>
      <c r="G24" t="s">
        <v>15195</v>
      </c>
      <c r="H24" t="s">
        <v>15324</v>
      </c>
      <c r="I24" t="s">
        <v>2029</v>
      </c>
      <c r="J24" t="s">
        <v>14494</v>
      </c>
      <c r="K24" t="s">
        <v>2030</v>
      </c>
      <c r="L24" t="s">
        <v>15683</v>
      </c>
      <c r="M24" t="s">
        <v>2042</v>
      </c>
      <c r="N24" t="s">
        <v>365</v>
      </c>
      <c r="O24">
        <v>5</v>
      </c>
      <c r="P24" t="s">
        <v>15676</v>
      </c>
      <c r="Q24">
        <v>121</v>
      </c>
      <c r="R24">
        <v>1265</v>
      </c>
      <c r="S24" s="408" t="s">
        <v>2042</v>
      </c>
      <c r="T24">
        <v>10.6</v>
      </c>
      <c r="U24" t="s">
        <v>366</v>
      </c>
      <c r="V24" t="s">
        <v>362</v>
      </c>
      <c r="W24">
        <v>106.3</v>
      </c>
      <c r="X24" s="409">
        <v>3220</v>
      </c>
      <c r="Y24">
        <v>49</v>
      </c>
      <c r="Z24" t="s">
        <v>2031</v>
      </c>
      <c r="AA24" s="407">
        <v>27212</v>
      </c>
      <c r="AB24" t="s">
        <v>15688</v>
      </c>
      <c r="AC24" t="s">
        <v>15689</v>
      </c>
      <c r="AD24" t="s">
        <v>5663</v>
      </c>
    </row>
    <row r="25" spans="1:30" x14ac:dyDescent="0.35">
      <c r="A25" t="s">
        <v>15000</v>
      </c>
      <c r="B25" t="s">
        <v>14469</v>
      </c>
      <c r="C25" t="s">
        <v>15665</v>
      </c>
      <c r="D25" t="s">
        <v>15664</v>
      </c>
      <c r="E25" t="s">
        <v>14965</v>
      </c>
      <c r="F25" t="s">
        <v>212</v>
      </c>
      <c r="G25" t="s">
        <v>15195</v>
      </c>
      <c r="H25" t="s">
        <v>15281</v>
      </c>
      <c r="I25" t="s">
        <v>2029</v>
      </c>
      <c r="J25" t="s">
        <v>14494</v>
      </c>
      <c r="K25" t="s">
        <v>2033</v>
      </c>
      <c r="L25" t="s">
        <v>14498</v>
      </c>
      <c r="M25" t="s">
        <v>2032</v>
      </c>
      <c r="N25" t="s">
        <v>359</v>
      </c>
      <c r="O25">
        <v>5</v>
      </c>
      <c r="P25" t="s">
        <v>15690</v>
      </c>
      <c r="Q25">
        <v>121</v>
      </c>
      <c r="R25">
        <v>1235</v>
      </c>
      <c r="S25" s="408" t="s">
        <v>2032</v>
      </c>
      <c r="T25">
        <v>11.4</v>
      </c>
      <c r="U25" t="s">
        <v>362</v>
      </c>
      <c r="V25" t="s">
        <v>366</v>
      </c>
      <c r="W25">
        <v>106.3</v>
      </c>
      <c r="X25" s="409">
        <v>3365</v>
      </c>
      <c r="Y25">
        <v>54</v>
      </c>
      <c r="Z25" t="s">
        <v>2031</v>
      </c>
      <c r="AA25" s="407">
        <v>25422</v>
      </c>
      <c r="AB25" t="s">
        <v>15691</v>
      </c>
      <c r="AC25" t="s">
        <v>14499</v>
      </c>
      <c r="AD25" t="s">
        <v>5663</v>
      </c>
    </row>
    <row r="26" spans="1:30" x14ac:dyDescent="0.35">
      <c r="A26" t="s">
        <v>15001</v>
      </c>
      <c r="B26" t="s">
        <v>15278</v>
      </c>
      <c r="C26" t="s">
        <v>15279</v>
      </c>
      <c r="D26" t="s">
        <v>15277</v>
      </c>
      <c r="E26" t="s">
        <v>14966</v>
      </c>
      <c r="F26" t="s">
        <v>15280</v>
      </c>
      <c r="G26" t="s">
        <v>2040</v>
      </c>
      <c r="H26" t="s">
        <v>15281</v>
      </c>
      <c r="I26" t="s">
        <v>2129</v>
      </c>
      <c r="J26" t="s">
        <v>14470</v>
      </c>
      <c r="K26" t="s">
        <v>2135</v>
      </c>
      <c r="L26" t="s">
        <v>14542</v>
      </c>
      <c r="M26" t="s">
        <v>2122</v>
      </c>
      <c r="N26" t="s">
        <v>359</v>
      </c>
      <c r="O26">
        <v>7</v>
      </c>
      <c r="P26" t="s">
        <v>15202</v>
      </c>
      <c r="Q26">
        <v>260</v>
      </c>
      <c r="R26" t="s">
        <v>15282</v>
      </c>
      <c r="S26" s="408" t="s">
        <v>15283</v>
      </c>
      <c r="T26">
        <v>16.5</v>
      </c>
      <c r="U26" t="s">
        <v>362</v>
      </c>
      <c r="V26" t="s">
        <v>366</v>
      </c>
      <c r="W26">
        <v>121.6</v>
      </c>
      <c r="X26" s="409">
        <v>6300</v>
      </c>
      <c r="Y26">
        <v>30</v>
      </c>
      <c r="Z26">
        <v>69.900000000000006</v>
      </c>
      <c r="AA26" s="407">
        <v>45402</v>
      </c>
      <c r="AB26" t="s">
        <v>15284</v>
      </c>
      <c r="AC26" t="s">
        <v>14544</v>
      </c>
      <c r="AD26" t="s">
        <v>5659</v>
      </c>
    </row>
    <row r="27" spans="1:30" x14ac:dyDescent="0.35">
      <c r="A27" t="s">
        <v>15002</v>
      </c>
      <c r="B27" t="s">
        <v>15278</v>
      </c>
      <c r="C27" t="s">
        <v>15279</v>
      </c>
      <c r="D27" t="s">
        <v>15277</v>
      </c>
      <c r="E27" t="s">
        <v>14966</v>
      </c>
      <c r="F27" t="s">
        <v>15280</v>
      </c>
      <c r="G27" t="s">
        <v>2040</v>
      </c>
      <c r="H27" t="s">
        <v>15281</v>
      </c>
      <c r="I27" t="s">
        <v>2129</v>
      </c>
      <c r="J27" t="s">
        <v>14470</v>
      </c>
      <c r="K27" t="s">
        <v>2135</v>
      </c>
      <c r="L27" t="s">
        <v>14542</v>
      </c>
      <c r="M27" t="s">
        <v>15285</v>
      </c>
      <c r="N27" t="s">
        <v>359</v>
      </c>
      <c r="O27">
        <v>7</v>
      </c>
      <c r="P27" t="s">
        <v>15202</v>
      </c>
      <c r="Q27">
        <v>260</v>
      </c>
      <c r="R27" t="s">
        <v>15286</v>
      </c>
      <c r="S27" s="408" t="s">
        <v>15287</v>
      </c>
      <c r="T27">
        <v>16.5</v>
      </c>
      <c r="U27" t="s">
        <v>362</v>
      </c>
      <c r="V27" t="s">
        <v>366</v>
      </c>
      <c r="W27">
        <v>121.6</v>
      </c>
      <c r="X27" s="409">
        <v>6300</v>
      </c>
      <c r="Y27">
        <v>30</v>
      </c>
      <c r="Z27">
        <v>69.900000000000006</v>
      </c>
      <c r="AA27" s="407">
        <v>50122</v>
      </c>
      <c r="AB27" t="s">
        <v>15288</v>
      </c>
      <c r="AC27" t="s">
        <v>14543</v>
      </c>
      <c r="AD27" t="s">
        <v>5659</v>
      </c>
    </row>
    <row r="28" spans="1:30" x14ac:dyDescent="0.35">
      <c r="A28" t="s">
        <v>15003</v>
      </c>
      <c r="B28" t="s">
        <v>15278</v>
      </c>
      <c r="C28" t="s">
        <v>15279</v>
      </c>
      <c r="D28" t="s">
        <v>15277</v>
      </c>
      <c r="E28" t="s">
        <v>14966</v>
      </c>
      <c r="F28" t="s">
        <v>15280</v>
      </c>
      <c r="G28" t="s">
        <v>2040</v>
      </c>
      <c r="H28" t="s">
        <v>15281</v>
      </c>
      <c r="I28" t="s">
        <v>2129</v>
      </c>
      <c r="J28" t="s">
        <v>14470</v>
      </c>
      <c r="K28" t="s">
        <v>2135</v>
      </c>
      <c r="L28" t="s">
        <v>14542</v>
      </c>
      <c r="M28" t="s">
        <v>15289</v>
      </c>
      <c r="N28" t="s">
        <v>359</v>
      </c>
      <c r="O28">
        <v>7</v>
      </c>
      <c r="P28" t="s">
        <v>15202</v>
      </c>
      <c r="Q28">
        <v>260</v>
      </c>
      <c r="R28" t="s">
        <v>2136</v>
      </c>
      <c r="S28" s="408" t="s">
        <v>14545</v>
      </c>
      <c r="T28">
        <v>16.5</v>
      </c>
      <c r="U28" t="s">
        <v>362</v>
      </c>
      <c r="V28" t="s">
        <v>366</v>
      </c>
      <c r="W28">
        <v>121.6</v>
      </c>
      <c r="X28" s="409">
        <v>6300</v>
      </c>
      <c r="Y28">
        <v>30</v>
      </c>
      <c r="Z28">
        <v>69.900000000000006</v>
      </c>
      <c r="AA28" s="407">
        <v>42052</v>
      </c>
      <c r="AB28" t="s">
        <v>15290</v>
      </c>
      <c r="AC28" t="s">
        <v>14546</v>
      </c>
      <c r="AD28" t="s">
        <v>5659</v>
      </c>
    </row>
    <row r="29" spans="1:30" x14ac:dyDescent="0.35">
      <c r="A29" t="s">
        <v>15004</v>
      </c>
      <c r="B29" t="s">
        <v>14490</v>
      </c>
      <c r="C29" t="s">
        <v>2072</v>
      </c>
      <c r="D29" t="s">
        <v>15291</v>
      </c>
      <c r="E29" t="s">
        <v>14966</v>
      </c>
      <c r="F29" t="s">
        <v>15280</v>
      </c>
      <c r="G29" t="s">
        <v>2040</v>
      </c>
      <c r="H29" t="s">
        <v>15281</v>
      </c>
      <c r="I29" t="s">
        <v>2129</v>
      </c>
      <c r="J29" t="s">
        <v>14470</v>
      </c>
      <c r="K29" t="s">
        <v>2135</v>
      </c>
      <c r="L29" t="s">
        <v>14542</v>
      </c>
      <c r="M29" t="s">
        <v>15289</v>
      </c>
      <c r="N29" t="s">
        <v>359</v>
      </c>
      <c r="O29">
        <v>7</v>
      </c>
      <c r="P29" t="s">
        <v>15202</v>
      </c>
      <c r="Q29">
        <v>260</v>
      </c>
      <c r="R29" t="s">
        <v>2136</v>
      </c>
      <c r="S29" s="408" t="s">
        <v>14545</v>
      </c>
      <c r="T29">
        <v>16.5</v>
      </c>
      <c r="U29" t="s">
        <v>362</v>
      </c>
      <c r="V29" t="s">
        <v>366</v>
      </c>
      <c r="W29">
        <v>121.6</v>
      </c>
      <c r="X29" s="409">
        <v>6300</v>
      </c>
      <c r="Y29">
        <v>82</v>
      </c>
      <c r="Z29">
        <v>69.900000000000006</v>
      </c>
      <c r="AA29" s="407">
        <v>43376</v>
      </c>
      <c r="AB29" t="s">
        <v>15290</v>
      </c>
      <c r="AC29" t="s">
        <v>14546</v>
      </c>
      <c r="AD29" t="s">
        <v>5659</v>
      </c>
    </row>
    <row r="30" spans="1:30" x14ac:dyDescent="0.35">
      <c r="A30" t="s">
        <v>15005</v>
      </c>
      <c r="B30" t="s">
        <v>14469</v>
      </c>
      <c r="C30" t="s">
        <v>15665</v>
      </c>
      <c r="D30" t="s">
        <v>15664</v>
      </c>
      <c r="E30" t="s">
        <v>14966</v>
      </c>
      <c r="F30" t="s">
        <v>15280</v>
      </c>
      <c r="G30" t="s">
        <v>2040</v>
      </c>
      <c r="H30" t="s">
        <v>15324</v>
      </c>
      <c r="I30" t="s">
        <v>2029</v>
      </c>
      <c r="J30" t="s">
        <v>14494</v>
      </c>
      <c r="K30" t="s">
        <v>15703</v>
      </c>
      <c r="L30" t="s">
        <v>15704</v>
      </c>
      <c r="M30" t="s">
        <v>2032</v>
      </c>
      <c r="N30" t="s">
        <v>359</v>
      </c>
      <c r="O30">
        <v>8</v>
      </c>
      <c r="P30" t="s">
        <v>15200</v>
      </c>
      <c r="Q30">
        <v>245</v>
      </c>
      <c r="R30">
        <v>5402</v>
      </c>
      <c r="S30" s="408" t="s">
        <v>2032</v>
      </c>
      <c r="T30">
        <v>18</v>
      </c>
      <c r="U30" t="s">
        <v>366</v>
      </c>
      <c r="V30" t="s">
        <v>362</v>
      </c>
      <c r="W30">
        <v>120.5</v>
      </c>
      <c r="X30" s="409">
        <v>4610</v>
      </c>
      <c r="Y30">
        <v>36</v>
      </c>
      <c r="Z30">
        <v>68.5</v>
      </c>
      <c r="AA30" s="407">
        <v>31562</v>
      </c>
      <c r="AB30" t="s">
        <v>15705</v>
      </c>
      <c r="AC30" t="s">
        <v>15706</v>
      </c>
      <c r="AD30" t="s">
        <v>5659</v>
      </c>
    </row>
    <row r="31" spans="1:30" x14ac:dyDescent="0.35">
      <c r="A31" t="s">
        <v>15006</v>
      </c>
      <c r="B31" t="s">
        <v>14471</v>
      </c>
      <c r="C31" t="s">
        <v>15718</v>
      </c>
      <c r="D31" t="s">
        <v>15180</v>
      </c>
      <c r="E31" t="s">
        <v>14967</v>
      </c>
      <c r="F31" t="s">
        <v>14500</v>
      </c>
      <c r="G31" t="s">
        <v>15181</v>
      </c>
      <c r="H31" t="s">
        <v>15182</v>
      </c>
      <c r="I31" t="s">
        <v>356</v>
      </c>
      <c r="J31" t="s">
        <v>14466</v>
      </c>
      <c r="K31" t="s">
        <v>15183</v>
      </c>
      <c r="L31" t="s">
        <v>15184</v>
      </c>
      <c r="M31" t="s">
        <v>358</v>
      </c>
      <c r="N31" t="s">
        <v>359</v>
      </c>
      <c r="O31">
        <v>5</v>
      </c>
      <c r="P31" t="s">
        <v>15185</v>
      </c>
      <c r="Q31">
        <v>200</v>
      </c>
      <c r="R31" t="s">
        <v>15186</v>
      </c>
      <c r="S31" s="408" t="s">
        <v>361</v>
      </c>
      <c r="T31">
        <v>247</v>
      </c>
      <c r="U31" t="s">
        <v>362</v>
      </c>
      <c r="V31" t="s">
        <v>362</v>
      </c>
      <c r="W31">
        <v>105.3</v>
      </c>
      <c r="X31" s="409">
        <v>3680</v>
      </c>
      <c r="Y31">
        <v>115</v>
      </c>
      <c r="Z31" t="s">
        <v>2031</v>
      </c>
      <c r="AA31" s="407">
        <v>30512</v>
      </c>
      <c r="AB31" t="s">
        <v>15187</v>
      </c>
      <c r="AC31" t="s">
        <v>15188</v>
      </c>
      <c r="AD31" t="s">
        <v>5659</v>
      </c>
    </row>
    <row r="32" spans="1:30" x14ac:dyDescent="0.35">
      <c r="A32" t="s">
        <v>15007</v>
      </c>
      <c r="B32" t="s">
        <v>14471</v>
      </c>
      <c r="C32" t="s">
        <v>15718</v>
      </c>
      <c r="D32" t="s">
        <v>15180</v>
      </c>
      <c r="E32" t="s">
        <v>14967</v>
      </c>
      <c r="F32" t="s">
        <v>14500</v>
      </c>
      <c r="G32" t="s">
        <v>15181</v>
      </c>
      <c r="H32" t="s">
        <v>15182</v>
      </c>
      <c r="I32" t="s">
        <v>356</v>
      </c>
      <c r="J32" t="s">
        <v>14466</v>
      </c>
      <c r="K32" t="s">
        <v>15183</v>
      </c>
      <c r="L32" t="s">
        <v>15184</v>
      </c>
      <c r="M32" t="s">
        <v>2070</v>
      </c>
      <c r="N32" t="s">
        <v>359</v>
      </c>
      <c r="O32">
        <v>5</v>
      </c>
      <c r="P32" t="s">
        <v>15185</v>
      </c>
      <c r="Q32">
        <v>200</v>
      </c>
      <c r="R32" t="s">
        <v>15189</v>
      </c>
      <c r="S32" s="408" t="s">
        <v>2067</v>
      </c>
      <c r="T32">
        <v>247</v>
      </c>
      <c r="U32" t="s">
        <v>362</v>
      </c>
      <c r="V32" t="s">
        <v>362</v>
      </c>
      <c r="W32">
        <v>105.3</v>
      </c>
      <c r="X32" s="409">
        <v>3715</v>
      </c>
      <c r="Y32">
        <v>115</v>
      </c>
      <c r="Z32" t="s">
        <v>2031</v>
      </c>
      <c r="AA32" s="407">
        <v>34722</v>
      </c>
      <c r="AB32" t="s">
        <v>15190</v>
      </c>
      <c r="AC32" t="s">
        <v>15191</v>
      </c>
      <c r="AD32" t="s">
        <v>5659</v>
      </c>
    </row>
    <row r="33" spans="1:30" x14ac:dyDescent="0.35">
      <c r="A33" t="s">
        <v>15008</v>
      </c>
      <c r="B33" t="s">
        <v>15323</v>
      </c>
      <c r="C33" t="s">
        <v>373</v>
      </c>
      <c r="D33" t="s">
        <v>15322</v>
      </c>
      <c r="E33" t="s">
        <v>14967</v>
      </c>
      <c r="F33" t="s">
        <v>14500</v>
      </c>
      <c r="G33" t="s">
        <v>15181</v>
      </c>
      <c r="H33" t="s">
        <v>15324</v>
      </c>
      <c r="I33" t="s">
        <v>367</v>
      </c>
      <c r="J33" t="s">
        <v>14507</v>
      </c>
      <c r="K33" t="s">
        <v>2139</v>
      </c>
      <c r="L33" t="s">
        <v>14508</v>
      </c>
      <c r="M33" t="s">
        <v>15325</v>
      </c>
      <c r="N33" t="s">
        <v>359</v>
      </c>
      <c r="O33">
        <v>5</v>
      </c>
      <c r="P33" t="s">
        <v>15200</v>
      </c>
      <c r="Q33">
        <v>200</v>
      </c>
      <c r="R33" t="s">
        <v>2140</v>
      </c>
      <c r="S33" s="408" t="s">
        <v>2141</v>
      </c>
      <c r="T33">
        <v>14.3</v>
      </c>
      <c r="U33" t="s">
        <v>366</v>
      </c>
      <c r="V33" t="s">
        <v>362</v>
      </c>
      <c r="W33">
        <v>106.7</v>
      </c>
      <c r="X33" s="409">
        <v>3491</v>
      </c>
      <c r="Y33">
        <v>41</v>
      </c>
      <c r="Z33" t="s">
        <v>2031</v>
      </c>
      <c r="AA33" s="407">
        <v>25748</v>
      </c>
      <c r="AB33" t="s">
        <v>15326</v>
      </c>
      <c r="AC33" t="s">
        <v>14509</v>
      </c>
      <c r="AD33" t="s">
        <v>5659</v>
      </c>
    </row>
    <row r="34" spans="1:30" x14ac:dyDescent="0.35">
      <c r="A34" t="s">
        <v>15009</v>
      </c>
      <c r="B34" t="s">
        <v>15323</v>
      </c>
      <c r="C34" t="s">
        <v>373</v>
      </c>
      <c r="D34" t="s">
        <v>15322</v>
      </c>
      <c r="E34" t="s">
        <v>14967</v>
      </c>
      <c r="F34" t="s">
        <v>14500</v>
      </c>
      <c r="G34" t="s">
        <v>15181</v>
      </c>
      <c r="H34" t="s">
        <v>15281</v>
      </c>
      <c r="I34" t="s">
        <v>367</v>
      </c>
      <c r="J34" t="s">
        <v>14507</v>
      </c>
      <c r="K34" t="s">
        <v>2139</v>
      </c>
      <c r="L34" t="s">
        <v>14508</v>
      </c>
      <c r="M34" t="s">
        <v>14511</v>
      </c>
      <c r="N34" t="s">
        <v>359</v>
      </c>
      <c r="O34">
        <v>5</v>
      </c>
      <c r="P34" t="s">
        <v>15200</v>
      </c>
      <c r="Q34">
        <v>221</v>
      </c>
      <c r="R34" t="s">
        <v>14512</v>
      </c>
      <c r="S34" s="408" t="s">
        <v>2116</v>
      </c>
      <c r="T34">
        <v>11.2</v>
      </c>
      <c r="U34" t="s">
        <v>362</v>
      </c>
      <c r="V34" t="s">
        <v>366</v>
      </c>
      <c r="W34">
        <v>106.7</v>
      </c>
      <c r="X34" s="409">
        <v>3870</v>
      </c>
      <c r="Y34">
        <v>40</v>
      </c>
      <c r="Z34" t="s">
        <v>2031</v>
      </c>
      <c r="AA34" s="407">
        <v>30628</v>
      </c>
      <c r="AB34" t="s">
        <v>15327</v>
      </c>
      <c r="AC34" t="s">
        <v>14510</v>
      </c>
      <c r="AD34" t="s">
        <v>5659</v>
      </c>
    </row>
    <row r="35" spans="1:30" x14ac:dyDescent="0.35">
      <c r="A35" t="s">
        <v>15010</v>
      </c>
      <c r="B35" t="s">
        <v>14602</v>
      </c>
      <c r="C35" t="s">
        <v>15299</v>
      </c>
      <c r="D35" t="s">
        <v>15298</v>
      </c>
      <c r="E35" t="s">
        <v>14967</v>
      </c>
      <c r="F35" t="s">
        <v>14500</v>
      </c>
      <c r="G35" t="s">
        <v>15181</v>
      </c>
      <c r="H35" t="s">
        <v>15281</v>
      </c>
      <c r="I35" t="s">
        <v>367</v>
      </c>
      <c r="J35" t="s">
        <v>14507</v>
      </c>
      <c r="K35" t="s">
        <v>2139</v>
      </c>
      <c r="L35" t="s">
        <v>14508</v>
      </c>
      <c r="M35" t="s">
        <v>14511</v>
      </c>
      <c r="N35" t="s">
        <v>359</v>
      </c>
      <c r="O35">
        <v>5</v>
      </c>
      <c r="P35" t="s">
        <v>15200</v>
      </c>
      <c r="Q35">
        <v>221</v>
      </c>
      <c r="R35" t="s">
        <v>14512</v>
      </c>
      <c r="S35" s="408" t="s">
        <v>2116</v>
      </c>
      <c r="T35">
        <v>11.2</v>
      </c>
      <c r="U35" t="s">
        <v>362</v>
      </c>
      <c r="V35" t="s">
        <v>366</v>
      </c>
      <c r="W35">
        <v>106.7</v>
      </c>
      <c r="X35" s="409">
        <v>3909</v>
      </c>
      <c r="Y35">
        <v>40</v>
      </c>
      <c r="Z35" t="s">
        <v>2031</v>
      </c>
      <c r="AA35" s="407">
        <v>29785</v>
      </c>
      <c r="AB35" t="s">
        <v>15327</v>
      </c>
      <c r="AC35" t="s">
        <v>14510</v>
      </c>
      <c r="AD35" t="s">
        <v>5659</v>
      </c>
    </row>
    <row r="36" spans="1:30" x14ac:dyDescent="0.35">
      <c r="A36" t="s">
        <v>15011</v>
      </c>
      <c r="B36" t="s">
        <v>15323</v>
      </c>
      <c r="C36" t="s">
        <v>373</v>
      </c>
      <c r="D36" t="s">
        <v>15322</v>
      </c>
      <c r="E36" t="s">
        <v>14967</v>
      </c>
      <c r="F36" t="s">
        <v>14500</v>
      </c>
      <c r="G36" t="s">
        <v>15337</v>
      </c>
      <c r="H36" t="s">
        <v>15324</v>
      </c>
      <c r="I36" t="s">
        <v>367</v>
      </c>
      <c r="J36" t="s">
        <v>14507</v>
      </c>
      <c r="K36" t="s">
        <v>2119</v>
      </c>
      <c r="L36" t="s">
        <v>14515</v>
      </c>
      <c r="M36" t="s">
        <v>2122</v>
      </c>
      <c r="N36" t="s">
        <v>375</v>
      </c>
      <c r="O36">
        <v>6</v>
      </c>
      <c r="P36" t="s">
        <v>15338</v>
      </c>
      <c r="Q36">
        <v>318</v>
      </c>
      <c r="R36" t="s">
        <v>2121</v>
      </c>
      <c r="S36" s="408" t="s">
        <v>2123</v>
      </c>
      <c r="T36">
        <v>17.899999999999999</v>
      </c>
      <c r="U36" t="s">
        <v>366</v>
      </c>
      <c r="V36" t="s">
        <v>362</v>
      </c>
      <c r="W36">
        <v>119.1</v>
      </c>
      <c r="X36" s="409">
        <v>4345</v>
      </c>
      <c r="Y36">
        <v>27</v>
      </c>
      <c r="Z36" t="s">
        <v>2031</v>
      </c>
      <c r="AA36" s="407">
        <v>48253</v>
      </c>
      <c r="AB36" t="s">
        <v>15339</v>
      </c>
      <c r="AC36" t="s">
        <v>14516</v>
      </c>
      <c r="AD36" t="s">
        <v>5659</v>
      </c>
    </row>
    <row r="37" spans="1:30" x14ac:dyDescent="0.35">
      <c r="A37" t="s">
        <v>15012</v>
      </c>
      <c r="B37" t="s">
        <v>14602</v>
      </c>
      <c r="C37" t="s">
        <v>15299</v>
      </c>
      <c r="D37" t="s">
        <v>15298</v>
      </c>
      <c r="E37" t="s">
        <v>14967</v>
      </c>
      <c r="F37" t="s">
        <v>14500</v>
      </c>
      <c r="G37" t="s">
        <v>15337</v>
      </c>
      <c r="H37" t="s">
        <v>15324</v>
      </c>
      <c r="I37" t="s">
        <v>367</v>
      </c>
      <c r="J37" t="s">
        <v>14507</v>
      </c>
      <c r="K37" t="s">
        <v>2119</v>
      </c>
      <c r="L37" t="s">
        <v>14515</v>
      </c>
      <c r="M37" t="s">
        <v>2122</v>
      </c>
      <c r="N37" t="s">
        <v>375</v>
      </c>
      <c r="O37">
        <v>6</v>
      </c>
      <c r="P37" t="s">
        <v>15338</v>
      </c>
      <c r="Q37">
        <v>318</v>
      </c>
      <c r="R37" t="s">
        <v>2121</v>
      </c>
      <c r="S37" s="408" t="s">
        <v>2123</v>
      </c>
      <c r="T37">
        <v>17.899999999999999</v>
      </c>
      <c r="U37" t="s">
        <v>366</v>
      </c>
      <c r="V37" t="s">
        <v>362</v>
      </c>
      <c r="W37">
        <v>119.1</v>
      </c>
      <c r="X37" s="409">
        <v>4345</v>
      </c>
      <c r="Y37">
        <v>27</v>
      </c>
      <c r="Z37" t="s">
        <v>2031</v>
      </c>
      <c r="AA37" s="407">
        <v>46103.200000000004</v>
      </c>
      <c r="AB37" t="s">
        <v>15339</v>
      </c>
      <c r="AC37" t="s">
        <v>14516</v>
      </c>
      <c r="AD37" t="s">
        <v>5659</v>
      </c>
    </row>
    <row r="38" spans="1:30" x14ac:dyDescent="0.35">
      <c r="A38" t="s">
        <v>15013</v>
      </c>
      <c r="B38" t="s">
        <v>15323</v>
      </c>
      <c r="C38" t="s">
        <v>373</v>
      </c>
      <c r="D38" t="s">
        <v>15322</v>
      </c>
      <c r="E38" t="s">
        <v>14967</v>
      </c>
      <c r="F38" t="s">
        <v>14500</v>
      </c>
      <c r="G38" t="s">
        <v>15181</v>
      </c>
      <c r="H38" t="s">
        <v>15182</v>
      </c>
      <c r="I38" t="s">
        <v>367</v>
      </c>
      <c r="J38" t="s">
        <v>14507</v>
      </c>
      <c r="K38" t="s">
        <v>14517</v>
      </c>
      <c r="L38" t="s">
        <v>15374</v>
      </c>
      <c r="M38" t="s">
        <v>14518</v>
      </c>
      <c r="N38" t="s">
        <v>375</v>
      </c>
      <c r="O38">
        <v>5</v>
      </c>
      <c r="P38" t="s">
        <v>15375</v>
      </c>
      <c r="Q38">
        <v>266</v>
      </c>
      <c r="R38" t="s">
        <v>14519</v>
      </c>
      <c r="S38" s="408" t="s">
        <v>371</v>
      </c>
      <c r="T38">
        <v>247</v>
      </c>
      <c r="U38" t="s">
        <v>362</v>
      </c>
      <c r="V38" t="s">
        <v>362</v>
      </c>
      <c r="W38">
        <v>117.5</v>
      </c>
      <c r="X38" s="409">
        <v>4394</v>
      </c>
      <c r="Y38">
        <v>103</v>
      </c>
      <c r="Z38" t="s">
        <v>2031</v>
      </c>
      <c r="AA38" s="407">
        <v>43475</v>
      </c>
      <c r="AB38" t="s">
        <v>15376</v>
      </c>
      <c r="AC38" t="s">
        <v>15377</v>
      </c>
      <c r="AD38" t="s">
        <v>5659</v>
      </c>
    </row>
    <row r="39" spans="1:30" x14ac:dyDescent="0.35">
      <c r="A39" t="s">
        <v>15014</v>
      </c>
      <c r="B39" t="s">
        <v>14602</v>
      </c>
      <c r="C39" t="s">
        <v>15299</v>
      </c>
      <c r="D39" t="s">
        <v>15298</v>
      </c>
      <c r="E39" t="s">
        <v>14967</v>
      </c>
      <c r="F39" t="s">
        <v>14500</v>
      </c>
      <c r="G39" t="s">
        <v>15181</v>
      </c>
      <c r="H39" t="s">
        <v>15182</v>
      </c>
      <c r="I39" t="s">
        <v>367</v>
      </c>
      <c r="J39" t="s">
        <v>14507</v>
      </c>
      <c r="K39" t="s">
        <v>14517</v>
      </c>
      <c r="L39" t="s">
        <v>15374</v>
      </c>
      <c r="M39" t="s">
        <v>14518</v>
      </c>
      <c r="N39" t="s">
        <v>375</v>
      </c>
      <c r="O39">
        <v>5</v>
      </c>
      <c r="P39" t="s">
        <v>15375</v>
      </c>
      <c r="Q39">
        <v>266</v>
      </c>
      <c r="R39" t="s">
        <v>14519</v>
      </c>
      <c r="S39" s="408" t="s">
        <v>371</v>
      </c>
      <c r="T39">
        <v>247</v>
      </c>
      <c r="U39" t="s">
        <v>362</v>
      </c>
      <c r="V39" t="s">
        <v>362</v>
      </c>
      <c r="W39">
        <v>117.5</v>
      </c>
      <c r="X39" s="409">
        <v>4394</v>
      </c>
      <c r="Y39">
        <v>103</v>
      </c>
      <c r="Z39" t="s">
        <v>2031</v>
      </c>
      <c r="AA39" s="407">
        <v>40932.32</v>
      </c>
      <c r="AB39" t="s">
        <v>15376</v>
      </c>
      <c r="AC39" t="s">
        <v>15377</v>
      </c>
      <c r="AD39" t="s">
        <v>5659</v>
      </c>
    </row>
    <row r="40" spans="1:30" x14ac:dyDescent="0.35">
      <c r="A40" t="s">
        <v>15015</v>
      </c>
      <c r="B40" t="s">
        <v>14506</v>
      </c>
      <c r="C40" t="s">
        <v>15461</v>
      </c>
      <c r="D40" t="s">
        <v>15460</v>
      </c>
      <c r="E40" t="s">
        <v>14967</v>
      </c>
      <c r="F40" t="s">
        <v>14500</v>
      </c>
      <c r="G40" t="s">
        <v>15181</v>
      </c>
      <c r="H40" t="s">
        <v>15281</v>
      </c>
      <c r="I40" t="s">
        <v>2106</v>
      </c>
      <c r="J40" t="s">
        <v>14475</v>
      </c>
      <c r="K40" t="s">
        <v>2137</v>
      </c>
      <c r="L40" t="s">
        <v>11087</v>
      </c>
      <c r="M40" t="s">
        <v>2152</v>
      </c>
      <c r="N40" t="s">
        <v>365</v>
      </c>
      <c r="O40">
        <v>5</v>
      </c>
      <c r="P40" t="s">
        <v>15456</v>
      </c>
      <c r="Q40">
        <v>212</v>
      </c>
      <c r="R40" t="s">
        <v>14520</v>
      </c>
      <c r="S40" s="408" t="s">
        <v>2138</v>
      </c>
      <c r="T40">
        <v>14</v>
      </c>
      <c r="U40" t="s">
        <v>362</v>
      </c>
      <c r="V40" t="s">
        <v>366</v>
      </c>
      <c r="W40">
        <v>104.7</v>
      </c>
      <c r="X40" s="409">
        <v>3358</v>
      </c>
      <c r="Y40">
        <v>38</v>
      </c>
      <c r="Z40" t="s">
        <v>2031</v>
      </c>
      <c r="AA40" s="407">
        <v>31560.00765</v>
      </c>
      <c r="AB40" t="s">
        <v>15468</v>
      </c>
      <c r="AC40" t="s">
        <v>15469</v>
      </c>
      <c r="AD40" t="s">
        <v>5659</v>
      </c>
    </row>
    <row r="41" spans="1:30" x14ac:dyDescent="0.35">
      <c r="A41" t="s">
        <v>15016</v>
      </c>
      <c r="B41" t="s">
        <v>15472</v>
      </c>
      <c r="C41" t="s">
        <v>15473</v>
      </c>
      <c r="D41" t="s">
        <v>15471</v>
      </c>
      <c r="E41" t="s">
        <v>14967</v>
      </c>
      <c r="F41" t="s">
        <v>14500</v>
      </c>
      <c r="G41" t="s">
        <v>15181</v>
      </c>
      <c r="H41" t="s">
        <v>15182</v>
      </c>
      <c r="I41" t="s">
        <v>14485</v>
      </c>
      <c r="J41" t="s">
        <v>15474</v>
      </c>
      <c r="K41" t="s">
        <v>15506</v>
      </c>
      <c r="L41" t="s">
        <v>14521</v>
      </c>
      <c r="M41" t="s">
        <v>15507</v>
      </c>
      <c r="N41" t="s">
        <v>359</v>
      </c>
      <c r="O41">
        <v>5</v>
      </c>
      <c r="P41" t="s">
        <v>15185</v>
      </c>
      <c r="Q41">
        <v>201</v>
      </c>
      <c r="R41" t="s">
        <v>14522</v>
      </c>
      <c r="S41" s="408" t="s">
        <v>2120</v>
      </c>
      <c r="T41">
        <v>258</v>
      </c>
      <c r="U41" t="s">
        <v>362</v>
      </c>
      <c r="V41" t="s">
        <v>362</v>
      </c>
      <c r="W41">
        <v>102.4</v>
      </c>
      <c r="X41" s="409">
        <v>3836</v>
      </c>
      <c r="Y41">
        <v>120</v>
      </c>
      <c r="Z41" t="s">
        <v>2031</v>
      </c>
      <c r="AA41" s="407">
        <v>43612</v>
      </c>
      <c r="AB41" t="s">
        <v>15508</v>
      </c>
      <c r="AC41" t="s">
        <v>14523</v>
      </c>
      <c r="AD41" t="s">
        <v>5659</v>
      </c>
    </row>
    <row r="42" spans="1:30" x14ac:dyDescent="0.35">
      <c r="A42" t="s">
        <v>15017</v>
      </c>
      <c r="B42" t="s">
        <v>15472</v>
      </c>
      <c r="C42" t="s">
        <v>15473</v>
      </c>
      <c r="D42" t="s">
        <v>15471</v>
      </c>
      <c r="E42" t="s">
        <v>14967</v>
      </c>
      <c r="F42" t="s">
        <v>14500</v>
      </c>
      <c r="G42" t="s">
        <v>15181</v>
      </c>
      <c r="H42" t="s">
        <v>15182</v>
      </c>
      <c r="I42" t="s">
        <v>14485</v>
      </c>
      <c r="J42" t="s">
        <v>15474</v>
      </c>
      <c r="K42" t="s">
        <v>15506</v>
      </c>
      <c r="L42" t="s">
        <v>14521</v>
      </c>
      <c r="M42" t="s">
        <v>15509</v>
      </c>
      <c r="N42" t="s">
        <v>359</v>
      </c>
      <c r="O42">
        <v>5</v>
      </c>
      <c r="P42" t="s">
        <v>15185</v>
      </c>
      <c r="Q42">
        <v>201</v>
      </c>
      <c r="R42" t="s">
        <v>14524</v>
      </c>
      <c r="S42" s="408" t="s">
        <v>2118</v>
      </c>
      <c r="T42">
        <v>258</v>
      </c>
      <c r="U42" t="s">
        <v>362</v>
      </c>
      <c r="V42" t="s">
        <v>362</v>
      </c>
      <c r="W42">
        <v>102.4</v>
      </c>
      <c r="X42" s="409">
        <v>3715</v>
      </c>
      <c r="Y42">
        <v>120</v>
      </c>
      <c r="Z42" t="s">
        <v>2031</v>
      </c>
      <c r="AA42" s="407">
        <v>35102</v>
      </c>
      <c r="AB42" t="s">
        <v>15510</v>
      </c>
      <c r="AC42" t="s">
        <v>14525</v>
      </c>
      <c r="AD42" t="s">
        <v>5659</v>
      </c>
    </row>
    <row r="43" spans="1:30" x14ac:dyDescent="0.35">
      <c r="A43" t="s">
        <v>15018</v>
      </c>
      <c r="B43" t="s">
        <v>15472</v>
      </c>
      <c r="C43" t="s">
        <v>15473</v>
      </c>
      <c r="D43" t="s">
        <v>15471</v>
      </c>
      <c r="E43" t="s">
        <v>14967</v>
      </c>
      <c r="F43" t="s">
        <v>14500</v>
      </c>
      <c r="G43" t="s">
        <v>15337</v>
      </c>
      <c r="H43" t="s">
        <v>15324</v>
      </c>
      <c r="I43" t="s">
        <v>14485</v>
      </c>
      <c r="J43" t="s">
        <v>15474</v>
      </c>
      <c r="K43" t="s">
        <v>15511</v>
      </c>
      <c r="L43" t="s">
        <v>15512</v>
      </c>
      <c r="M43" t="s">
        <v>15475</v>
      </c>
      <c r="N43" t="s">
        <v>365</v>
      </c>
      <c r="O43">
        <v>5</v>
      </c>
      <c r="P43" t="s">
        <v>15476</v>
      </c>
      <c r="Q43">
        <v>225</v>
      </c>
      <c r="R43" t="s">
        <v>15513</v>
      </c>
      <c r="S43" s="408" t="s">
        <v>15478</v>
      </c>
      <c r="T43">
        <v>17.7</v>
      </c>
      <c r="U43" t="s">
        <v>366</v>
      </c>
      <c r="V43" t="s">
        <v>362</v>
      </c>
      <c r="W43">
        <v>108.9</v>
      </c>
      <c r="X43" s="409">
        <v>4078</v>
      </c>
      <c r="Y43">
        <v>34</v>
      </c>
      <c r="Z43" t="s">
        <v>2031</v>
      </c>
      <c r="AA43" s="407">
        <v>34912</v>
      </c>
      <c r="AB43" t="s">
        <v>15514</v>
      </c>
      <c r="AC43" t="s">
        <v>15515</v>
      </c>
      <c r="AD43" t="s">
        <v>5659</v>
      </c>
    </row>
    <row r="44" spans="1:30" x14ac:dyDescent="0.35">
      <c r="A44" t="s">
        <v>15019</v>
      </c>
      <c r="B44" t="s">
        <v>15472</v>
      </c>
      <c r="C44" t="s">
        <v>15473</v>
      </c>
      <c r="D44" t="s">
        <v>15471</v>
      </c>
      <c r="E44" t="s">
        <v>14967</v>
      </c>
      <c r="F44" t="s">
        <v>14500</v>
      </c>
      <c r="G44" t="s">
        <v>15337</v>
      </c>
      <c r="H44" t="s">
        <v>15324</v>
      </c>
      <c r="I44" t="s">
        <v>14485</v>
      </c>
      <c r="J44" t="s">
        <v>15474</v>
      </c>
      <c r="K44" t="s">
        <v>15511</v>
      </c>
      <c r="L44" t="s">
        <v>15512</v>
      </c>
      <c r="M44" t="s">
        <v>15516</v>
      </c>
      <c r="N44" t="s">
        <v>365</v>
      </c>
      <c r="O44">
        <v>5</v>
      </c>
      <c r="P44" t="s">
        <v>15476</v>
      </c>
      <c r="Q44">
        <v>225</v>
      </c>
      <c r="R44" t="s">
        <v>15517</v>
      </c>
      <c r="S44" s="408" t="s">
        <v>15518</v>
      </c>
      <c r="T44">
        <v>17.7</v>
      </c>
      <c r="U44" t="s">
        <v>366</v>
      </c>
      <c r="V44" t="s">
        <v>362</v>
      </c>
      <c r="W44">
        <v>108.9</v>
      </c>
      <c r="X44" s="409">
        <v>4180</v>
      </c>
      <c r="Y44">
        <v>32</v>
      </c>
      <c r="Z44" t="s">
        <v>2031</v>
      </c>
      <c r="AA44" s="407">
        <v>38992</v>
      </c>
      <c r="AB44" t="s">
        <v>15519</v>
      </c>
      <c r="AC44" t="s">
        <v>15520</v>
      </c>
      <c r="AD44" t="s">
        <v>5659</v>
      </c>
    </row>
    <row r="45" spans="1:30" x14ac:dyDescent="0.35">
      <c r="A45" t="s">
        <v>15020</v>
      </c>
      <c r="B45" t="s">
        <v>15472</v>
      </c>
      <c r="C45" t="s">
        <v>15473</v>
      </c>
      <c r="D45" t="s">
        <v>15471</v>
      </c>
      <c r="E45" t="s">
        <v>14967</v>
      </c>
      <c r="F45" t="s">
        <v>14500</v>
      </c>
      <c r="G45" t="s">
        <v>15337</v>
      </c>
      <c r="H45" t="s">
        <v>15281</v>
      </c>
      <c r="I45" t="s">
        <v>14485</v>
      </c>
      <c r="J45" t="s">
        <v>15474</v>
      </c>
      <c r="K45" t="s">
        <v>15511</v>
      </c>
      <c r="L45" t="s">
        <v>15512</v>
      </c>
      <c r="M45" t="s">
        <v>15521</v>
      </c>
      <c r="N45" t="s">
        <v>365</v>
      </c>
      <c r="O45">
        <v>5</v>
      </c>
      <c r="P45" t="s">
        <v>15522</v>
      </c>
      <c r="Q45">
        <v>260</v>
      </c>
      <c r="R45" t="s">
        <v>15523</v>
      </c>
      <c r="S45" s="408" t="s">
        <v>2120</v>
      </c>
      <c r="T45">
        <v>12.4</v>
      </c>
      <c r="U45" t="s">
        <v>362</v>
      </c>
      <c r="V45" t="s">
        <v>366</v>
      </c>
      <c r="W45">
        <v>108.9</v>
      </c>
      <c r="X45" s="409">
        <v>4235</v>
      </c>
      <c r="Y45">
        <v>33</v>
      </c>
      <c r="Z45" t="s">
        <v>2031</v>
      </c>
      <c r="AA45" s="407">
        <v>46442</v>
      </c>
      <c r="AB45" t="s">
        <v>15524</v>
      </c>
      <c r="AC45" t="s">
        <v>15525</v>
      </c>
      <c r="AD45" t="s">
        <v>5659</v>
      </c>
    </row>
    <row r="46" spans="1:30" x14ac:dyDescent="0.35">
      <c r="A46" t="s">
        <v>15021</v>
      </c>
      <c r="B46" t="s">
        <v>15472</v>
      </c>
      <c r="C46" t="s">
        <v>15473</v>
      </c>
      <c r="D46" t="s">
        <v>15471</v>
      </c>
      <c r="E46" t="s">
        <v>14967</v>
      </c>
      <c r="F46" t="s">
        <v>14500</v>
      </c>
      <c r="G46" t="s">
        <v>15337</v>
      </c>
      <c r="H46" t="s">
        <v>15281</v>
      </c>
      <c r="I46" t="s">
        <v>14485</v>
      </c>
      <c r="J46" t="s">
        <v>15474</v>
      </c>
      <c r="K46" t="s">
        <v>15511</v>
      </c>
      <c r="L46" t="s">
        <v>15512</v>
      </c>
      <c r="M46" t="s">
        <v>15526</v>
      </c>
      <c r="N46" t="s">
        <v>365</v>
      </c>
      <c r="O46">
        <v>5</v>
      </c>
      <c r="P46" t="s">
        <v>15522</v>
      </c>
      <c r="Q46">
        <v>260</v>
      </c>
      <c r="R46" t="s">
        <v>15527</v>
      </c>
      <c r="S46" s="408" t="s">
        <v>15528</v>
      </c>
      <c r="T46">
        <v>12.4</v>
      </c>
      <c r="U46" t="s">
        <v>362</v>
      </c>
      <c r="V46" t="s">
        <v>366</v>
      </c>
      <c r="W46">
        <v>108.9</v>
      </c>
      <c r="X46" s="409">
        <v>4081</v>
      </c>
      <c r="Y46">
        <v>33</v>
      </c>
      <c r="Z46" t="s">
        <v>2031</v>
      </c>
      <c r="AA46" s="407">
        <v>40432</v>
      </c>
      <c r="AB46" t="s">
        <v>15529</v>
      </c>
      <c r="AC46" t="s">
        <v>15530</v>
      </c>
      <c r="AD46" t="s">
        <v>5659</v>
      </c>
    </row>
    <row r="47" spans="1:30" x14ac:dyDescent="0.35">
      <c r="A47" t="s">
        <v>15022</v>
      </c>
      <c r="B47" t="s">
        <v>15472</v>
      </c>
      <c r="C47" t="s">
        <v>15473</v>
      </c>
      <c r="D47" t="s">
        <v>15471</v>
      </c>
      <c r="E47" t="s">
        <v>14967</v>
      </c>
      <c r="F47" t="s">
        <v>14500</v>
      </c>
      <c r="G47" t="s">
        <v>15181</v>
      </c>
      <c r="H47" t="s">
        <v>15324</v>
      </c>
      <c r="I47" t="s">
        <v>14485</v>
      </c>
      <c r="J47" t="s">
        <v>15474</v>
      </c>
      <c r="K47" t="s">
        <v>14527</v>
      </c>
      <c r="L47" t="s">
        <v>15539</v>
      </c>
      <c r="M47" t="s">
        <v>15475</v>
      </c>
      <c r="N47" t="s">
        <v>365</v>
      </c>
      <c r="O47">
        <v>5</v>
      </c>
      <c r="P47" t="s">
        <v>15476</v>
      </c>
      <c r="Q47">
        <v>226</v>
      </c>
      <c r="R47" t="s">
        <v>15540</v>
      </c>
      <c r="S47" s="408" t="s">
        <v>15478</v>
      </c>
      <c r="T47">
        <v>13.7</v>
      </c>
      <c r="U47" t="s">
        <v>366</v>
      </c>
      <c r="V47" t="s">
        <v>362</v>
      </c>
      <c r="W47">
        <v>108.5</v>
      </c>
      <c r="X47" s="409">
        <v>3644</v>
      </c>
      <c r="Y47">
        <v>38</v>
      </c>
      <c r="Z47" t="s">
        <v>2031</v>
      </c>
      <c r="AA47" s="407">
        <v>30182</v>
      </c>
      <c r="AB47" t="s">
        <v>15541</v>
      </c>
      <c r="AC47" t="s">
        <v>15542</v>
      </c>
      <c r="AD47" t="s">
        <v>5659</v>
      </c>
    </row>
    <row r="48" spans="1:30" x14ac:dyDescent="0.35">
      <c r="A48" t="s">
        <v>15023</v>
      </c>
      <c r="B48" t="s">
        <v>15472</v>
      </c>
      <c r="C48" t="s">
        <v>15473</v>
      </c>
      <c r="D48" t="s">
        <v>15471</v>
      </c>
      <c r="E48" t="s">
        <v>14967</v>
      </c>
      <c r="F48" t="s">
        <v>14500</v>
      </c>
      <c r="G48" t="s">
        <v>15181</v>
      </c>
      <c r="H48" t="s">
        <v>15324</v>
      </c>
      <c r="I48" t="s">
        <v>14485</v>
      </c>
      <c r="J48" t="s">
        <v>15474</v>
      </c>
      <c r="K48" t="s">
        <v>14527</v>
      </c>
      <c r="L48" t="s">
        <v>15539</v>
      </c>
      <c r="M48" t="s">
        <v>15543</v>
      </c>
      <c r="N48" t="s">
        <v>365</v>
      </c>
      <c r="O48">
        <v>5</v>
      </c>
      <c r="P48" t="s">
        <v>15476</v>
      </c>
      <c r="Q48">
        <v>226</v>
      </c>
      <c r="R48" t="s">
        <v>15544</v>
      </c>
      <c r="S48" s="408" t="s">
        <v>15528</v>
      </c>
      <c r="T48">
        <v>13.7</v>
      </c>
      <c r="U48" t="s">
        <v>366</v>
      </c>
      <c r="V48" t="s">
        <v>362</v>
      </c>
      <c r="W48">
        <v>108.5</v>
      </c>
      <c r="X48" s="409">
        <v>3715</v>
      </c>
      <c r="Y48">
        <v>37</v>
      </c>
      <c r="Z48" t="s">
        <v>2031</v>
      </c>
      <c r="AA48" s="407">
        <v>32802</v>
      </c>
      <c r="AB48" t="s">
        <v>15545</v>
      </c>
      <c r="AC48" t="s">
        <v>15546</v>
      </c>
      <c r="AD48" t="s">
        <v>5659</v>
      </c>
    </row>
    <row r="49" spans="1:30" x14ac:dyDescent="0.35">
      <c r="A49" t="s">
        <v>15024</v>
      </c>
      <c r="B49" t="s">
        <v>15472</v>
      </c>
      <c r="C49" t="s">
        <v>15473</v>
      </c>
      <c r="D49" t="s">
        <v>15471</v>
      </c>
      <c r="E49" t="s">
        <v>14967</v>
      </c>
      <c r="F49" t="s">
        <v>14500</v>
      </c>
      <c r="G49" t="s">
        <v>15181</v>
      </c>
      <c r="H49" t="s">
        <v>15281</v>
      </c>
      <c r="I49" t="s">
        <v>14485</v>
      </c>
      <c r="J49" t="s">
        <v>15474</v>
      </c>
      <c r="K49" t="s">
        <v>14527</v>
      </c>
      <c r="L49" t="s">
        <v>15539</v>
      </c>
      <c r="M49" t="s">
        <v>15547</v>
      </c>
      <c r="N49" t="s">
        <v>365</v>
      </c>
      <c r="O49">
        <v>5</v>
      </c>
      <c r="P49" t="s">
        <v>15522</v>
      </c>
      <c r="Q49">
        <v>261</v>
      </c>
      <c r="R49" t="s">
        <v>15548</v>
      </c>
      <c r="S49" s="408" t="s">
        <v>2120</v>
      </c>
      <c r="T49">
        <v>11.1</v>
      </c>
      <c r="U49" t="s">
        <v>362</v>
      </c>
      <c r="V49" t="s">
        <v>366</v>
      </c>
      <c r="W49">
        <v>108.5</v>
      </c>
      <c r="X49" s="409">
        <v>4235</v>
      </c>
      <c r="Y49">
        <v>35</v>
      </c>
      <c r="Z49" t="s">
        <v>2031</v>
      </c>
      <c r="AA49" s="407">
        <v>43622</v>
      </c>
      <c r="AB49" t="s">
        <v>15549</v>
      </c>
      <c r="AC49" t="s">
        <v>15550</v>
      </c>
      <c r="AD49" t="s">
        <v>5659</v>
      </c>
    </row>
    <row r="50" spans="1:30" x14ac:dyDescent="0.35">
      <c r="A50" t="s">
        <v>15025</v>
      </c>
      <c r="B50" t="s">
        <v>15472</v>
      </c>
      <c r="C50" t="s">
        <v>15473</v>
      </c>
      <c r="D50" t="s">
        <v>15471</v>
      </c>
      <c r="E50" t="s">
        <v>14967</v>
      </c>
      <c r="F50" t="s">
        <v>14500</v>
      </c>
      <c r="G50" t="s">
        <v>15181</v>
      </c>
      <c r="H50" t="s">
        <v>15281</v>
      </c>
      <c r="I50" t="s">
        <v>14485</v>
      </c>
      <c r="J50" t="s">
        <v>15474</v>
      </c>
      <c r="K50" t="s">
        <v>14527</v>
      </c>
      <c r="L50" t="s">
        <v>15539</v>
      </c>
      <c r="M50" t="s">
        <v>15551</v>
      </c>
      <c r="N50" t="s">
        <v>365</v>
      </c>
      <c r="O50">
        <v>5</v>
      </c>
      <c r="P50" t="s">
        <v>15522</v>
      </c>
      <c r="Q50">
        <v>261</v>
      </c>
      <c r="R50" t="s">
        <v>15552</v>
      </c>
      <c r="S50" s="408" t="s">
        <v>2118</v>
      </c>
      <c r="T50">
        <v>11.1</v>
      </c>
      <c r="U50" t="s">
        <v>362</v>
      </c>
      <c r="V50" t="s">
        <v>366</v>
      </c>
      <c r="W50">
        <v>108.5</v>
      </c>
      <c r="X50" s="409">
        <v>4081</v>
      </c>
      <c r="Y50">
        <v>35</v>
      </c>
      <c r="Z50" t="s">
        <v>2031</v>
      </c>
      <c r="AA50" s="407">
        <v>35922</v>
      </c>
      <c r="AB50" t="s">
        <v>15553</v>
      </c>
      <c r="AC50" t="s">
        <v>15554</v>
      </c>
      <c r="AD50" t="s">
        <v>5659</v>
      </c>
    </row>
    <row r="51" spans="1:30" x14ac:dyDescent="0.35">
      <c r="A51" t="s">
        <v>17913</v>
      </c>
      <c r="B51" t="s">
        <v>14469</v>
      </c>
      <c r="C51" t="s">
        <v>15665</v>
      </c>
      <c r="D51" t="s">
        <v>15664</v>
      </c>
      <c r="E51" t="s">
        <v>14967</v>
      </c>
      <c r="F51" t="s">
        <v>14500</v>
      </c>
      <c r="G51" t="s">
        <v>15181</v>
      </c>
      <c r="H51" t="s">
        <v>15182</v>
      </c>
      <c r="I51" t="s">
        <v>2029</v>
      </c>
      <c r="J51" t="s">
        <v>14494</v>
      </c>
      <c r="K51" t="s">
        <v>17712</v>
      </c>
      <c r="L51" t="s">
        <v>17712</v>
      </c>
      <c r="M51" t="s">
        <v>2042</v>
      </c>
      <c r="N51" t="s">
        <v>365</v>
      </c>
      <c r="O51">
        <v>5</v>
      </c>
      <c r="P51" t="s">
        <v>17910</v>
      </c>
      <c r="Q51">
        <v>214</v>
      </c>
      <c r="R51">
        <v>2872</v>
      </c>
      <c r="S51" s="408" t="s">
        <v>2042</v>
      </c>
      <c r="T51">
        <v>228</v>
      </c>
      <c r="U51" t="s">
        <v>362</v>
      </c>
      <c r="V51" t="s">
        <v>362</v>
      </c>
      <c r="W51">
        <v>112.2</v>
      </c>
      <c r="X51" s="409">
        <v>5435</v>
      </c>
      <c r="Y51">
        <v>119</v>
      </c>
      <c r="Z51" t="s">
        <v>2031</v>
      </c>
      <c r="AA51" s="407">
        <v>43333</v>
      </c>
      <c r="AB51" t="s">
        <v>17911</v>
      </c>
      <c r="AC51" t="s">
        <v>17912</v>
      </c>
      <c r="AD51" t="s">
        <v>5659</v>
      </c>
    </row>
    <row r="52" spans="1:30" x14ac:dyDescent="0.35">
      <c r="A52" t="s">
        <v>15026</v>
      </c>
      <c r="B52" t="s">
        <v>14469</v>
      </c>
      <c r="C52" t="s">
        <v>15665</v>
      </c>
      <c r="D52" t="s">
        <v>15664</v>
      </c>
      <c r="E52" t="s">
        <v>14967</v>
      </c>
      <c r="F52" t="s">
        <v>14500</v>
      </c>
      <c r="G52" t="s">
        <v>15337</v>
      </c>
      <c r="H52" t="s">
        <v>15324</v>
      </c>
      <c r="I52" t="s">
        <v>2029</v>
      </c>
      <c r="J52" t="s">
        <v>14494</v>
      </c>
      <c r="K52" t="s">
        <v>2041</v>
      </c>
      <c r="L52" t="s">
        <v>14528</v>
      </c>
      <c r="M52" t="s">
        <v>2032</v>
      </c>
      <c r="N52" t="s">
        <v>365</v>
      </c>
      <c r="O52">
        <v>8</v>
      </c>
      <c r="P52" t="s">
        <v>15200</v>
      </c>
      <c r="Q52">
        <v>243</v>
      </c>
      <c r="R52">
        <v>6964</v>
      </c>
      <c r="S52" s="408" t="s">
        <v>2032</v>
      </c>
      <c r="T52">
        <v>17.100000000000001</v>
      </c>
      <c r="U52" t="s">
        <v>366</v>
      </c>
      <c r="V52" t="s">
        <v>362</v>
      </c>
      <c r="W52">
        <v>112.2</v>
      </c>
      <c r="X52" s="409">
        <v>4465</v>
      </c>
      <c r="Y52">
        <v>35</v>
      </c>
      <c r="Z52" t="s">
        <v>2031</v>
      </c>
      <c r="AA52" s="407">
        <v>37522</v>
      </c>
      <c r="AB52" t="s">
        <v>15679</v>
      </c>
      <c r="AC52" t="s">
        <v>5688</v>
      </c>
      <c r="AD52" t="s">
        <v>5659</v>
      </c>
    </row>
    <row r="53" spans="1:30" x14ac:dyDescent="0.35">
      <c r="A53" t="s">
        <v>15027</v>
      </c>
      <c r="B53" t="s">
        <v>14469</v>
      </c>
      <c r="C53" t="s">
        <v>15665</v>
      </c>
      <c r="D53" t="s">
        <v>15664</v>
      </c>
      <c r="E53" t="s">
        <v>14967</v>
      </c>
      <c r="F53" t="s">
        <v>14500</v>
      </c>
      <c r="G53" t="s">
        <v>15337</v>
      </c>
      <c r="H53" t="s">
        <v>15324</v>
      </c>
      <c r="I53" t="s">
        <v>2029</v>
      </c>
      <c r="J53" t="s">
        <v>14494</v>
      </c>
      <c r="K53" t="s">
        <v>2041</v>
      </c>
      <c r="L53" t="s">
        <v>14528</v>
      </c>
      <c r="M53" t="s">
        <v>2032</v>
      </c>
      <c r="N53" t="s">
        <v>359</v>
      </c>
      <c r="O53">
        <v>8</v>
      </c>
      <c r="P53" t="s">
        <v>15200</v>
      </c>
      <c r="Q53">
        <v>243</v>
      </c>
      <c r="R53">
        <v>6960</v>
      </c>
      <c r="S53" s="408" t="s">
        <v>2032</v>
      </c>
      <c r="T53">
        <v>17.100000000000001</v>
      </c>
      <c r="U53" t="s">
        <v>366</v>
      </c>
      <c r="V53" t="s">
        <v>362</v>
      </c>
      <c r="W53">
        <v>112.2</v>
      </c>
      <c r="X53" s="409">
        <v>4330</v>
      </c>
      <c r="Y53">
        <v>36</v>
      </c>
      <c r="Z53" t="s">
        <v>2031</v>
      </c>
      <c r="AA53" s="407">
        <v>36122</v>
      </c>
      <c r="AB53" t="s">
        <v>15680</v>
      </c>
      <c r="AC53" t="s">
        <v>5689</v>
      </c>
      <c r="AD53" t="s">
        <v>5659</v>
      </c>
    </row>
    <row r="54" spans="1:30" x14ac:dyDescent="0.35">
      <c r="A54" t="s">
        <v>15028</v>
      </c>
      <c r="B54" t="s">
        <v>14469</v>
      </c>
      <c r="C54" t="s">
        <v>15665</v>
      </c>
      <c r="D54" t="s">
        <v>15664</v>
      </c>
      <c r="E54" t="s">
        <v>14967</v>
      </c>
      <c r="F54" t="s">
        <v>14500</v>
      </c>
      <c r="G54" t="s">
        <v>15337</v>
      </c>
      <c r="H54" t="s">
        <v>15324</v>
      </c>
      <c r="I54" t="s">
        <v>2029</v>
      </c>
      <c r="J54" t="s">
        <v>14494</v>
      </c>
      <c r="K54" t="s">
        <v>2041</v>
      </c>
      <c r="L54" t="s">
        <v>14528</v>
      </c>
      <c r="M54" t="s">
        <v>2120</v>
      </c>
      <c r="N54" t="s">
        <v>365</v>
      </c>
      <c r="O54">
        <v>8</v>
      </c>
      <c r="P54" t="s">
        <v>15200</v>
      </c>
      <c r="Q54">
        <v>243</v>
      </c>
      <c r="R54">
        <v>6966</v>
      </c>
      <c r="S54" s="408" t="s">
        <v>2120</v>
      </c>
      <c r="T54">
        <v>17.100000000000001</v>
      </c>
      <c r="U54" t="s">
        <v>366</v>
      </c>
      <c r="V54" t="s">
        <v>362</v>
      </c>
      <c r="W54">
        <v>112.2</v>
      </c>
      <c r="X54" s="409">
        <v>4595</v>
      </c>
      <c r="Y54">
        <v>35</v>
      </c>
      <c r="Z54" t="s">
        <v>2031</v>
      </c>
      <c r="AA54" s="407">
        <v>43852</v>
      </c>
      <c r="AB54" t="s">
        <v>15681</v>
      </c>
      <c r="AC54" t="s">
        <v>5690</v>
      </c>
      <c r="AD54" t="s">
        <v>5659</v>
      </c>
    </row>
    <row r="55" spans="1:30" x14ac:dyDescent="0.35">
      <c r="A55" t="s">
        <v>15029</v>
      </c>
      <c r="B55" t="s">
        <v>14469</v>
      </c>
      <c r="C55" t="s">
        <v>15665</v>
      </c>
      <c r="D55" t="s">
        <v>15664</v>
      </c>
      <c r="E55" t="s">
        <v>14967</v>
      </c>
      <c r="F55" t="s">
        <v>14500</v>
      </c>
      <c r="G55" t="s">
        <v>15337</v>
      </c>
      <c r="H55" t="s">
        <v>15324</v>
      </c>
      <c r="I55" t="s">
        <v>2029</v>
      </c>
      <c r="J55" t="s">
        <v>14494</v>
      </c>
      <c r="K55" t="s">
        <v>2041</v>
      </c>
      <c r="L55" t="s">
        <v>14528</v>
      </c>
      <c r="M55" t="s">
        <v>2042</v>
      </c>
      <c r="N55" t="s">
        <v>365</v>
      </c>
      <c r="O55">
        <v>8</v>
      </c>
      <c r="P55" t="s">
        <v>15200</v>
      </c>
      <c r="Q55">
        <v>243</v>
      </c>
      <c r="R55">
        <v>6965</v>
      </c>
      <c r="S55" s="408" t="s">
        <v>2042</v>
      </c>
      <c r="T55">
        <v>17.100000000000001</v>
      </c>
      <c r="U55" t="s">
        <v>366</v>
      </c>
      <c r="V55" t="s">
        <v>362</v>
      </c>
      <c r="W55">
        <v>112.2</v>
      </c>
      <c r="X55" s="409">
        <v>4515</v>
      </c>
      <c r="Y55">
        <v>35</v>
      </c>
      <c r="Z55" t="s">
        <v>2031</v>
      </c>
      <c r="AA55" s="407">
        <v>39992</v>
      </c>
      <c r="AB55" t="s">
        <v>15682</v>
      </c>
      <c r="AC55" t="s">
        <v>5691</v>
      </c>
      <c r="AD55" t="s">
        <v>5659</v>
      </c>
    </row>
    <row r="56" spans="1:30" x14ac:dyDescent="0.35">
      <c r="A56" t="s">
        <v>15030</v>
      </c>
      <c r="B56" t="s">
        <v>14469</v>
      </c>
      <c r="C56" t="s">
        <v>15665</v>
      </c>
      <c r="D56" t="s">
        <v>15664</v>
      </c>
      <c r="E56" t="s">
        <v>14967</v>
      </c>
      <c r="F56" t="s">
        <v>14500</v>
      </c>
      <c r="G56" t="s">
        <v>15181</v>
      </c>
      <c r="H56" t="s">
        <v>15324</v>
      </c>
      <c r="I56" t="s">
        <v>2029</v>
      </c>
      <c r="J56" t="s">
        <v>14494</v>
      </c>
      <c r="K56" t="s">
        <v>15692</v>
      </c>
      <c r="L56" t="s">
        <v>2039</v>
      </c>
      <c r="M56" t="s">
        <v>2032</v>
      </c>
      <c r="N56" t="s">
        <v>365</v>
      </c>
      <c r="O56">
        <v>5</v>
      </c>
      <c r="P56" t="s">
        <v>15200</v>
      </c>
      <c r="Q56">
        <v>219</v>
      </c>
      <c r="R56">
        <v>4435</v>
      </c>
      <c r="S56" s="408" t="s">
        <v>2032</v>
      </c>
      <c r="T56">
        <v>14.5</v>
      </c>
      <c r="U56" t="s">
        <v>366</v>
      </c>
      <c r="V56" t="s">
        <v>362</v>
      </c>
      <c r="W56">
        <v>105.9</v>
      </c>
      <c r="X56" s="409">
        <v>4435</v>
      </c>
      <c r="Y56">
        <v>40</v>
      </c>
      <c r="Z56" t="s">
        <v>2031</v>
      </c>
      <c r="AA56" s="407">
        <v>28542</v>
      </c>
      <c r="AB56" t="s">
        <v>15693</v>
      </c>
      <c r="AC56" t="s">
        <v>14529</v>
      </c>
      <c r="AD56" t="s">
        <v>5659</v>
      </c>
    </row>
    <row r="57" spans="1:30" x14ac:dyDescent="0.35">
      <c r="A57" t="s">
        <v>15031</v>
      </c>
      <c r="B57" t="s">
        <v>14469</v>
      </c>
      <c r="C57" t="s">
        <v>15665</v>
      </c>
      <c r="D57" t="s">
        <v>15664</v>
      </c>
      <c r="E57" t="s">
        <v>14967</v>
      </c>
      <c r="F57" t="s">
        <v>14500</v>
      </c>
      <c r="G57" t="s">
        <v>15181</v>
      </c>
      <c r="H57" t="s">
        <v>15324</v>
      </c>
      <c r="I57" t="s">
        <v>2029</v>
      </c>
      <c r="J57" t="s">
        <v>14494</v>
      </c>
      <c r="K57" t="s">
        <v>15692</v>
      </c>
      <c r="L57" t="s">
        <v>2039</v>
      </c>
      <c r="M57" t="s">
        <v>2042</v>
      </c>
      <c r="N57" t="s">
        <v>365</v>
      </c>
      <c r="O57">
        <v>5</v>
      </c>
      <c r="P57" t="s">
        <v>15200</v>
      </c>
      <c r="Q57">
        <v>219</v>
      </c>
      <c r="R57">
        <v>4444</v>
      </c>
      <c r="S57" s="408" t="s">
        <v>2042</v>
      </c>
      <c r="T57">
        <v>14.5</v>
      </c>
      <c r="U57" t="s">
        <v>366</v>
      </c>
      <c r="V57" t="s">
        <v>362</v>
      </c>
      <c r="W57">
        <v>105.9</v>
      </c>
      <c r="X57" s="409">
        <v>3755</v>
      </c>
      <c r="Y57">
        <v>40</v>
      </c>
      <c r="Z57" t="s">
        <v>2031</v>
      </c>
      <c r="AA57" s="407">
        <v>29882</v>
      </c>
      <c r="AB57" t="s">
        <v>15694</v>
      </c>
      <c r="AC57" t="s">
        <v>14530</v>
      </c>
      <c r="AD57" t="s">
        <v>5659</v>
      </c>
    </row>
    <row r="58" spans="1:30" x14ac:dyDescent="0.35">
      <c r="A58" t="s">
        <v>15032</v>
      </c>
      <c r="B58" t="s">
        <v>14469</v>
      </c>
      <c r="C58" t="s">
        <v>15665</v>
      </c>
      <c r="D58" t="s">
        <v>15664</v>
      </c>
      <c r="E58" t="s">
        <v>14967</v>
      </c>
      <c r="F58" t="s">
        <v>14500</v>
      </c>
      <c r="G58" t="s">
        <v>15181</v>
      </c>
      <c r="H58" t="s">
        <v>15281</v>
      </c>
      <c r="I58" t="s">
        <v>2029</v>
      </c>
      <c r="J58" t="s">
        <v>14494</v>
      </c>
      <c r="K58" t="s">
        <v>15695</v>
      </c>
      <c r="L58" t="s">
        <v>15696</v>
      </c>
      <c r="M58" t="s">
        <v>2117</v>
      </c>
      <c r="N58" t="s">
        <v>365</v>
      </c>
      <c r="O58">
        <v>5</v>
      </c>
      <c r="P58" t="s">
        <v>15697</v>
      </c>
      <c r="Q58">
        <v>302</v>
      </c>
      <c r="R58">
        <v>4544</v>
      </c>
      <c r="S58" s="408" t="s">
        <v>2117</v>
      </c>
      <c r="T58">
        <v>14.5</v>
      </c>
      <c r="U58" t="s">
        <v>362</v>
      </c>
      <c r="V58" t="s">
        <v>366</v>
      </c>
      <c r="W58">
        <v>105.9</v>
      </c>
      <c r="X58" s="409">
        <v>4235</v>
      </c>
      <c r="Y58">
        <v>38</v>
      </c>
      <c r="Z58" t="s">
        <v>2031</v>
      </c>
      <c r="AA58" s="407">
        <v>38562</v>
      </c>
      <c r="AB58" t="s">
        <v>15698</v>
      </c>
      <c r="AC58" t="s">
        <v>15699</v>
      </c>
      <c r="AD58" t="s">
        <v>5659</v>
      </c>
    </row>
    <row r="59" spans="1:30" x14ac:dyDescent="0.35">
      <c r="A59" t="s">
        <v>15033</v>
      </c>
      <c r="B59" t="s">
        <v>14469</v>
      </c>
      <c r="C59" t="s">
        <v>15665</v>
      </c>
      <c r="D59" t="s">
        <v>15664</v>
      </c>
      <c r="E59" t="s">
        <v>14967</v>
      </c>
      <c r="F59" t="s">
        <v>14500</v>
      </c>
      <c r="G59" t="s">
        <v>15181</v>
      </c>
      <c r="H59" t="s">
        <v>15281</v>
      </c>
      <c r="I59" t="s">
        <v>2029</v>
      </c>
      <c r="J59" t="s">
        <v>14494</v>
      </c>
      <c r="K59" t="s">
        <v>15695</v>
      </c>
      <c r="L59" t="s">
        <v>15696</v>
      </c>
      <c r="M59" t="s">
        <v>15700</v>
      </c>
      <c r="N59" t="s">
        <v>365</v>
      </c>
      <c r="O59">
        <v>5</v>
      </c>
      <c r="P59" t="s">
        <v>15697</v>
      </c>
      <c r="Q59">
        <v>302</v>
      </c>
      <c r="R59">
        <v>4550</v>
      </c>
      <c r="S59" s="408" t="s">
        <v>15700</v>
      </c>
      <c r="T59">
        <v>14.5</v>
      </c>
      <c r="U59" t="s">
        <v>362</v>
      </c>
      <c r="V59" t="s">
        <v>366</v>
      </c>
      <c r="W59">
        <v>105.9</v>
      </c>
      <c r="X59" s="409">
        <v>4300</v>
      </c>
      <c r="Y59">
        <v>38</v>
      </c>
      <c r="Z59" t="s">
        <v>2031</v>
      </c>
      <c r="AA59" s="407">
        <v>41652</v>
      </c>
      <c r="AB59" t="s">
        <v>15701</v>
      </c>
      <c r="AC59" t="s">
        <v>15702</v>
      </c>
      <c r="AD59" t="s">
        <v>5659</v>
      </c>
    </row>
    <row r="60" spans="1:30" x14ac:dyDescent="0.35">
      <c r="A60" t="s">
        <v>15034</v>
      </c>
      <c r="B60" t="s">
        <v>14469</v>
      </c>
      <c r="C60" t="s">
        <v>15665</v>
      </c>
      <c r="D60" t="s">
        <v>15664</v>
      </c>
      <c r="E60" t="s">
        <v>14967</v>
      </c>
      <c r="F60" t="s">
        <v>14500</v>
      </c>
      <c r="G60" t="s">
        <v>15181</v>
      </c>
      <c r="H60" t="s">
        <v>15324</v>
      </c>
      <c r="I60" t="s">
        <v>2029</v>
      </c>
      <c r="J60" t="s">
        <v>14494</v>
      </c>
      <c r="K60" t="s">
        <v>15707</v>
      </c>
      <c r="L60" t="s">
        <v>15708</v>
      </c>
      <c r="M60" t="s">
        <v>2032</v>
      </c>
      <c r="N60" t="s">
        <v>365</v>
      </c>
      <c r="O60">
        <v>5</v>
      </c>
      <c r="P60" t="s">
        <v>15200</v>
      </c>
      <c r="Q60">
        <v>219</v>
      </c>
      <c r="R60">
        <v>2810</v>
      </c>
      <c r="S60" s="408" t="s">
        <v>2032</v>
      </c>
      <c r="T60">
        <v>14.5</v>
      </c>
      <c r="U60" t="s">
        <v>366</v>
      </c>
      <c r="V60" t="s">
        <v>362</v>
      </c>
      <c r="W60">
        <v>105.9</v>
      </c>
      <c r="X60" s="409">
        <v>3847</v>
      </c>
      <c r="Y60">
        <v>39</v>
      </c>
      <c r="Z60" t="s">
        <v>2031</v>
      </c>
      <c r="AA60" s="407">
        <v>31992</v>
      </c>
      <c r="AB60" t="s">
        <v>15709</v>
      </c>
      <c r="AC60" t="s">
        <v>15710</v>
      </c>
      <c r="AD60" t="s">
        <v>5659</v>
      </c>
    </row>
    <row r="61" spans="1:30" x14ac:dyDescent="0.35">
      <c r="A61" t="s">
        <v>15035</v>
      </c>
      <c r="B61" t="s">
        <v>14469</v>
      </c>
      <c r="C61" t="s">
        <v>15665</v>
      </c>
      <c r="D61" t="s">
        <v>15664</v>
      </c>
      <c r="E61" t="s">
        <v>14967</v>
      </c>
      <c r="F61" t="s">
        <v>14500</v>
      </c>
      <c r="G61" t="s">
        <v>15181</v>
      </c>
      <c r="H61" t="s">
        <v>15324</v>
      </c>
      <c r="I61" t="s">
        <v>2029</v>
      </c>
      <c r="J61" t="s">
        <v>14494</v>
      </c>
      <c r="K61" t="s">
        <v>15707</v>
      </c>
      <c r="L61" t="s">
        <v>15708</v>
      </c>
      <c r="M61" t="s">
        <v>2042</v>
      </c>
      <c r="N61" t="s">
        <v>365</v>
      </c>
      <c r="O61">
        <v>5</v>
      </c>
      <c r="P61" t="s">
        <v>15200</v>
      </c>
      <c r="Q61">
        <v>219</v>
      </c>
      <c r="R61">
        <v>2820</v>
      </c>
      <c r="S61" s="408" t="s">
        <v>2042</v>
      </c>
      <c r="T61">
        <v>14.5</v>
      </c>
      <c r="U61" t="s">
        <v>366</v>
      </c>
      <c r="V61" t="s">
        <v>362</v>
      </c>
      <c r="W61">
        <v>105.9</v>
      </c>
      <c r="X61" s="409">
        <v>3891</v>
      </c>
      <c r="Y61">
        <v>39</v>
      </c>
      <c r="Z61" t="s">
        <v>2031</v>
      </c>
      <c r="AA61" s="407">
        <v>35322</v>
      </c>
      <c r="AB61" t="s">
        <v>15711</v>
      </c>
      <c r="AC61" t="s">
        <v>15712</v>
      </c>
      <c r="AD61" t="s">
        <v>5659</v>
      </c>
    </row>
    <row r="62" spans="1:30" x14ac:dyDescent="0.35">
      <c r="A62" t="s">
        <v>15036</v>
      </c>
      <c r="B62" t="s">
        <v>14471</v>
      </c>
      <c r="C62" t="s">
        <v>15718</v>
      </c>
      <c r="D62" t="s">
        <v>15180</v>
      </c>
      <c r="E62" t="s">
        <v>14968</v>
      </c>
      <c r="F62" t="s">
        <v>14551</v>
      </c>
      <c r="G62" t="s">
        <v>15195</v>
      </c>
      <c r="H62" t="s">
        <v>15198</v>
      </c>
      <c r="I62" t="s">
        <v>356</v>
      </c>
      <c r="J62" t="s">
        <v>14466</v>
      </c>
      <c r="K62" t="s">
        <v>2054</v>
      </c>
      <c r="L62" t="s">
        <v>14552</v>
      </c>
      <c r="M62" t="s">
        <v>15199</v>
      </c>
      <c r="N62" t="s">
        <v>370</v>
      </c>
      <c r="O62">
        <v>4</v>
      </c>
      <c r="P62" t="s">
        <v>15200</v>
      </c>
      <c r="Q62">
        <v>200</v>
      </c>
      <c r="R62" t="s">
        <v>2063</v>
      </c>
      <c r="S62" s="408" t="s">
        <v>2062</v>
      </c>
      <c r="T62">
        <v>21</v>
      </c>
      <c r="U62" t="s">
        <v>366</v>
      </c>
      <c r="V62" t="s">
        <v>366</v>
      </c>
      <c r="W62">
        <v>128.30000000000001</v>
      </c>
      <c r="X62" s="409">
        <v>5600</v>
      </c>
      <c r="Y62">
        <v>21</v>
      </c>
      <c r="Z62" t="s">
        <v>2059</v>
      </c>
      <c r="AA62" s="407">
        <v>26432</v>
      </c>
      <c r="AB62" t="s">
        <v>15201</v>
      </c>
      <c r="AC62" t="s">
        <v>14553</v>
      </c>
      <c r="AD62" t="s">
        <v>5659</v>
      </c>
    </row>
    <row r="63" spans="1:30" x14ac:dyDescent="0.35">
      <c r="A63" t="s">
        <v>15037</v>
      </c>
      <c r="B63" t="s">
        <v>14471</v>
      </c>
      <c r="C63" t="s">
        <v>15718</v>
      </c>
      <c r="D63" t="s">
        <v>15180</v>
      </c>
      <c r="E63" t="s">
        <v>14968</v>
      </c>
      <c r="F63" t="s">
        <v>14551</v>
      </c>
      <c r="G63" t="s">
        <v>15195</v>
      </c>
      <c r="H63" t="s">
        <v>15198</v>
      </c>
      <c r="I63" t="s">
        <v>356</v>
      </c>
      <c r="J63" t="s">
        <v>14466</v>
      </c>
      <c r="K63" t="s">
        <v>2054</v>
      </c>
      <c r="L63" t="s">
        <v>14552</v>
      </c>
      <c r="M63" t="s">
        <v>2055</v>
      </c>
      <c r="N63" t="s">
        <v>370</v>
      </c>
      <c r="O63">
        <v>5</v>
      </c>
      <c r="P63" t="s">
        <v>15202</v>
      </c>
      <c r="Q63">
        <v>308</v>
      </c>
      <c r="R63" t="s">
        <v>2057</v>
      </c>
      <c r="S63" s="408" t="s">
        <v>2058</v>
      </c>
      <c r="T63">
        <v>21</v>
      </c>
      <c r="U63" t="s">
        <v>366</v>
      </c>
      <c r="V63" t="s">
        <v>366</v>
      </c>
      <c r="W63">
        <v>128.30000000000001</v>
      </c>
      <c r="X63" s="409">
        <v>6000</v>
      </c>
      <c r="Y63">
        <v>19</v>
      </c>
      <c r="Z63" t="s">
        <v>2056</v>
      </c>
      <c r="AA63" s="407">
        <v>26642</v>
      </c>
      <c r="AB63" t="s">
        <v>15203</v>
      </c>
      <c r="AC63" t="s">
        <v>14554</v>
      </c>
      <c r="AD63" t="s">
        <v>5659</v>
      </c>
    </row>
    <row r="64" spans="1:30" x14ac:dyDescent="0.35">
      <c r="A64" t="s">
        <v>15038</v>
      </c>
      <c r="B64" t="s">
        <v>14471</v>
      </c>
      <c r="C64" t="s">
        <v>15718</v>
      </c>
      <c r="D64" t="s">
        <v>15180</v>
      </c>
      <c r="E64" t="s">
        <v>14968</v>
      </c>
      <c r="F64" t="s">
        <v>14551</v>
      </c>
      <c r="G64" t="s">
        <v>15195</v>
      </c>
      <c r="H64" t="s">
        <v>15198</v>
      </c>
      <c r="I64" t="s">
        <v>356</v>
      </c>
      <c r="J64" t="s">
        <v>14466</v>
      </c>
      <c r="K64" t="s">
        <v>2054</v>
      </c>
      <c r="L64" t="s">
        <v>14552</v>
      </c>
      <c r="M64" t="s">
        <v>2055</v>
      </c>
      <c r="N64" t="s">
        <v>370</v>
      </c>
      <c r="O64">
        <v>5</v>
      </c>
      <c r="P64" t="s">
        <v>15202</v>
      </c>
      <c r="Q64">
        <v>308</v>
      </c>
      <c r="R64" t="s">
        <v>2064</v>
      </c>
      <c r="S64" s="408" t="s">
        <v>2058</v>
      </c>
      <c r="T64">
        <v>21</v>
      </c>
      <c r="U64" t="s">
        <v>366</v>
      </c>
      <c r="V64" t="s">
        <v>366</v>
      </c>
      <c r="W64">
        <v>104.5</v>
      </c>
      <c r="X64" s="409">
        <v>6000</v>
      </c>
      <c r="Y64">
        <v>19</v>
      </c>
      <c r="Z64" t="s">
        <v>2059</v>
      </c>
      <c r="AA64" s="407">
        <v>27482</v>
      </c>
      <c r="AB64" t="s">
        <v>15204</v>
      </c>
      <c r="AC64" t="s">
        <v>14555</v>
      </c>
      <c r="AD64" t="s">
        <v>5659</v>
      </c>
    </row>
    <row r="65" spans="1:30" x14ac:dyDescent="0.35">
      <c r="A65" t="s">
        <v>15039</v>
      </c>
      <c r="B65" t="s">
        <v>14471</v>
      </c>
      <c r="C65" t="s">
        <v>15718</v>
      </c>
      <c r="D65" t="s">
        <v>15180</v>
      </c>
      <c r="E65" t="s">
        <v>14968</v>
      </c>
      <c r="F65" t="s">
        <v>14551</v>
      </c>
      <c r="G65" t="s">
        <v>15195</v>
      </c>
      <c r="H65" t="s">
        <v>15198</v>
      </c>
      <c r="I65" t="s">
        <v>356</v>
      </c>
      <c r="J65" t="s">
        <v>14466</v>
      </c>
      <c r="K65" t="s">
        <v>2054</v>
      </c>
      <c r="L65" t="s">
        <v>14552</v>
      </c>
      <c r="M65" t="s">
        <v>15205</v>
      </c>
      <c r="N65" t="s">
        <v>370</v>
      </c>
      <c r="O65">
        <v>4</v>
      </c>
      <c r="P65" t="s">
        <v>15200</v>
      </c>
      <c r="Q65">
        <v>200</v>
      </c>
      <c r="R65" t="s">
        <v>2060</v>
      </c>
      <c r="S65" s="408" t="s">
        <v>2058</v>
      </c>
      <c r="T65">
        <v>21</v>
      </c>
      <c r="U65" t="s">
        <v>366</v>
      </c>
      <c r="V65" t="s">
        <v>366</v>
      </c>
      <c r="W65">
        <v>128.30000000000001</v>
      </c>
      <c r="X65" s="409">
        <v>5600</v>
      </c>
      <c r="Y65">
        <v>21</v>
      </c>
      <c r="Z65" t="s">
        <v>2059</v>
      </c>
      <c r="AA65" s="407">
        <v>24522</v>
      </c>
      <c r="AB65" t="s">
        <v>15206</v>
      </c>
      <c r="AC65" t="s">
        <v>14557</v>
      </c>
      <c r="AD65" t="s">
        <v>5659</v>
      </c>
    </row>
    <row r="66" spans="1:30" x14ac:dyDescent="0.35">
      <c r="A66" t="s">
        <v>15040</v>
      </c>
      <c r="B66" t="s">
        <v>14603</v>
      </c>
      <c r="C66" t="s">
        <v>2053</v>
      </c>
      <c r="D66" t="s">
        <v>15207</v>
      </c>
      <c r="E66" t="s">
        <v>14968</v>
      </c>
      <c r="F66" t="s">
        <v>14551</v>
      </c>
      <c r="G66" t="s">
        <v>15195</v>
      </c>
      <c r="H66" t="s">
        <v>15198</v>
      </c>
      <c r="I66" t="s">
        <v>356</v>
      </c>
      <c r="J66" t="s">
        <v>14466</v>
      </c>
      <c r="K66" t="s">
        <v>2054</v>
      </c>
      <c r="L66" t="s">
        <v>14552</v>
      </c>
      <c r="M66" t="s">
        <v>15205</v>
      </c>
      <c r="N66" t="s">
        <v>375</v>
      </c>
      <c r="O66">
        <v>4</v>
      </c>
      <c r="P66" t="s">
        <v>15200</v>
      </c>
      <c r="Q66">
        <v>200</v>
      </c>
      <c r="R66" t="s">
        <v>2060</v>
      </c>
      <c r="S66" s="408" t="s">
        <v>2061</v>
      </c>
      <c r="T66">
        <v>21</v>
      </c>
      <c r="U66" t="s">
        <v>366</v>
      </c>
      <c r="V66" t="s">
        <v>366</v>
      </c>
      <c r="W66">
        <v>128.30000000000001</v>
      </c>
      <c r="X66" s="409">
        <v>5400</v>
      </c>
      <c r="Y66">
        <v>22</v>
      </c>
      <c r="Z66" t="s">
        <v>2059</v>
      </c>
      <c r="AA66" s="407">
        <v>21044</v>
      </c>
      <c r="AB66" t="s">
        <v>15208</v>
      </c>
      <c r="AC66" t="s">
        <v>14556</v>
      </c>
      <c r="AD66" t="s">
        <v>5659</v>
      </c>
    </row>
    <row r="67" spans="1:30" x14ac:dyDescent="0.35">
      <c r="A67" t="s">
        <v>15041</v>
      </c>
      <c r="B67" t="s">
        <v>14471</v>
      </c>
      <c r="C67" t="s">
        <v>15718</v>
      </c>
      <c r="D67" t="s">
        <v>15180</v>
      </c>
      <c r="E67" t="s">
        <v>14968</v>
      </c>
      <c r="F67" t="s">
        <v>14551</v>
      </c>
      <c r="G67" t="s">
        <v>15195</v>
      </c>
      <c r="H67" t="s">
        <v>15198</v>
      </c>
      <c r="I67" t="s">
        <v>356</v>
      </c>
      <c r="J67" t="s">
        <v>14466</v>
      </c>
      <c r="K67" t="s">
        <v>2054</v>
      </c>
      <c r="L67" t="s">
        <v>14552</v>
      </c>
      <c r="M67" t="s">
        <v>15205</v>
      </c>
      <c r="N67" t="s">
        <v>375</v>
      </c>
      <c r="O67">
        <v>4</v>
      </c>
      <c r="P67" t="s">
        <v>15200</v>
      </c>
      <c r="Q67">
        <v>200</v>
      </c>
      <c r="R67" t="s">
        <v>2060</v>
      </c>
      <c r="S67" s="408" t="s">
        <v>2061</v>
      </c>
      <c r="T67">
        <v>21</v>
      </c>
      <c r="U67" t="s">
        <v>366</v>
      </c>
      <c r="V67" t="s">
        <v>366</v>
      </c>
      <c r="W67">
        <v>128.30000000000001</v>
      </c>
      <c r="X67" s="409">
        <v>5400</v>
      </c>
      <c r="Y67">
        <v>22</v>
      </c>
      <c r="Z67" t="s">
        <v>2059</v>
      </c>
      <c r="AA67" s="407">
        <v>21222</v>
      </c>
      <c r="AB67" t="s">
        <v>15208</v>
      </c>
      <c r="AC67" t="s">
        <v>14556</v>
      </c>
      <c r="AD67" t="s">
        <v>5659</v>
      </c>
    </row>
    <row r="68" spans="1:30" x14ac:dyDescent="0.35">
      <c r="A68" t="s">
        <v>15042</v>
      </c>
      <c r="B68" t="s">
        <v>14471</v>
      </c>
      <c r="C68" t="s">
        <v>15718</v>
      </c>
      <c r="D68" t="s">
        <v>15180</v>
      </c>
      <c r="E68" t="s">
        <v>14968</v>
      </c>
      <c r="F68" t="s">
        <v>14551</v>
      </c>
      <c r="G68" t="s">
        <v>15195</v>
      </c>
      <c r="H68" t="s">
        <v>15198</v>
      </c>
      <c r="I68" t="s">
        <v>356</v>
      </c>
      <c r="J68" t="s">
        <v>14466</v>
      </c>
      <c r="K68" t="s">
        <v>2073</v>
      </c>
      <c r="L68" t="s">
        <v>14558</v>
      </c>
      <c r="M68" t="s">
        <v>2055</v>
      </c>
      <c r="N68" t="s">
        <v>370</v>
      </c>
      <c r="O68">
        <v>6</v>
      </c>
      <c r="P68" t="s">
        <v>15237</v>
      </c>
      <c r="Q68">
        <v>310</v>
      </c>
      <c r="R68" t="s">
        <v>15229</v>
      </c>
      <c r="S68" s="408" t="s">
        <v>2074</v>
      </c>
      <c r="T68">
        <v>24</v>
      </c>
      <c r="U68" t="s">
        <v>366</v>
      </c>
      <c r="V68" t="s">
        <v>366</v>
      </c>
      <c r="W68">
        <v>147</v>
      </c>
      <c r="X68" s="409">
        <v>7000</v>
      </c>
      <c r="Y68">
        <v>20</v>
      </c>
      <c r="Z68" t="s">
        <v>15231</v>
      </c>
      <c r="AA68" s="407">
        <v>28402</v>
      </c>
      <c r="AB68" t="s">
        <v>15238</v>
      </c>
      <c r="AC68" t="s">
        <v>14562</v>
      </c>
      <c r="AD68" t="s">
        <v>5659</v>
      </c>
    </row>
    <row r="69" spans="1:30" x14ac:dyDescent="0.35">
      <c r="A69" t="s">
        <v>15043</v>
      </c>
      <c r="B69" t="s">
        <v>14471</v>
      </c>
      <c r="C69" t="s">
        <v>15718</v>
      </c>
      <c r="D69" t="s">
        <v>15180</v>
      </c>
      <c r="E69" t="s">
        <v>14968</v>
      </c>
      <c r="F69" t="s">
        <v>14551</v>
      </c>
      <c r="G69" t="s">
        <v>15195</v>
      </c>
      <c r="H69" t="s">
        <v>15198</v>
      </c>
      <c r="I69" t="s">
        <v>356</v>
      </c>
      <c r="J69" t="s">
        <v>14466</v>
      </c>
      <c r="K69" t="s">
        <v>2073</v>
      </c>
      <c r="L69" t="s">
        <v>14558</v>
      </c>
      <c r="M69" t="s">
        <v>2055</v>
      </c>
      <c r="N69" t="s">
        <v>370</v>
      </c>
      <c r="O69">
        <v>6</v>
      </c>
      <c r="P69" t="s">
        <v>15237</v>
      </c>
      <c r="Q69">
        <v>310</v>
      </c>
      <c r="R69" t="s">
        <v>15233</v>
      </c>
      <c r="S69" s="408" t="s">
        <v>2074</v>
      </c>
      <c r="T69">
        <v>24</v>
      </c>
      <c r="U69" t="s">
        <v>366</v>
      </c>
      <c r="V69" t="s">
        <v>366</v>
      </c>
      <c r="W69">
        <v>157</v>
      </c>
      <c r="X69" s="409">
        <v>7000</v>
      </c>
      <c r="Y69">
        <v>20</v>
      </c>
      <c r="Z69" t="s">
        <v>14595</v>
      </c>
      <c r="AA69" s="407">
        <v>28622</v>
      </c>
      <c r="AB69" t="s">
        <v>15239</v>
      </c>
      <c r="AC69" t="s">
        <v>14563</v>
      </c>
      <c r="AD69" t="s">
        <v>5659</v>
      </c>
    </row>
    <row r="70" spans="1:30" x14ac:dyDescent="0.35">
      <c r="A70" t="s">
        <v>15044</v>
      </c>
      <c r="B70" t="s">
        <v>14471</v>
      </c>
      <c r="C70" t="s">
        <v>15718</v>
      </c>
      <c r="D70" t="s">
        <v>15180</v>
      </c>
      <c r="E70" t="s">
        <v>14968</v>
      </c>
      <c r="F70" t="s">
        <v>14551</v>
      </c>
      <c r="G70" t="s">
        <v>15195</v>
      </c>
      <c r="H70" t="s">
        <v>15198</v>
      </c>
      <c r="I70" t="s">
        <v>356</v>
      </c>
      <c r="J70" t="s">
        <v>14466</v>
      </c>
      <c r="K70" t="s">
        <v>2073</v>
      </c>
      <c r="L70" t="s">
        <v>14558</v>
      </c>
      <c r="M70" t="s">
        <v>15240</v>
      </c>
      <c r="N70" t="s">
        <v>370</v>
      </c>
      <c r="O70">
        <v>6</v>
      </c>
      <c r="P70" t="s">
        <v>15237</v>
      </c>
      <c r="Q70">
        <v>310</v>
      </c>
      <c r="R70" t="s">
        <v>15241</v>
      </c>
      <c r="S70" s="408" t="s">
        <v>2074</v>
      </c>
      <c r="T70">
        <v>24</v>
      </c>
      <c r="U70" t="s">
        <v>366</v>
      </c>
      <c r="V70" t="s">
        <v>366</v>
      </c>
      <c r="W70">
        <v>147</v>
      </c>
      <c r="X70" s="409">
        <v>7000</v>
      </c>
      <c r="Y70">
        <v>20</v>
      </c>
      <c r="Z70" t="s">
        <v>14595</v>
      </c>
      <c r="AA70" s="407">
        <v>26222</v>
      </c>
      <c r="AB70" t="s">
        <v>15242</v>
      </c>
      <c r="AC70" t="s">
        <v>14564</v>
      </c>
      <c r="AD70" t="s">
        <v>5659</v>
      </c>
    </row>
    <row r="71" spans="1:30" x14ac:dyDescent="0.35">
      <c r="A71" t="s">
        <v>15045</v>
      </c>
      <c r="B71" t="s">
        <v>14471</v>
      </c>
      <c r="C71" t="s">
        <v>15718</v>
      </c>
      <c r="D71" t="s">
        <v>15180</v>
      </c>
      <c r="E71" t="s">
        <v>14968</v>
      </c>
      <c r="F71" t="s">
        <v>14551</v>
      </c>
      <c r="G71" t="s">
        <v>15195</v>
      </c>
      <c r="H71" t="s">
        <v>15198</v>
      </c>
      <c r="I71" t="s">
        <v>356</v>
      </c>
      <c r="J71" t="s">
        <v>14466</v>
      </c>
      <c r="K71" t="s">
        <v>2073</v>
      </c>
      <c r="L71" t="s">
        <v>14558</v>
      </c>
      <c r="M71" t="s">
        <v>15243</v>
      </c>
      <c r="N71" t="s">
        <v>370</v>
      </c>
      <c r="O71">
        <v>3</v>
      </c>
      <c r="P71" t="s">
        <v>15237</v>
      </c>
      <c r="Q71">
        <v>310</v>
      </c>
      <c r="R71" t="s">
        <v>15244</v>
      </c>
      <c r="S71" s="408" t="s">
        <v>2074</v>
      </c>
      <c r="T71">
        <v>28.3</v>
      </c>
      <c r="U71" t="s">
        <v>366</v>
      </c>
      <c r="V71" t="s">
        <v>366</v>
      </c>
      <c r="W71">
        <v>139</v>
      </c>
      <c r="X71" s="409">
        <v>6900</v>
      </c>
      <c r="Y71">
        <v>20</v>
      </c>
      <c r="Z71" t="s">
        <v>2049</v>
      </c>
      <c r="AA71" s="407">
        <v>25642</v>
      </c>
      <c r="AB71" t="s">
        <v>15245</v>
      </c>
      <c r="AC71" t="s">
        <v>14566</v>
      </c>
      <c r="AD71" t="s">
        <v>5659</v>
      </c>
    </row>
    <row r="72" spans="1:30" x14ac:dyDescent="0.35">
      <c r="A72" t="s">
        <v>15046</v>
      </c>
      <c r="B72" t="s">
        <v>14471</v>
      </c>
      <c r="C72" t="s">
        <v>15718</v>
      </c>
      <c r="D72" t="s">
        <v>15180</v>
      </c>
      <c r="E72" t="s">
        <v>14968</v>
      </c>
      <c r="F72" t="s">
        <v>14551</v>
      </c>
      <c r="G72" t="s">
        <v>15195</v>
      </c>
      <c r="H72" t="s">
        <v>15198</v>
      </c>
      <c r="I72" t="s">
        <v>356</v>
      </c>
      <c r="J72" t="s">
        <v>14466</v>
      </c>
      <c r="K72" t="s">
        <v>2073</v>
      </c>
      <c r="L72" t="s">
        <v>14558</v>
      </c>
      <c r="M72" t="s">
        <v>15243</v>
      </c>
      <c r="N72" t="s">
        <v>375</v>
      </c>
      <c r="O72">
        <v>3</v>
      </c>
      <c r="P72" t="s">
        <v>15237</v>
      </c>
      <c r="Q72">
        <v>310</v>
      </c>
      <c r="R72" t="s">
        <v>15246</v>
      </c>
      <c r="S72" s="408" t="s">
        <v>2074</v>
      </c>
      <c r="T72">
        <v>28.3</v>
      </c>
      <c r="U72" t="s">
        <v>366</v>
      </c>
      <c r="V72" t="s">
        <v>366</v>
      </c>
      <c r="W72">
        <v>140</v>
      </c>
      <c r="X72" s="409">
        <v>6800</v>
      </c>
      <c r="Y72">
        <v>20</v>
      </c>
      <c r="Z72" t="s">
        <v>2049</v>
      </c>
      <c r="AA72" s="407">
        <v>21882</v>
      </c>
      <c r="AB72" t="s">
        <v>15247</v>
      </c>
      <c r="AC72" t="s">
        <v>14565</v>
      </c>
      <c r="AD72" t="s">
        <v>5659</v>
      </c>
    </row>
    <row r="73" spans="1:30" x14ac:dyDescent="0.35">
      <c r="A73" t="s">
        <v>15047</v>
      </c>
      <c r="B73" t="s">
        <v>14603</v>
      </c>
      <c r="C73" t="s">
        <v>2053</v>
      </c>
      <c r="D73" t="s">
        <v>15207</v>
      </c>
      <c r="E73" t="s">
        <v>14968</v>
      </c>
      <c r="F73" t="s">
        <v>14551</v>
      </c>
      <c r="G73" t="s">
        <v>15195</v>
      </c>
      <c r="H73" t="s">
        <v>15198</v>
      </c>
      <c r="I73" t="s">
        <v>356</v>
      </c>
      <c r="J73" t="s">
        <v>14466</v>
      </c>
      <c r="K73" t="s">
        <v>2073</v>
      </c>
      <c r="L73" t="s">
        <v>14558</v>
      </c>
      <c r="M73" t="s">
        <v>15243</v>
      </c>
      <c r="N73" t="s">
        <v>375</v>
      </c>
      <c r="O73">
        <v>3</v>
      </c>
      <c r="P73" t="s">
        <v>15248</v>
      </c>
      <c r="Q73">
        <v>285</v>
      </c>
      <c r="R73" t="s">
        <v>2077</v>
      </c>
      <c r="S73" s="408" t="s">
        <v>2074</v>
      </c>
      <c r="T73">
        <v>28.3</v>
      </c>
      <c r="U73" t="s">
        <v>366</v>
      </c>
      <c r="V73" t="s">
        <v>366</v>
      </c>
      <c r="W73">
        <v>140</v>
      </c>
      <c r="X73" s="409">
        <v>6800</v>
      </c>
      <c r="Y73">
        <v>20</v>
      </c>
      <c r="Z73" t="s">
        <v>2291</v>
      </c>
      <c r="AA73" s="407">
        <v>20225</v>
      </c>
      <c r="AB73" t="s">
        <v>15249</v>
      </c>
      <c r="AC73" t="s">
        <v>14567</v>
      </c>
      <c r="AD73" t="s">
        <v>5659</v>
      </c>
    </row>
    <row r="74" spans="1:30" x14ac:dyDescent="0.35">
      <c r="A74" t="s">
        <v>15048</v>
      </c>
      <c r="B74" t="s">
        <v>14471</v>
      </c>
      <c r="C74" t="s">
        <v>15718</v>
      </c>
      <c r="D74" t="s">
        <v>15180</v>
      </c>
      <c r="E74" t="s">
        <v>14968</v>
      </c>
      <c r="F74" t="s">
        <v>14551</v>
      </c>
      <c r="G74" t="s">
        <v>2037</v>
      </c>
      <c r="H74" t="s">
        <v>15198</v>
      </c>
      <c r="I74" t="s">
        <v>356</v>
      </c>
      <c r="J74" t="s">
        <v>14466</v>
      </c>
      <c r="K74" t="s">
        <v>2080</v>
      </c>
      <c r="L74" t="s">
        <v>14568</v>
      </c>
      <c r="M74" t="s">
        <v>2055</v>
      </c>
      <c r="N74" t="s">
        <v>370</v>
      </c>
      <c r="O74">
        <v>6</v>
      </c>
      <c r="P74" t="s">
        <v>15218</v>
      </c>
      <c r="Q74">
        <v>401</v>
      </c>
      <c r="R74" t="s">
        <v>2094</v>
      </c>
      <c r="S74" s="408" t="s">
        <v>2074</v>
      </c>
      <c r="T74">
        <v>36</v>
      </c>
      <c r="U74" t="s">
        <v>366</v>
      </c>
      <c r="V74" t="s">
        <v>366</v>
      </c>
      <c r="W74">
        <v>159</v>
      </c>
      <c r="X74" s="409">
        <v>10450</v>
      </c>
      <c r="Y74" t="s">
        <v>2031</v>
      </c>
      <c r="Z74" t="s">
        <v>15250</v>
      </c>
      <c r="AA74" s="407">
        <v>33892</v>
      </c>
      <c r="AB74" t="s">
        <v>15251</v>
      </c>
      <c r="AC74" t="s">
        <v>14569</v>
      </c>
      <c r="AD74" t="s">
        <v>2031</v>
      </c>
    </row>
    <row r="75" spans="1:30" x14ac:dyDescent="0.35">
      <c r="A75" t="s">
        <v>15049</v>
      </c>
      <c r="B75" t="s">
        <v>14471</v>
      </c>
      <c r="C75" t="s">
        <v>15718</v>
      </c>
      <c r="D75" t="s">
        <v>15180</v>
      </c>
      <c r="E75" t="s">
        <v>14968</v>
      </c>
      <c r="F75" t="s">
        <v>14551</v>
      </c>
      <c r="G75" t="s">
        <v>2037</v>
      </c>
      <c r="H75" t="s">
        <v>15198</v>
      </c>
      <c r="I75" t="s">
        <v>356</v>
      </c>
      <c r="J75" t="s">
        <v>14466</v>
      </c>
      <c r="K75" t="s">
        <v>2080</v>
      </c>
      <c r="L75" t="s">
        <v>14568</v>
      </c>
      <c r="M75" t="s">
        <v>2055</v>
      </c>
      <c r="N75" t="s">
        <v>370</v>
      </c>
      <c r="O75">
        <v>6</v>
      </c>
      <c r="P75" t="s">
        <v>15218</v>
      </c>
      <c r="Q75">
        <v>401</v>
      </c>
      <c r="R75" t="s">
        <v>2097</v>
      </c>
      <c r="S75" s="408" t="s">
        <v>2074</v>
      </c>
      <c r="T75">
        <v>36</v>
      </c>
      <c r="U75" t="s">
        <v>366</v>
      </c>
      <c r="V75" t="s">
        <v>366</v>
      </c>
      <c r="W75">
        <v>172</v>
      </c>
      <c r="X75" s="409">
        <v>10650</v>
      </c>
      <c r="Y75" t="s">
        <v>2031</v>
      </c>
      <c r="Z75" t="s">
        <v>2045</v>
      </c>
      <c r="AA75" s="407">
        <v>35202</v>
      </c>
      <c r="AB75" t="s">
        <v>15252</v>
      </c>
      <c r="AC75" t="s">
        <v>14570</v>
      </c>
      <c r="AD75" t="s">
        <v>2031</v>
      </c>
    </row>
    <row r="76" spans="1:30" x14ac:dyDescent="0.35">
      <c r="A76" t="s">
        <v>15050</v>
      </c>
      <c r="B76" t="s">
        <v>14471</v>
      </c>
      <c r="C76" t="s">
        <v>15718</v>
      </c>
      <c r="D76" t="s">
        <v>15180</v>
      </c>
      <c r="E76" t="s">
        <v>14968</v>
      </c>
      <c r="F76" t="s">
        <v>14551</v>
      </c>
      <c r="G76" t="s">
        <v>2037</v>
      </c>
      <c r="H76" t="s">
        <v>15198</v>
      </c>
      <c r="I76" t="s">
        <v>356</v>
      </c>
      <c r="J76" t="s">
        <v>14466</v>
      </c>
      <c r="K76" t="s">
        <v>2080</v>
      </c>
      <c r="L76" t="s">
        <v>14568</v>
      </c>
      <c r="M76" t="s">
        <v>15240</v>
      </c>
      <c r="N76" t="s">
        <v>370</v>
      </c>
      <c r="O76">
        <v>6</v>
      </c>
      <c r="P76" t="s">
        <v>15218</v>
      </c>
      <c r="Q76">
        <v>401</v>
      </c>
      <c r="R76" t="s">
        <v>2095</v>
      </c>
      <c r="S76" s="408" t="s">
        <v>2074</v>
      </c>
      <c r="T76">
        <v>36</v>
      </c>
      <c r="U76" t="s">
        <v>366</v>
      </c>
      <c r="V76" t="s">
        <v>366</v>
      </c>
      <c r="W76">
        <v>149</v>
      </c>
      <c r="X76" s="409">
        <v>10350</v>
      </c>
      <c r="Y76" t="s">
        <v>2031</v>
      </c>
      <c r="Z76" t="s">
        <v>15250</v>
      </c>
      <c r="AA76" s="407">
        <v>32102</v>
      </c>
      <c r="AB76" t="s">
        <v>15253</v>
      </c>
      <c r="AC76" t="s">
        <v>14571</v>
      </c>
      <c r="AD76" t="s">
        <v>2031</v>
      </c>
    </row>
    <row r="77" spans="1:30" x14ac:dyDescent="0.35">
      <c r="A77" t="s">
        <v>15051</v>
      </c>
      <c r="B77" t="s">
        <v>14471</v>
      </c>
      <c r="C77" t="s">
        <v>15718</v>
      </c>
      <c r="D77" t="s">
        <v>15180</v>
      </c>
      <c r="E77" t="s">
        <v>14968</v>
      </c>
      <c r="F77" t="s">
        <v>14551</v>
      </c>
      <c r="G77" t="s">
        <v>2037</v>
      </c>
      <c r="H77" t="s">
        <v>15198</v>
      </c>
      <c r="I77" t="s">
        <v>356</v>
      </c>
      <c r="J77" t="s">
        <v>14466</v>
      </c>
      <c r="K77" t="s">
        <v>2080</v>
      </c>
      <c r="L77" t="s">
        <v>14568</v>
      </c>
      <c r="M77" t="s">
        <v>15240</v>
      </c>
      <c r="N77" t="s">
        <v>370</v>
      </c>
      <c r="O77">
        <v>6</v>
      </c>
      <c r="P77" t="s">
        <v>15218</v>
      </c>
      <c r="Q77">
        <v>401</v>
      </c>
      <c r="R77" t="s">
        <v>2098</v>
      </c>
      <c r="S77" s="408" t="s">
        <v>2074</v>
      </c>
      <c r="T77">
        <v>36</v>
      </c>
      <c r="U77" t="s">
        <v>366</v>
      </c>
      <c r="V77" t="s">
        <v>366</v>
      </c>
      <c r="W77">
        <v>162.5</v>
      </c>
      <c r="X77" s="409">
        <v>10500</v>
      </c>
      <c r="Y77" t="s">
        <v>2031</v>
      </c>
      <c r="Z77" t="s">
        <v>2049</v>
      </c>
      <c r="AA77" s="407">
        <v>32212</v>
      </c>
      <c r="AB77" t="s">
        <v>15254</v>
      </c>
      <c r="AC77" t="s">
        <v>14572</v>
      </c>
      <c r="AD77" t="s">
        <v>2031</v>
      </c>
    </row>
    <row r="78" spans="1:30" x14ac:dyDescent="0.35">
      <c r="A78" t="s">
        <v>15052</v>
      </c>
      <c r="B78" t="s">
        <v>14471</v>
      </c>
      <c r="C78" t="s">
        <v>15718</v>
      </c>
      <c r="D78" t="s">
        <v>15180</v>
      </c>
      <c r="E78" t="s">
        <v>14968</v>
      </c>
      <c r="F78" t="s">
        <v>14551</v>
      </c>
      <c r="G78" t="s">
        <v>2037</v>
      </c>
      <c r="H78" t="s">
        <v>15198</v>
      </c>
      <c r="I78" t="s">
        <v>356</v>
      </c>
      <c r="J78" t="s">
        <v>14466</v>
      </c>
      <c r="K78" t="s">
        <v>2080</v>
      </c>
      <c r="L78" t="s">
        <v>14568</v>
      </c>
      <c r="M78" t="s">
        <v>15243</v>
      </c>
      <c r="N78" t="s">
        <v>370</v>
      </c>
      <c r="O78">
        <v>3</v>
      </c>
      <c r="P78" t="s">
        <v>15218</v>
      </c>
      <c r="Q78">
        <v>401</v>
      </c>
      <c r="R78" t="s">
        <v>2096</v>
      </c>
      <c r="S78" s="408" t="s">
        <v>2074</v>
      </c>
      <c r="T78">
        <v>36</v>
      </c>
      <c r="U78" t="s">
        <v>366</v>
      </c>
      <c r="V78" t="s">
        <v>366</v>
      </c>
      <c r="W78">
        <v>141.5</v>
      </c>
      <c r="X78" s="409">
        <v>10250</v>
      </c>
      <c r="Y78" t="s">
        <v>2031</v>
      </c>
      <c r="Z78" t="s">
        <v>2049</v>
      </c>
      <c r="AA78" s="407">
        <v>30942</v>
      </c>
      <c r="AB78" t="s">
        <v>15255</v>
      </c>
      <c r="AC78" t="s">
        <v>14574</v>
      </c>
      <c r="AD78" t="s">
        <v>2031</v>
      </c>
    </row>
    <row r="79" spans="1:30" x14ac:dyDescent="0.35">
      <c r="A79" t="s">
        <v>15053</v>
      </c>
      <c r="B79" t="s">
        <v>14603</v>
      </c>
      <c r="C79" t="s">
        <v>2053</v>
      </c>
      <c r="D79" t="s">
        <v>15207</v>
      </c>
      <c r="E79" t="s">
        <v>14968</v>
      </c>
      <c r="F79" t="s">
        <v>14551</v>
      </c>
      <c r="G79" t="s">
        <v>2037</v>
      </c>
      <c r="H79" t="s">
        <v>15198</v>
      </c>
      <c r="I79" t="s">
        <v>356</v>
      </c>
      <c r="J79" t="s">
        <v>14466</v>
      </c>
      <c r="K79" t="s">
        <v>2080</v>
      </c>
      <c r="L79" t="s">
        <v>14568</v>
      </c>
      <c r="M79" t="s">
        <v>15243</v>
      </c>
      <c r="N79" t="s">
        <v>375</v>
      </c>
      <c r="O79">
        <v>3</v>
      </c>
      <c r="P79" t="s">
        <v>15218</v>
      </c>
      <c r="Q79">
        <v>401</v>
      </c>
      <c r="R79" t="s">
        <v>2081</v>
      </c>
      <c r="S79" s="408" t="s">
        <v>2074</v>
      </c>
      <c r="T79">
        <v>36</v>
      </c>
      <c r="U79" t="s">
        <v>366</v>
      </c>
      <c r="V79" t="s">
        <v>366</v>
      </c>
      <c r="W79">
        <v>142</v>
      </c>
      <c r="X79" s="409">
        <v>9900</v>
      </c>
      <c r="Y79">
        <v>14</v>
      </c>
      <c r="Z79" t="s">
        <v>2291</v>
      </c>
      <c r="AA79" s="407">
        <v>26868</v>
      </c>
      <c r="AB79" t="s">
        <v>15256</v>
      </c>
      <c r="AC79" t="s">
        <v>14573</v>
      </c>
      <c r="AD79" t="s">
        <v>5660</v>
      </c>
    </row>
    <row r="80" spans="1:30" x14ac:dyDescent="0.35">
      <c r="A80" t="s">
        <v>15054</v>
      </c>
      <c r="B80" t="s">
        <v>14471</v>
      </c>
      <c r="C80" t="s">
        <v>15718</v>
      </c>
      <c r="D80" t="s">
        <v>15180</v>
      </c>
      <c r="E80" t="s">
        <v>14968</v>
      </c>
      <c r="F80" t="s">
        <v>14551</v>
      </c>
      <c r="G80" t="s">
        <v>2037</v>
      </c>
      <c r="H80" t="s">
        <v>15198</v>
      </c>
      <c r="I80" t="s">
        <v>356</v>
      </c>
      <c r="J80" t="s">
        <v>14466</v>
      </c>
      <c r="K80" t="s">
        <v>2080</v>
      </c>
      <c r="L80" t="s">
        <v>14568</v>
      </c>
      <c r="M80" t="s">
        <v>15243</v>
      </c>
      <c r="N80" t="s">
        <v>375</v>
      </c>
      <c r="O80">
        <v>3</v>
      </c>
      <c r="P80" t="s">
        <v>15218</v>
      </c>
      <c r="Q80">
        <v>401</v>
      </c>
      <c r="R80" t="s">
        <v>2081</v>
      </c>
      <c r="S80" s="408" t="s">
        <v>2074</v>
      </c>
      <c r="T80">
        <v>24</v>
      </c>
      <c r="U80" t="s">
        <v>366</v>
      </c>
      <c r="V80" t="s">
        <v>366</v>
      </c>
      <c r="W80">
        <v>142</v>
      </c>
      <c r="X80" s="409">
        <v>9900</v>
      </c>
      <c r="Y80">
        <v>14</v>
      </c>
      <c r="Z80" t="s">
        <v>2049</v>
      </c>
      <c r="AA80" s="407">
        <v>28662</v>
      </c>
      <c r="AB80" t="s">
        <v>15257</v>
      </c>
      <c r="AC80" t="s">
        <v>14575</v>
      </c>
      <c r="AD80" t="s">
        <v>5660</v>
      </c>
    </row>
    <row r="81" spans="1:30" x14ac:dyDescent="0.35">
      <c r="A81" t="s">
        <v>15055</v>
      </c>
      <c r="B81" t="s">
        <v>15323</v>
      </c>
      <c r="C81" t="s">
        <v>373</v>
      </c>
      <c r="D81" t="s">
        <v>15322</v>
      </c>
      <c r="E81" t="s">
        <v>14968</v>
      </c>
      <c r="F81" t="s">
        <v>14551</v>
      </c>
      <c r="G81" t="s">
        <v>15195</v>
      </c>
      <c r="H81" t="s">
        <v>15182</v>
      </c>
      <c r="I81" t="s">
        <v>367</v>
      </c>
      <c r="J81" t="s">
        <v>14507</v>
      </c>
      <c r="K81" t="s">
        <v>368</v>
      </c>
      <c r="L81" t="s">
        <v>368</v>
      </c>
      <c r="M81" t="s">
        <v>15347</v>
      </c>
      <c r="N81" t="s">
        <v>365</v>
      </c>
      <c r="O81">
        <v>5</v>
      </c>
      <c r="P81" t="s">
        <v>15348</v>
      </c>
      <c r="Q81">
        <v>426</v>
      </c>
      <c r="R81" t="s">
        <v>2289</v>
      </c>
      <c r="S81" s="408" t="s">
        <v>2283</v>
      </c>
      <c r="T81">
        <v>230</v>
      </c>
      <c r="U81" t="s">
        <v>362</v>
      </c>
      <c r="V81" t="s">
        <v>362</v>
      </c>
      <c r="W81">
        <v>145</v>
      </c>
      <c r="X81" s="409">
        <v>8250</v>
      </c>
      <c r="Y81">
        <v>68</v>
      </c>
      <c r="Z81" t="s">
        <v>15349</v>
      </c>
      <c r="AA81" s="407">
        <v>38290</v>
      </c>
      <c r="AB81" t="s">
        <v>15350</v>
      </c>
      <c r="AC81" t="s">
        <v>14586</v>
      </c>
      <c r="AD81" t="s">
        <v>5659</v>
      </c>
    </row>
    <row r="82" spans="1:30" x14ac:dyDescent="0.35">
      <c r="A82" t="s">
        <v>15056</v>
      </c>
      <c r="B82" t="s">
        <v>14602</v>
      </c>
      <c r="C82" t="s">
        <v>15299</v>
      </c>
      <c r="D82" t="s">
        <v>15298</v>
      </c>
      <c r="E82" t="s">
        <v>14968</v>
      </c>
      <c r="F82" t="s">
        <v>14551</v>
      </c>
      <c r="G82" t="s">
        <v>15195</v>
      </c>
      <c r="H82" t="s">
        <v>15182</v>
      </c>
      <c r="I82" t="s">
        <v>367</v>
      </c>
      <c r="J82" t="s">
        <v>14507</v>
      </c>
      <c r="K82" t="s">
        <v>368</v>
      </c>
      <c r="L82" t="s">
        <v>368</v>
      </c>
      <c r="M82" t="s">
        <v>15347</v>
      </c>
      <c r="N82" t="s">
        <v>365</v>
      </c>
      <c r="O82">
        <v>5</v>
      </c>
      <c r="P82" t="s">
        <v>15348</v>
      </c>
      <c r="Q82">
        <v>426</v>
      </c>
      <c r="R82" t="s">
        <v>2289</v>
      </c>
      <c r="S82" s="408" t="s">
        <v>2283</v>
      </c>
      <c r="T82">
        <v>230</v>
      </c>
      <c r="U82" t="s">
        <v>362</v>
      </c>
      <c r="V82" t="s">
        <v>362</v>
      </c>
      <c r="W82">
        <v>145</v>
      </c>
      <c r="X82" s="409">
        <v>6015</v>
      </c>
      <c r="Y82">
        <v>68</v>
      </c>
      <c r="Z82" t="s">
        <v>2031</v>
      </c>
      <c r="AA82" s="407">
        <v>37795</v>
      </c>
      <c r="AB82" t="s">
        <v>15351</v>
      </c>
      <c r="AC82" t="s">
        <v>14584</v>
      </c>
      <c r="AD82" t="s">
        <v>5659</v>
      </c>
    </row>
    <row r="83" spans="1:30" x14ac:dyDescent="0.35">
      <c r="A83" t="s">
        <v>15057</v>
      </c>
      <c r="B83" t="s">
        <v>14602</v>
      </c>
      <c r="C83" t="s">
        <v>15299</v>
      </c>
      <c r="D83" t="s">
        <v>15298</v>
      </c>
      <c r="E83" t="s">
        <v>14968</v>
      </c>
      <c r="F83" t="s">
        <v>14551</v>
      </c>
      <c r="G83" t="s">
        <v>15195</v>
      </c>
      <c r="H83" t="s">
        <v>15198</v>
      </c>
      <c r="I83" t="s">
        <v>367</v>
      </c>
      <c r="J83" t="s">
        <v>14507</v>
      </c>
      <c r="K83" t="s">
        <v>368</v>
      </c>
      <c r="L83" t="s">
        <v>368</v>
      </c>
      <c r="M83" t="s">
        <v>15354</v>
      </c>
      <c r="N83" t="s">
        <v>375</v>
      </c>
      <c r="O83">
        <v>3</v>
      </c>
      <c r="P83" t="s">
        <v>15355</v>
      </c>
      <c r="Q83">
        <v>290</v>
      </c>
      <c r="R83" t="s">
        <v>2290</v>
      </c>
      <c r="S83" s="408" t="s">
        <v>371</v>
      </c>
      <c r="T83">
        <v>23</v>
      </c>
      <c r="U83" t="s">
        <v>2075</v>
      </c>
      <c r="V83" t="s">
        <v>366</v>
      </c>
      <c r="W83">
        <v>122.5</v>
      </c>
      <c r="X83" s="409">
        <v>6010</v>
      </c>
      <c r="Y83">
        <v>21</v>
      </c>
      <c r="Z83" t="s">
        <v>372</v>
      </c>
      <c r="AA83" s="407">
        <v>23549.760000000002</v>
      </c>
      <c r="AB83" t="s">
        <v>15356</v>
      </c>
      <c r="AC83" t="s">
        <v>14588</v>
      </c>
      <c r="AD83" t="s">
        <v>5659</v>
      </c>
    </row>
    <row r="84" spans="1:30" x14ac:dyDescent="0.35">
      <c r="A84" t="s">
        <v>15058</v>
      </c>
      <c r="B84" t="s">
        <v>15323</v>
      </c>
      <c r="C84" t="s">
        <v>373</v>
      </c>
      <c r="D84" t="s">
        <v>15322</v>
      </c>
      <c r="E84" t="s">
        <v>14968</v>
      </c>
      <c r="F84" t="s">
        <v>14551</v>
      </c>
      <c r="G84" t="s">
        <v>15195</v>
      </c>
      <c r="H84" t="s">
        <v>15198</v>
      </c>
      <c r="I84" t="s">
        <v>367</v>
      </c>
      <c r="J84" t="s">
        <v>14507</v>
      </c>
      <c r="K84" t="s">
        <v>368</v>
      </c>
      <c r="L84" t="s">
        <v>368</v>
      </c>
      <c r="M84" t="s">
        <v>15354</v>
      </c>
      <c r="N84" t="s">
        <v>375</v>
      </c>
      <c r="O84">
        <v>3</v>
      </c>
      <c r="P84" t="s">
        <v>15355</v>
      </c>
      <c r="Q84">
        <v>290</v>
      </c>
      <c r="R84" t="s">
        <v>2290</v>
      </c>
      <c r="S84" s="408" t="s">
        <v>371</v>
      </c>
      <c r="T84">
        <v>23</v>
      </c>
      <c r="U84" t="s">
        <v>366</v>
      </c>
      <c r="V84" t="s">
        <v>366</v>
      </c>
      <c r="W84">
        <v>122.5</v>
      </c>
      <c r="X84" s="409">
        <v>6010</v>
      </c>
      <c r="Y84">
        <v>21</v>
      </c>
      <c r="Z84" t="s">
        <v>2076</v>
      </c>
      <c r="AA84" s="407">
        <v>24910</v>
      </c>
      <c r="AB84" t="s">
        <v>15357</v>
      </c>
      <c r="AC84" t="s">
        <v>14587</v>
      </c>
      <c r="AD84" t="s">
        <v>5659</v>
      </c>
    </row>
    <row r="85" spans="1:30" x14ac:dyDescent="0.35">
      <c r="A85" t="s">
        <v>15059</v>
      </c>
      <c r="B85" t="s">
        <v>14602</v>
      </c>
      <c r="C85" t="s">
        <v>15299</v>
      </c>
      <c r="D85" t="s">
        <v>15298</v>
      </c>
      <c r="E85" t="s">
        <v>14968</v>
      </c>
      <c r="F85" t="s">
        <v>14551</v>
      </c>
      <c r="G85" t="s">
        <v>2037</v>
      </c>
      <c r="H85" t="s">
        <v>15198</v>
      </c>
      <c r="I85" t="s">
        <v>367</v>
      </c>
      <c r="J85" t="s">
        <v>14507</v>
      </c>
      <c r="K85" t="s">
        <v>898</v>
      </c>
      <c r="L85" t="s">
        <v>898</v>
      </c>
      <c r="M85" t="s">
        <v>2142</v>
      </c>
      <c r="N85" t="s">
        <v>375</v>
      </c>
      <c r="O85">
        <v>3</v>
      </c>
      <c r="P85" t="s">
        <v>15358</v>
      </c>
      <c r="Q85">
        <v>385</v>
      </c>
      <c r="R85" t="s">
        <v>2292</v>
      </c>
      <c r="S85" s="408" t="s">
        <v>2116</v>
      </c>
      <c r="T85">
        <v>34</v>
      </c>
      <c r="U85" t="s">
        <v>2075</v>
      </c>
      <c r="V85" t="s">
        <v>366</v>
      </c>
      <c r="W85">
        <v>141.6</v>
      </c>
      <c r="X85" s="409">
        <v>10000</v>
      </c>
      <c r="Y85">
        <v>14</v>
      </c>
      <c r="Z85" t="s">
        <v>2291</v>
      </c>
      <c r="AA85" s="407">
        <v>26408.720000000001</v>
      </c>
      <c r="AB85" t="s">
        <v>15359</v>
      </c>
      <c r="AC85" t="s">
        <v>14589</v>
      </c>
      <c r="AD85" t="s">
        <v>5660</v>
      </c>
    </row>
    <row r="86" spans="1:30" x14ac:dyDescent="0.35">
      <c r="A86" t="s">
        <v>15060</v>
      </c>
      <c r="B86" t="s">
        <v>14602</v>
      </c>
      <c r="C86" t="s">
        <v>15299</v>
      </c>
      <c r="D86" t="s">
        <v>15298</v>
      </c>
      <c r="E86" t="s">
        <v>14968</v>
      </c>
      <c r="F86" t="s">
        <v>14551</v>
      </c>
      <c r="G86" t="s">
        <v>15195</v>
      </c>
      <c r="H86" t="s">
        <v>15198</v>
      </c>
      <c r="I86" t="s">
        <v>367</v>
      </c>
      <c r="J86" t="s">
        <v>14507</v>
      </c>
      <c r="K86" t="s">
        <v>15378</v>
      </c>
      <c r="L86" t="s">
        <v>15379</v>
      </c>
      <c r="M86" t="s">
        <v>2288</v>
      </c>
      <c r="N86" t="s">
        <v>359</v>
      </c>
      <c r="O86">
        <v>5</v>
      </c>
      <c r="P86" t="s">
        <v>15380</v>
      </c>
      <c r="Q86">
        <v>250</v>
      </c>
      <c r="R86" t="s">
        <v>15381</v>
      </c>
      <c r="S86" s="408" t="s">
        <v>371</v>
      </c>
      <c r="T86">
        <v>15.8</v>
      </c>
      <c r="U86" t="s">
        <v>366</v>
      </c>
      <c r="V86" t="s">
        <v>366</v>
      </c>
      <c r="W86">
        <v>121.1</v>
      </c>
      <c r="X86" s="409">
        <v>3525</v>
      </c>
      <c r="Y86">
        <v>26</v>
      </c>
      <c r="Z86" t="s">
        <v>15382</v>
      </c>
      <c r="AA86" s="407">
        <v>18193.760000000002</v>
      </c>
      <c r="AB86" t="s">
        <v>15383</v>
      </c>
      <c r="AC86" t="s">
        <v>15384</v>
      </c>
      <c r="AD86" t="s">
        <v>5659</v>
      </c>
    </row>
    <row r="87" spans="1:30" x14ac:dyDescent="0.35">
      <c r="A87" t="s">
        <v>15061</v>
      </c>
      <c r="B87" t="s">
        <v>14602</v>
      </c>
      <c r="C87" t="s">
        <v>15299</v>
      </c>
      <c r="D87" t="s">
        <v>15298</v>
      </c>
      <c r="E87" t="s">
        <v>14968</v>
      </c>
      <c r="F87" t="s">
        <v>14551</v>
      </c>
      <c r="G87" t="s">
        <v>15195</v>
      </c>
      <c r="H87" t="s">
        <v>15324</v>
      </c>
      <c r="I87" t="s">
        <v>367</v>
      </c>
      <c r="J87" t="s">
        <v>14507</v>
      </c>
      <c r="K87" t="s">
        <v>15378</v>
      </c>
      <c r="L87" t="s">
        <v>15379</v>
      </c>
      <c r="M87" t="s">
        <v>2288</v>
      </c>
      <c r="N87" t="s">
        <v>359</v>
      </c>
      <c r="O87">
        <v>5</v>
      </c>
      <c r="P87" t="s">
        <v>15200</v>
      </c>
      <c r="Q87">
        <v>162</v>
      </c>
      <c r="R87" t="s">
        <v>15381</v>
      </c>
      <c r="S87" s="408" t="s">
        <v>371</v>
      </c>
      <c r="T87">
        <v>15.8</v>
      </c>
      <c r="U87" t="s">
        <v>366</v>
      </c>
      <c r="V87" t="s">
        <v>362</v>
      </c>
      <c r="W87">
        <v>121.1</v>
      </c>
      <c r="X87" s="409">
        <v>3636</v>
      </c>
      <c r="Y87">
        <v>37</v>
      </c>
      <c r="Z87" t="s">
        <v>15382</v>
      </c>
      <c r="AA87" s="407">
        <v>19441.760000000002</v>
      </c>
      <c r="AB87" t="s">
        <v>15385</v>
      </c>
      <c r="AC87" t="s">
        <v>15386</v>
      </c>
      <c r="AD87" t="s">
        <v>5659</v>
      </c>
    </row>
    <row r="88" spans="1:30" x14ac:dyDescent="0.35">
      <c r="A88" t="s">
        <v>15062</v>
      </c>
      <c r="B88" t="s">
        <v>15323</v>
      </c>
      <c r="C88" t="s">
        <v>373</v>
      </c>
      <c r="D88" t="s">
        <v>15322</v>
      </c>
      <c r="E88" t="s">
        <v>14968</v>
      </c>
      <c r="F88" t="s">
        <v>14551</v>
      </c>
      <c r="G88" t="s">
        <v>15195</v>
      </c>
      <c r="H88" t="s">
        <v>15324</v>
      </c>
      <c r="I88" t="s">
        <v>367</v>
      </c>
      <c r="J88" t="s">
        <v>14507</v>
      </c>
      <c r="K88" t="s">
        <v>15378</v>
      </c>
      <c r="L88" t="s">
        <v>15379</v>
      </c>
      <c r="M88" t="s">
        <v>2288</v>
      </c>
      <c r="N88" t="s">
        <v>359</v>
      </c>
      <c r="O88">
        <v>5</v>
      </c>
      <c r="P88" t="s">
        <v>15200</v>
      </c>
      <c r="Q88">
        <v>191</v>
      </c>
      <c r="R88" t="s">
        <v>15381</v>
      </c>
      <c r="S88" s="408" t="s">
        <v>371</v>
      </c>
      <c r="T88">
        <v>13.8</v>
      </c>
      <c r="U88" t="s">
        <v>366</v>
      </c>
      <c r="V88" t="s">
        <v>362</v>
      </c>
      <c r="W88">
        <v>121.1</v>
      </c>
      <c r="X88" s="409">
        <v>5200</v>
      </c>
      <c r="Y88">
        <v>37</v>
      </c>
      <c r="Z88" t="s">
        <v>15382</v>
      </c>
      <c r="AA88" s="407">
        <v>20754</v>
      </c>
      <c r="AB88" t="s">
        <v>15387</v>
      </c>
      <c r="AC88" t="s">
        <v>15388</v>
      </c>
      <c r="AD88" t="s">
        <v>5659</v>
      </c>
    </row>
    <row r="89" spans="1:30" x14ac:dyDescent="0.35">
      <c r="A89" t="s">
        <v>15063</v>
      </c>
      <c r="B89" t="s">
        <v>15323</v>
      </c>
      <c r="C89" t="s">
        <v>373</v>
      </c>
      <c r="D89" t="s">
        <v>15322</v>
      </c>
      <c r="E89" t="s">
        <v>14968</v>
      </c>
      <c r="F89" t="s">
        <v>14551</v>
      </c>
      <c r="G89" t="s">
        <v>15195</v>
      </c>
      <c r="H89" t="s">
        <v>15198</v>
      </c>
      <c r="I89" t="s">
        <v>367</v>
      </c>
      <c r="J89" t="s">
        <v>14507</v>
      </c>
      <c r="K89" t="s">
        <v>2297</v>
      </c>
      <c r="L89" t="s">
        <v>14593</v>
      </c>
      <c r="M89" t="s">
        <v>369</v>
      </c>
      <c r="N89" t="s">
        <v>375</v>
      </c>
      <c r="O89">
        <v>4</v>
      </c>
      <c r="P89" t="s">
        <v>15390</v>
      </c>
      <c r="Q89">
        <v>270</v>
      </c>
      <c r="R89" t="s">
        <v>2298</v>
      </c>
      <c r="S89" s="408" t="s">
        <v>371</v>
      </c>
      <c r="T89">
        <v>18</v>
      </c>
      <c r="U89" t="s">
        <v>366</v>
      </c>
      <c r="V89" t="s">
        <v>366</v>
      </c>
      <c r="W89">
        <v>126.8</v>
      </c>
      <c r="X89" s="409">
        <v>6050</v>
      </c>
      <c r="Y89">
        <v>23</v>
      </c>
      <c r="Z89" t="s">
        <v>2044</v>
      </c>
      <c r="AA89" s="407">
        <v>23297</v>
      </c>
      <c r="AB89" t="s">
        <v>15391</v>
      </c>
      <c r="AC89" t="s">
        <v>14594</v>
      </c>
      <c r="AD89" t="s">
        <v>5659</v>
      </c>
    </row>
    <row r="90" spans="1:30" x14ac:dyDescent="0.35">
      <c r="A90" t="s">
        <v>15064</v>
      </c>
      <c r="B90" t="s">
        <v>14602</v>
      </c>
      <c r="C90" t="s">
        <v>15299</v>
      </c>
      <c r="D90" t="s">
        <v>15298</v>
      </c>
      <c r="E90" t="s">
        <v>14968</v>
      </c>
      <c r="F90" t="s">
        <v>14551</v>
      </c>
      <c r="G90" t="s">
        <v>15195</v>
      </c>
      <c r="H90" t="s">
        <v>15198</v>
      </c>
      <c r="I90" t="s">
        <v>367</v>
      </c>
      <c r="J90" t="s">
        <v>14507</v>
      </c>
      <c r="K90" t="s">
        <v>2297</v>
      </c>
      <c r="L90" t="s">
        <v>14593</v>
      </c>
      <c r="M90" t="s">
        <v>369</v>
      </c>
      <c r="N90" t="s">
        <v>375</v>
      </c>
      <c r="O90">
        <v>4</v>
      </c>
      <c r="P90" t="s">
        <v>15390</v>
      </c>
      <c r="Q90">
        <v>270</v>
      </c>
      <c r="R90" t="s">
        <v>2298</v>
      </c>
      <c r="S90" s="408" t="s">
        <v>371</v>
      </c>
      <c r="T90">
        <v>18</v>
      </c>
      <c r="U90" t="s">
        <v>366</v>
      </c>
      <c r="V90" t="s">
        <v>366</v>
      </c>
      <c r="W90">
        <v>126.8</v>
      </c>
      <c r="X90" s="409">
        <v>6050</v>
      </c>
      <c r="Y90">
        <v>23</v>
      </c>
      <c r="Z90" t="s">
        <v>2044</v>
      </c>
      <c r="AA90" s="407">
        <v>22516</v>
      </c>
      <c r="AB90" t="s">
        <v>15391</v>
      </c>
      <c r="AC90" t="s">
        <v>14594</v>
      </c>
      <c r="AD90" t="s">
        <v>5659</v>
      </c>
    </row>
    <row r="91" spans="1:30" x14ac:dyDescent="0.35">
      <c r="A91" t="s">
        <v>15075</v>
      </c>
      <c r="B91" t="s">
        <v>15278</v>
      </c>
      <c r="C91" t="s">
        <v>15279</v>
      </c>
      <c r="D91" t="s">
        <v>15277</v>
      </c>
      <c r="E91" t="s">
        <v>14968</v>
      </c>
      <c r="F91" t="s">
        <v>14551</v>
      </c>
      <c r="G91" t="s">
        <v>2037</v>
      </c>
      <c r="H91" t="s">
        <v>15198</v>
      </c>
      <c r="I91" t="s">
        <v>15608</v>
      </c>
      <c r="J91" t="s">
        <v>1283</v>
      </c>
      <c r="K91">
        <v>2500</v>
      </c>
      <c r="L91" t="s">
        <v>15635</v>
      </c>
      <c r="M91" t="s">
        <v>2307</v>
      </c>
      <c r="N91" t="s">
        <v>370</v>
      </c>
      <c r="O91">
        <v>6</v>
      </c>
      <c r="P91" t="s">
        <v>15636</v>
      </c>
      <c r="Q91">
        <v>410</v>
      </c>
      <c r="R91" t="s">
        <v>2308</v>
      </c>
      <c r="S91" s="408" t="s">
        <v>14599</v>
      </c>
      <c r="T91">
        <v>31</v>
      </c>
      <c r="U91" t="s">
        <v>366</v>
      </c>
      <c r="V91" t="s">
        <v>366</v>
      </c>
      <c r="W91">
        <v>160</v>
      </c>
      <c r="X91" s="409">
        <v>10000</v>
      </c>
      <c r="Y91">
        <v>14</v>
      </c>
      <c r="Z91" t="s">
        <v>2299</v>
      </c>
      <c r="AA91" s="407">
        <v>45122</v>
      </c>
      <c r="AB91" t="s">
        <v>15637</v>
      </c>
      <c r="AC91" t="s">
        <v>15638</v>
      </c>
      <c r="AD91" t="s">
        <v>5660</v>
      </c>
    </row>
    <row r="92" spans="1:30" x14ac:dyDescent="0.35">
      <c r="A92" t="s">
        <v>15076</v>
      </c>
      <c r="B92" t="s">
        <v>15278</v>
      </c>
      <c r="C92" t="s">
        <v>15279</v>
      </c>
      <c r="D92" t="s">
        <v>15277</v>
      </c>
      <c r="E92" t="s">
        <v>14968</v>
      </c>
      <c r="F92" t="s">
        <v>14551</v>
      </c>
      <c r="G92" t="s">
        <v>2037</v>
      </c>
      <c r="H92" t="s">
        <v>15198</v>
      </c>
      <c r="I92" t="s">
        <v>15608</v>
      </c>
      <c r="J92" t="s">
        <v>1283</v>
      </c>
      <c r="K92">
        <v>2500</v>
      </c>
      <c r="L92" t="s">
        <v>15635</v>
      </c>
      <c r="M92" t="s">
        <v>2108</v>
      </c>
      <c r="N92" t="s">
        <v>370</v>
      </c>
      <c r="O92">
        <v>6</v>
      </c>
      <c r="P92" t="s">
        <v>15636</v>
      </c>
      <c r="Q92">
        <v>410</v>
      </c>
      <c r="R92" t="s">
        <v>2309</v>
      </c>
      <c r="S92" s="408" t="s">
        <v>2130</v>
      </c>
      <c r="T92">
        <v>31</v>
      </c>
      <c r="U92" t="s">
        <v>366</v>
      </c>
      <c r="V92" t="s">
        <v>366</v>
      </c>
      <c r="W92">
        <v>149</v>
      </c>
      <c r="X92" s="409">
        <v>10000</v>
      </c>
      <c r="Y92">
        <v>14</v>
      </c>
      <c r="Z92" t="s">
        <v>2299</v>
      </c>
      <c r="AA92" s="407">
        <v>39392</v>
      </c>
      <c r="AB92" t="s">
        <v>15639</v>
      </c>
      <c r="AC92" t="s">
        <v>15640</v>
      </c>
      <c r="AD92" t="s">
        <v>5660</v>
      </c>
    </row>
    <row r="93" spans="1:30" x14ac:dyDescent="0.35">
      <c r="A93" t="s">
        <v>15077</v>
      </c>
      <c r="B93" t="s">
        <v>15278</v>
      </c>
      <c r="C93" t="s">
        <v>15279</v>
      </c>
      <c r="D93" t="s">
        <v>15277</v>
      </c>
      <c r="E93" t="s">
        <v>14968</v>
      </c>
      <c r="F93" t="s">
        <v>14551</v>
      </c>
      <c r="G93" t="s">
        <v>2037</v>
      </c>
      <c r="H93" t="s">
        <v>15198</v>
      </c>
      <c r="I93" t="s">
        <v>15608</v>
      </c>
      <c r="J93" t="s">
        <v>1283</v>
      </c>
      <c r="K93">
        <v>2500</v>
      </c>
      <c r="L93" t="s">
        <v>15635</v>
      </c>
      <c r="M93" t="s">
        <v>2108</v>
      </c>
      <c r="N93" t="s">
        <v>370</v>
      </c>
      <c r="O93">
        <v>6</v>
      </c>
      <c r="P93" t="s">
        <v>15636</v>
      </c>
      <c r="Q93">
        <v>410</v>
      </c>
      <c r="R93" t="s">
        <v>2310</v>
      </c>
      <c r="S93" s="408" t="s">
        <v>2130</v>
      </c>
      <c r="T93">
        <v>32</v>
      </c>
      <c r="U93" t="s">
        <v>366</v>
      </c>
      <c r="V93" t="s">
        <v>366</v>
      </c>
      <c r="W93">
        <v>169</v>
      </c>
      <c r="X93" s="409">
        <v>10000</v>
      </c>
      <c r="Y93">
        <v>14</v>
      </c>
      <c r="Z93" t="s">
        <v>2291</v>
      </c>
      <c r="AA93" s="407">
        <v>39522</v>
      </c>
      <c r="AB93" t="s">
        <v>15641</v>
      </c>
      <c r="AC93" t="s">
        <v>15642</v>
      </c>
      <c r="AD93" t="s">
        <v>5660</v>
      </c>
    </row>
    <row r="94" spans="1:30" x14ac:dyDescent="0.35">
      <c r="A94" t="s">
        <v>15078</v>
      </c>
      <c r="B94" t="s">
        <v>15278</v>
      </c>
      <c r="C94" t="s">
        <v>15279</v>
      </c>
      <c r="D94" t="s">
        <v>15277</v>
      </c>
      <c r="E94" t="s">
        <v>14968</v>
      </c>
      <c r="F94" t="s">
        <v>14551</v>
      </c>
      <c r="G94" t="s">
        <v>2037</v>
      </c>
      <c r="H94" t="s">
        <v>15198</v>
      </c>
      <c r="I94" t="s">
        <v>15608</v>
      </c>
      <c r="J94" t="s">
        <v>1283</v>
      </c>
      <c r="K94">
        <v>2500</v>
      </c>
      <c r="L94" t="s">
        <v>15635</v>
      </c>
      <c r="M94" t="s">
        <v>15615</v>
      </c>
      <c r="N94" t="s">
        <v>370</v>
      </c>
      <c r="O94">
        <v>3</v>
      </c>
      <c r="P94" t="s">
        <v>15636</v>
      </c>
      <c r="Q94">
        <v>410</v>
      </c>
      <c r="R94" t="s">
        <v>2312</v>
      </c>
      <c r="S94" s="408" t="s">
        <v>2130</v>
      </c>
      <c r="T94">
        <v>32</v>
      </c>
      <c r="U94" t="s">
        <v>366</v>
      </c>
      <c r="V94" t="s">
        <v>366</v>
      </c>
      <c r="W94">
        <v>140</v>
      </c>
      <c r="X94" s="409">
        <v>10000</v>
      </c>
      <c r="Y94">
        <v>14</v>
      </c>
      <c r="Z94" t="s">
        <v>2291</v>
      </c>
      <c r="AA94" s="407">
        <v>36152</v>
      </c>
      <c r="AB94" t="s">
        <v>15643</v>
      </c>
      <c r="AC94" t="s">
        <v>15644</v>
      </c>
      <c r="AD94" t="s">
        <v>5660</v>
      </c>
    </row>
    <row r="95" spans="1:30" x14ac:dyDescent="0.35">
      <c r="A95" t="s">
        <v>15079</v>
      </c>
      <c r="B95" t="s">
        <v>15278</v>
      </c>
      <c r="C95" t="s">
        <v>15279</v>
      </c>
      <c r="D95" t="s">
        <v>15277</v>
      </c>
      <c r="E95" t="s">
        <v>14968</v>
      </c>
      <c r="F95" t="s">
        <v>14551</v>
      </c>
      <c r="G95" t="s">
        <v>2037</v>
      </c>
      <c r="H95" t="s">
        <v>15198</v>
      </c>
      <c r="I95" t="s">
        <v>15608</v>
      </c>
      <c r="J95" t="s">
        <v>1283</v>
      </c>
      <c r="K95">
        <v>2500</v>
      </c>
      <c r="L95" t="s">
        <v>15635</v>
      </c>
      <c r="M95" t="s">
        <v>15615</v>
      </c>
      <c r="N95" t="s">
        <v>375</v>
      </c>
      <c r="O95">
        <v>3</v>
      </c>
      <c r="P95" t="s">
        <v>15636</v>
      </c>
      <c r="Q95">
        <v>410</v>
      </c>
      <c r="R95" t="s">
        <v>2311</v>
      </c>
      <c r="S95" s="408" t="s">
        <v>2130</v>
      </c>
      <c r="T95">
        <v>32</v>
      </c>
      <c r="U95" t="s">
        <v>366</v>
      </c>
      <c r="V95" t="s">
        <v>366</v>
      </c>
      <c r="W95">
        <v>140</v>
      </c>
      <c r="X95" s="409">
        <v>10000</v>
      </c>
      <c r="Y95">
        <v>14</v>
      </c>
      <c r="Z95" t="s">
        <v>2291</v>
      </c>
      <c r="AA95" s="407">
        <v>33662</v>
      </c>
      <c r="AB95" t="s">
        <v>15645</v>
      </c>
      <c r="AC95" t="s">
        <v>15646</v>
      </c>
      <c r="AD95" t="s">
        <v>5660</v>
      </c>
    </row>
    <row r="96" spans="1:30" x14ac:dyDescent="0.35">
      <c r="A96" t="s">
        <v>15065</v>
      </c>
      <c r="B96" t="s">
        <v>15278</v>
      </c>
      <c r="C96" t="s">
        <v>15279</v>
      </c>
      <c r="D96" t="s">
        <v>15277</v>
      </c>
      <c r="E96" t="s">
        <v>14968</v>
      </c>
      <c r="F96" t="s">
        <v>14551</v>
      </c>
      <c r="G96" t="s">
        <v>15195</v>
      </c>
      <c r="H96" t="s">
        <v>15198</v>
      </c>
      <c r="I96" t="s">
        <v>15608</v>
      </c>
      <c r="J96" t="s">
        <v>1283</v>
      </c>
      <c r="K96" t="s">
        <v>15602</v>
      </c>
      <c r="L96" t="s">
        <v>15603</v>
      </c>
      <c r="M96" t="s">
        <v>2108</v>
      </c>
      <c r="N96" t="s">
        <v>370</v>
      </c>
      <c r="O96">
        <v>6</v>
      </c>
      <c r="P96" t="s">
        <v>15202</v>
      </c>
      <c r="Q96">
        <v>305</v>
      </c>
      <c r="R96" t="s">
        <v>2301</v>
      </c>
      <c r="S96" s="408" t="s">
        <v>14596</v>
      </c>
      <c r="T96">
        <v>26</v>
      </c>
      <c r="U96" t="s">
        <v>366</v>
      </c>
      <c r="V96" t="s">
        <v>366</v>
      </c>
      <c r="W96">
        <v>140.5</v>
      </c>
      <c r="X96" s="409">
        <v>6800</v>
      </c>
      <c r="Y96">
        <v>19</v>
      </c>
      <c r="Z96" t="s">
        <v>2047</v>
      </c>
      <c r="AA96" s="407">
        <v>35642</v>
      </c>
      <c r="AB96" t="s">
        <v>15609</v>
      </c>
      <c r="AC96" t="s">
        <v>15610</v>
      </c>
      <c r="AD96" t="s">
        <v>5659</v>
      </c>
    </row>
    <row r="97" spans="1:30" x14ac:dyDescent="0.35">
      <c r="A97" t="s">
        <v>15066</v>
      </c>
      <c r="B97" t="s">
        <v>15278</v>
      </c>
      <c r="C97" t="s">
        <v>15279</v>
      </c>
      <c r="D97" t="s">
        <v>15277</v>
      </c>
      <c r="E97" t="s">
        <v>14968</v>
      </c>
      <c r="F97" t="s">
        <v>14551</v>
      </c>
      <c r="G97" t="s">
        <v>15195</v>
      </c>
      <c r="H97" t="s">
        <v>15198</v>
      </c>
      <c r="I97" t="s">
        <v>15608</v>
      </c>
      <c r="J97" t="s">
        <v>1283</v>
      </c>
      <c r="K97" t="s">
        <v>15602</v>
      </c>
      <c r="L97" t="s">
        <v>15603</v>
      </c>
      <c r="M97" t="s">
        <v>2108</v>
      </c>
      <c r="N97" t="s">
        <v>370</v>
      </c>
      <c r="O97">
        <v>6</v>
      </c>
      <c r="P97" t="s">
        <v>15605</v>
      </c>
      <c r="Q97">
        <v>395</v>
      </c>
      <c r="R97" t="s">
        <v>2300</v>
      </c>
      <c r="S97" s="408" t="s">
        <v>2134</v>
      </c>
      <c r="T97">
        <v>26</v>
      </c>
      <c r="U97" t="s">
        <v>366</v>
      </c>
      <c r="V97" t="s">
        <v>366</v>
      </c>
      <c r="W97">
        <v>149</v>
      </c>
      <c r="X97" s="409">
        <v>6800</v>
      </c>
      <c r="Y97">
        <v>17</v>
      </c>
      <c r="Z97" t="s">
        <v>2299</v>
      </c>
      <c r="AA97" s="407">
        <v>36222</v>
      </c>
      <c r="AB97" t="s">
        <v>15611</v>
      </c>
      <c r="AC97" t="s">
        <v>15612</v>
      </c>
      <c r="AD97" t="s">
        <v>5659</v>
      </c>
    </row>
    <row r="98" spans="1:30" x14ac:dyDescent="0.35">
      <c r="A98" t="s">
        <v>15067</v>
      </c>
      <c r="B98" t="s">
        <v>15278</v>
      </c>
      <c r="C98" t="s">
        <v>15279</v>
      </c>
      <c r="D98" t="s">
        <v>15277</v>
      </c>
      <c r="E98" t="s">
        <v>14968</v>
      </c>
      <c r="F98" t="s">
        <v>14551</v>
      </c>
      <c r="G98" t="s">
        <v>15195</v>
      </c>
      <c r="H98" t="s">
        <v>15198</v>
      </c>
      <c r="I98" t="s">
        <v>15608</v>
      </c>
      <c r="J98" t="s">
        <v>1283</v>
      </c>
      <c r="K98" t="s">
        <v>15602</v>
      </c>
      <c r="L98" t="s">
        <v>15603</v>
      </c>
      <c r="M98" t="s">
        <v>2302</v>
      </c>
      <c r="N98" t="s">
        <v>370</v>
      </c>
      <c r="O98">
        <v>6</v>
      </c>
      <c r="P98" t="s">
        <v>15202</v>
      </c>
      <c r="Q98">
        <v>305</v>
      </c>
      <c r="R98" t="s">
        <v>2303</v>
      </c>
      <c r="S98" s="408" t="s">
        <v>14596</v>
      </c>
      <c r="T98">
        <v>26</v>
      </c>
      <c r="U98" t="s">
        <v>366</v>
      </c>
      <c r="V98" t="s">
        <v>366</v>
      </c>
      <c r="W98">
        <v>140.5</v>
      </c>
      <c r="X98" s="409">
        <v>6800</v>
      </c>
      <c r="Y98">
        <v>19</v>
      </c>
      <c r="Z98" t="s">
        <v>2299</v>
      </c>
      <c r="AA98" s="407">
        <v>33132</v>
      </c>
      <c r="AB98" t="s">
        <v>15613</v>
      </c>
      <c r="AC98" t="s">
        <v>15614</v>
      </c>
      <c r="AD98" t="s">
        <v>5659</v>
      </c>
    </row>
    <row r="99" spans="1:30" x14ac:dyDescent="0.35">
      <c r="A99" t="s">
        <v>15068</v>
      </c>
      <c r="B99" t="s">
        <v>15278</v>
      </c>
      <c r="C99" t="s">
        <v>15279</v>
      </c>
      <c r="D99" t="s">
        <v>15277</v>
      </c>
      <c r="E99" t="s">
        <v>14968</v>
      </c>
      <c r="F99" t="s">
        <v>14551</v>
      </c>
      <c r="G99" t="s">
        <v>15195</v>
      </c>
      <c r="H99" t="s">
        <v>15198</v>
      </c>
      <c r="I99" t="s">
        <v>15608</v>
      </c>
      <c r="J99" t="s">
        <v>1283</v>
      </c>
      <c r="K99" t="s">
        <v>15602</v>
      </c>
      <c r="L99" t="s">
        <v>15603</v>
      </c>
      <c r="M99" t="s">
        <v>15615</v>
      </c>
      <c r="N99" t="s">
        <v>370</v>
      </c>
      <c r="O99">
        <v>3</v>
      </c>
      <c r="P99" t="s">
        <v>15202</v>
      </c>
      <c r="Q99">
        <v>305</v>
      </c>
      <c r="R99" t="s">
        <v>2305</v>
      </c>
      <c r="S99" s="408" t="s">
        <v>14596</v>
      </c>
      <c r="T99">
        <v>26</v>
      </c>
      <c r="U99" t="s">
        <v>366</v>
      </c>
      <c r="V99" t="s">
        <v>366</v>
      </c>
      <c r="W99">
        <v>120.5</v>
      </c>
      <c r="X99" s="409">
        <v>6300</v>
      </c>
      <c r="Y99">
        <v>19</v>
      </c>
      <c r="Z99" t="s">
        <v>2299</v>
      </c>
      <c r="AA99" s="407">
        <v>30502</v>
      </c>
      <c r="AB99" t="s">
        <v>15616</v>
      </c>
      <c r="AC99" t="s">
        <v>15617</v>
      </c>
      <c r="AD99" t="s">
        <v>5659</v>
      </c>
    </row>
    <row r="100" spans="1:30" x14ac:dyDescent="0.35">
      <c r="A100" t="s">
        <v>15069</v>
      </c>
      <c r="B100" t="s">
        <v>15278</v>
      </c>
      <c r="C100" t="s">
        <v>15279</v>
      </c>
      <c r="D100" t="s">
        <v>15277</v>
      </c>
      <c r="E100" t="s">
        <v>14968</v>
      </c>
      <c r="F100" t="s">
        <v>14551</v>
      </c>
      <c r="G100" t="s">
        <v>15195</v>
      </c>
      <c r="H100" t="s">
        <v>15198</v>
      </c>
      <c r="I100" t="s">
        <v>15608</v>
      </c>
      <c r="J100" t="s">
        <v>1283</v>
      </c>
      <c r="K100" t="s">
        <v>15602</v>
      </c>
      <c r="L100" t="s">
        <v>15603</v>
      </c>
      <c r="M100" t="s">
        <v>15615</v>
      </c>
      <c r="N100" t="s">
        <v>370</v>
      </c>
      <c r="O100">
        <v>3</v>
      </c>
      <c r="P100" t="s">
        <v>15202</v>
      </c>
      <c r="Q100">
        <v>305</v>
      </c>
      <c r="R100" t="s">
        <v>2306</v>
      </c>
      <c r="S100" s="408" t="s">
        <v>14596</v>
      </c>
      <c r="T100">
        <v>32</v>
      </c>
      <c r="U100" t="s">
        <v>366</v>
      </c>
      <c r="V100" t="s">
        <v>366</v>
      </c>
      <c r="W100">
        <v>140.5</v>
      </c>
      <c r="X100" s="409">
        <v>6600</v>
      </c>
      <c r="Y100">
        <v>19</v>
      </c>
      <c r="Z100" t="s">
        <v>2291</v>
      </c>
      <c r="AA100" s="407">
        <v>30532</v>
      </c>
      <c r="AB100" t="s">
        <v>15618</v>
      </c>
      <c r="AC100" t="s">
        <v>15619</v>
      </c>
      <c r="AD100" t="s">
        <v>5659</v>
      </c>
    </row>
    <row r="101" spans="1:30" x14ac:dyDescent="0.35">
      <c r="A101" t="s">
        <v>15070</v>
      </c>
      <c r="B101" t="s">
        <v>15278</v>
      </c>
      <c r="C101" t="s">
        <v>15279</v>
      </c>
      <c r="D101" t="s">
        <v>15277</v>
      </c>
      <c r="E101" t="s">
        <v>14968</v>
      </c>
      <c r="F101" t="s">
        <v>14551</v>
      </c>
      <c r="G101" t="s">
        <v>15195</v>
      </c>
      <c r="H101" t="s">
        <v>15198</v>
      </c>
      <c r="I101" t="s">
        <v>15608</v>
      </c>
      <c r="J101" t="s">
        <v>1283</v>
      </c>
      <c r="K101" t="s">
        <v>15602</v>
      </c>
      <c r="L101" t="s">
        <v>15603</v>
      </c>
      <c r="M101" t="s">
        <v>15615</v>
      </c>
      <c r="N101" t="s">
        <v>375</v>
      </c>
      <c r="O101">
        <v>3</v>
      </c>
      <c r="P101" t="s">
        <v>15202</v>
      </c>
      <c r="Q101">
        <v>305</v>
      </c>
      <c r="R101" t="s">
        <v>2304</v>
      </c>
      <c r="S101" s="408" t="s">
        <v>14596</v>
      </c>
      <c r="T101">
        <v>26</v>
      </c>
      <c r="U101" t="s">
        <v>366</v>
      </c>
      <c r="V101" t="s">
        <v>366</v>
      </c>
      <c r="W101">
        <v>120.5</v>
      </c>
      <c r="X101" s="409">
        <v>6025</v>
      </c>
      <c r="Y101">
        <v>20</v>
      </c>
      <c r="Z101" t="s">
        <v>2299</v>
      </c>
      <c r="AA101" s="407">
        <v>26322</v>
      </c>
      <c r="AB101" t="s">
        <v>15620</v>
      </c>
      <c r="AC101" t="s">
        <v>15621</v>
      </c>
      <c r="AD101" t="s">
        <v>5659</v>
      </c>
    </row>
    <row r="102" spans="1:30" x14ac:dyDescent="0.35">
      <c r="A102" t="s">
        <v>15071</v>
      </c>
      <c r="B102" t="s">
        <v>15278</v>
      </c>
      <c r="C102" t="s">
        <v>15279</v>
      </c>
      <c r="D102" t="s">
        <v>15277</v>
      </c>
      <c r="E102" t="s">
        <v>14968</v>
      </c>
      <c r="F102" t="s">
        <v>14551</v>
      </c>
      <c r="G102" t="s">
        <v>15195</v>
      </c>
      <c r="H102" t="s">
        <v>15198</v>
      </c>
      <c r="I102" t="s">
        <v>15608</v>
      </c>
      <c r="J102" t="s">
        <v>1283</v>
      </c>
      <c r="K102" t="s">
        <v>15622</v>
      </c>
      <c r="L102" t="s">
        <v>15623</v>
      </c>
      <c r="M102" t="s">
        <v>2108</v>
      </c>
      <c r="N102" t="s">
        <v>370</v>
      </c>
      <c r="O102">
        <v>6</v>
      </c>
      <c r="P102" t="s">
        <v>15202</v>
      </c>
      <c r="Q102">
        <v>305</v>
      </c>
      <c r="R102" t="s">
        <v>15624</v>
      </c>
      <c r="S102" s="408" t="s">
        <v>14598</v>
      </c>
      <c r="T102">
        <v>26</v>
      </c>
      <c r="U102" t="s">
        <v>366</v>
      </c>
      <c r="V102" t="s">
        <v>366</v>
      </c>
      <c r="W102">
        <v>153.5</v>
      </c>
      <c r="X102" s="409">
        <v>6900</v>
      </c>
      <c r="Y102">
        <v>21</v>
      </c>
      <c r="Z102" t="s">
        <v>2299</v>
      </c>
      <c r="AA102" s="407">
        <v>35852</v>
      </c>
      <c r="AB102" t="s">
        <v>15625</v>
      </c>
      <c r="AC102" t="s">
        <v>15626</v>
      </c>
      <c r="AD102" t="s">
        <v>5659</v>
      </c>
    </row>
    <row r="103" spans="1:30" x14ac:dyDescent="0.35">
      <c r="A103" t="s">
        <v>15072</v>
      </c>
      <c r="B103" t="s">
        <v>15278</v>
      </c>
      <c r="C103" t="s">
        <v>15279</v>
      </c>
      <c r="D103" t="s">
        <v>15277</v>
      </c>
      <c r="E103" t="s">
        <v>14968</v>
      </c>
      <c r="F103" t="s">
        <v>14551</v>
      </c>
      <c r="G103" t="s">
        <v>15195</v>
      </c>
      <c r="H103" t="s">
        <v>15198</v>
      </c>
      <c r="I103" t="s">
        <v>15608</v>
      </c>
      <c r="J103" t="s">
        <v>1283</v>
      </c>
      <c r="K103" t="s">
        <v>15622</v>
      </c>
      <c r="L103" t="s">
        <v>15623</v>
      </c>
      <c r="M103" t="s">
        <v>2108</v>
      </c>
      <c r="N103" t="s">
        <v>370</v>
      </c>
      <c r="O103">
        <v>6</v>
      </c>
      <c r="P103" t="s">
        <v>15202</v>
      </c>
      <c r="Q103">
        <v>305</v>
      </c>
      <c r="R103" t="s">
        <v>15627</v>
      </c>
      <c r="S103" s="408" t="s">
        <v>14598</v>
      </c>
      <c r="T103">
        <v>26</v>
      </c>
      <c r="U103" t="s">
        <v>366</v>
      </c>
      <c r="V103" t="s">
        <v>366</v>
      </c>
      <c r="W103">
        <v>144.5</v>
      </c>
      <c r="X103" s="409">
        <v>6900</v>
      </c>
      <c r="Y103">
        <v>21</v>
      </c>
      <c r="Z103" t="s">
        <v>2047</v>
      </c>
      <c r="AA103" s="407">
        <v>35592</v>
      </c>
      <c r="AB103" t="s">
        <v>15628</v>
      </c>
      <c r="AC103" t="s">
        <v>15629</v>
      </c>
      <c r="AD103" t="s">
        <v>5659</v>
      </c>
    </row>
    <row r="104" spans="1:30" x14ac:dyDescent="0.35">
      <c r="A104" t="s">
        <v>15073</v>
      </c>
      <c r="B104" t="s">
        <v>15278</v>
      </c>
      <c r="C104" t="s">
        <v>15279</v>
      </c>
      <c r="D104" t="s">
        <v>15277</v>
      </c>
      <c r="E104" t="s">
        <v>14968</v>
      </c>
      <c r="F104" t="s">
        <v>14551</v>
      </c>
      <c r="G104" t="s">
        <v>15195</v>
      </c>
      <c r="H104" t="s">
        <v>15198</v>
      </c>
      <c r="I104" t="s">
        <v>15608</v>
      </c>
      <c r="J104" t="s">
        <v>1283</v>
      </c>
      <c r="K104" t="s">
        <v>15622</v>
      </c>
      <c r="L104" t="s">
        <v>15623</v>
      </c>
      <c r="M104" t="s">
        <v>2302</v>
      </c>
      <c r="N104" t="s">
        <v>370</v>
      </c>
      <c r="O104">
        <v>6</v>
      </c>
      <c r="P104" t="s">
        <v>15202</v>
      </c>
      <c r="Q104">
        <v>305</v>
      </c>
      <c r="R104" t="s">
        <v>14597</v>
      </c>
      <c r="S104" s="408" t="s">
        <v>14598</v>
      </c>
      <c r="T104">
        <v>23</v>
      </c>
      <c r="U104" t="s">
        <v>366</v>
      </c>
      <c r="V104" t="s">
        <v>366</v>
      </c>
      <c r="W104">
        <v>140</v>
      </c>
      <c r="X104" s="409">
        <v>6800</v>
      </c>
      <c r="Y104">
        <v>21</v>
      </c>
      <c r="Z104" t="s">
        <v>2299</v>
      </c>
      <c r="AA104" s="407">
        <v>33002</v>
      </c>
      <c r="AB104" t="s">
        <v>15630</v>
      </c>
      <c r="AC104" t="s">
        <v>15631</v>
      </c>
      <c r="AD104" t="s">
        <v>5659</v>
      </c>
    </row>
    <row r="105" spans="1:30" x14ac:dyDescent="0.35">
      <c r="A105" t="s">
        <v>15074</v>
      </c>
      <c r="B105" t="s">
        <v>15278</v>
      </c>
      <c r="C105" t="s">
        <v>15279</v>
      </c>
      <c r="D105" t="s">
        <v>15277</v>
      </c>
      <c r="E105" t="s">
        <v>14968</v>
      </c>
      <c r="F105" t="s">
        <v>14551</v>
      </c>
      <c r="G105" t="s">
        <v>15195</v>
      </c>
      <c r="H105" t="s">
        <v>15198</v>
      </c>
      <c r="I105" t="s">
        <v>15608</v>
      </c>
      <c r="J105" t="s">
        <v>1283</v>
      </c>
      <c r="K105" t="s">
        <v>15622</v>
      </c>
      <c r="L105" t="s">
        <v>15623</v>
      </c>
      <c r="M105" t="s">
        <v>2302</v>
      </c>
      <c r="N105" t="s">
        <v>375</v>
      </c>
      <c r="O105">
        <v>6</v>
      </c>
      <c r="P105" t="s">
        <v>15202</v>
      </c>
      <c r="Q105">
        <v>305</v>
      </c>
      <c r="R105" t="s">
        <v>15632</v>
      </c>
      <c r="S105" s="408" t="s">
        <v>14598</v>
      </c>
      <c r="T105">
        <v>23</v>
      </c>
      <c r="U105" t="s">
        <v>366</v>
      </c>
      <c r="V105" t="s">
        <v>366</v>
      </c>
      <c r="W105">
        <v>140</v>
      </c>
      <c r="X105" s="409">
        <v>7100</v>
      </c>
      <c r="Y105">
        <v>22</v>
      </c>
      <c r="Z105" t="s">
        <v>2299</v>
      </c>
      <c r="AA105" s="407">
        <v>30002</v>
      </c>
      <c r="AB105" t="s">
        <v>15633</v>
      </c>
      <c r="AC105" t="s">
        <v>15634</v>
      </c>
      <c r="AD105" t="s">
        <v>5659</v>
      </c>
    </row>
    <row r="106" spans="1:30" x14ac:dyDescent="0.35">
      <c r="A106" t="s">
        <v>15084</v>
      </c>
      <c r="B106" t="s">
        <v>14471</v>
      </c>
      <c r="C106" t="s">
        <v>15718</v>
      </c>
      <c r="D106" t="s">
        <v>15180</v>
      </c>
      <c r="E106" t="s">
        <v>14969</v>
      </c>
      <c r="F106" t="s">
        <v>15258</v>
      </c>
      <c r="G106" t="s">
        <v>15214</v>
      </c>
      <c r="H106" t="s">
        <v>15198</v>
      </c>
      <c r="I106" t="s">
        <v>356</v>
      </c>
      <c r="J106" t="s">
        <v>14466</v>
      </c>
      <c r="K106" t="s">
        <v>2082</v>
      </c>
      <c r="L106" t="s">
        <v>14576</v>
      </c>
      <c r="M106" t="s">
        <v>2055</v>
      </c>
      <c r="N106" t="s">
        <v>370</v>
      </c>
      <c r="O106">
        <v>6</v>
      </c>
      <c r="P106" t="s">
        <v>15218</v>
      </c>
      <c r="Q106">
        <v>401</v>
      </c>
      <c r="R106" t="s">
        <v>2099</v>
      </c>
      <c r="S106" s="408" t="s">
        <v>2074</v>
      </c>
      <c r="T106">
        <v>36</v>
      </c>
      <c r="U106" t="s">
        <v>366</v>
      </c>
      <c r="V106" t="s">
        <v>366</v>
      </c>
      <c r="W106">
        <v>159</v>
      </c>
      <c r="X106" s="409">
        <v>11350</v>
      </c>
      <c r="Y106" t="s">
        <v>2031</v>
      </c>
      <c r="Z106" t="s">
        <v>15250</v>
      </c>
      <c r="AA106" s="407">
        <v>35082</v>
      </c>
      <c r="AB106" t="s">
        <v>15269</v>
      </c>
      <c r="AC106" t="s">
        <v>14578</v>
      </c>
      <c r="AD106" t="s">
        <v>2031</v>
      </c>
    </row>
    <row r="107" spans="1:30" x14ac:dyDescent="0.35">
      <c r="A107" t="s">
        <v>15085</v>
      </c>
      <c r="B107" t="s">
        <v>14471</v>
      </c>
      <c r="C107" t="s">
        <v>15718</v>
      </c>
      <c r="D107" t="s">
        <v>15180</v>
      </c>
      <c r="E107" t="s">
        <v>14969</v>
      </c>
      <c r="F107" t="s">
        <v>15258</v>
      </c>
      <c r="G107" t="s">
        <v>15214</v>
      </c>
      <c r="H107" t="s">
        <v>15198</v>
      </c>
      <c r="I107" t="s">
        <v>356</v>
      </c>
      <c r="J107" t="s">
        <v>14466</v>
      </c>
      <c r="K107" t="s">
        <v>2082</v>
      </c>
      <c r="L107" t="s">
        <v>14576</v>
      </c>
      <c r="M107" t="s">
        <v>2055</v>
      </c>
      <c r="N107" t="s">
        <v>370</v>
      </c>
      <c r="O107">
        <v>6</v>
      </c>
      <c r="P107" t="s">
        <v>15218</v>
      </c>
      <c r="Q107">
        <v>401</v>
      </c>
      <c r="R107" t="s">
        <v>2101</v>
      </c>
      <c r="S107" s="408" t="s">
        <v>2074</v>
      </c>
      <c r="T107">
        <v>36</v>
      </c>
      <c r="U107" t="s">
        <v>366</v>
      </c>
      <c r="V107" t="s">
        <v>366</v>
      </c>
      <c r="W107">
        <v>172</v>
      </c>
      <c r="X107" s="409">
        <v>11500</v>
      </c>
      <c r="Y107" t="s">
        <v>2031</v>
      </c>
      <c r="Z107" t="s">
        <v>2045</v>
      </c>
      <c r="AA107" s="407">
        <v>36122</v>
      </c>
      <c r="AB107" t="s">
        <v>15270</v>
      </c>
      <c r="AC107" t="s">
        <v>14577</v>
      </c>
      <c r="AD107" t="s">
        <v>2031</v>
      </c>
    </row>
    <row r="108" spans="1:30" x14ac:dyDescent="0.35">
      <c r="A108" t="s">
        <v>15086</v>
      </c>
      <c r="B108" t="s">
        <v>14471</v>
      </c>
      <c r="C108" t="s">
        <v>15718</v>
      </c>
      <c r="D108" t="s">
        <v>15180</v>
      </c>
      <c r="E108" t="s">
        <v>14969</v>
      </c>
      <c r="F108" t="s">
        <v>15258</v>
      </c>
      <c r="G108" t="s">
        <v>15214</v>
      </c>
      <c r="H108" t="s">
        <v>15198</v>
      </c>
      <c r="I108" t="s">
        <v>356</v>
      </c>
      <c r="J108" t="s">
        <v>14466</v>
      </c>
      <c r="K108" t="s">
        <v>2082</v>
      </c>
      <c r="L108" t="s">
        <v>14576</v>
      </c>
      <c r="M108" t="s">
        <v>15240</v>
      </c>
      <c r="N108" t="s">
        <v>370</v>
      </c>
      <c r="O108">
        <v>6</v>
      </c>
      <c r="P108" t="s">
        <v>15218</v>
      </c>
      <c r="Q108">
        <v>401</v>
      </c>
      <c r="R108" t="s">
        <v>2102</v>
      </c>
      <c r="S108" s="408" t="s">
        <v>2074</v>
      </c>
      <c r="T108">
        <v>36</v>
      </c>
      <c r="U108" t="s">
        <v>366</v>
      </c>
      <c r="V108" t="s">
        <v>366</v>
      </c>
      <c r="W108">
        <v>162.5</v>
      </c>
      <c r="X108" s="409">
        <v>11400</v>
      </c>
      <c r="Y108" t="s">
        <v>2031</v>
      </c>
      <c r="Z108" t="s">
        <v>2049</v>
      </c>
      <c r="AA108" s="407">
        <v>33352</v>
      </c>
      <c r="AB108" t="s">
        <v>15271</v>
      </c>
      <c r="AC108" t="s">
        <v>14580</v>
      </c>
      <c r="AD108" t="s">
        <v>2031</v>
      </c>
    </row>
    <row r="109" spans="1:30" x14ac:dyDescent="0.35">
      <c r="A109" t="s">
        <v>15087</v>
      </c>
      <c r="B109" t="s">
        <v>14471</v>
      </c>
      <c r="C109" t="s">
        <v>15718</v>
      </c>
      <c r="D109" t="s">
        <v>15180</v>
      </c>
      <c r="E109" t="s">
        <v>14969</v>
      </c>
      <c r="F109" t="s">
        <v>15258</v>
      </c>
      <c r="G109" t="s">
        <v>15214</v>
      </c>
      <c r="H109" t="s">
        <v>15198</v>
      </c>
      <c r="I109" t="s">
        <v>356</v>
      </c>
      <c r="J109" t="s">
        <v>14466</v>
      </c>
      <c r="K109" t="s">
        <v>2082</v>
      </c>
      <c r="L109" t="s">
        <v>14576</v>
      </c>
      <c r="M109" t="s">
        <v>15243</v>
      </c>
      <c r="N109" t="s">
        <v>370</v>
      </c>
      <c r="O109">
        <v>3</v>
      </c>
      <c r="P109" t="s">
        <v>15218</v>
      </c>
      <c r="Q109">
        <v>401</v>
      </c>
      <c r="R109" t="s">
        <v>2100</v>
      </c>
      <c r="S109" s="408" t="s">
        <v>2074</v>
      </c>
      <c r="T109">
        <v>36</v>
      </c>
      <c r="U109" t="s">
        <v>366</v>
      </c>
      <c r="V109" t="s">
        <v>366</v>
      </c>
      <c r="W109">
        <v>141.5</v>
      </c>
      <c r="X109" s="409">
        <v>11100</v>
      </c>
      <c r="Y109" t="s">
        <v>2031</v>
      </c>
      <c r="Z109" t="s">
        <v>2049</v>
      </c>
      <c r="AA109" s="407">
        <v>32122</v>
      </c>
      <c r="AB109" t="s">
        <v>15272</v>
      </c>
      <c r="AC109" t="s">
        <v>14579</v>
      </c>
      <c r="AD109" t="s">
        <v>2031</v>
      </c>
    </row>
    <row r="110" spans="1:30" x14ac:dyDescent="0.35">
      <c r="A110" t="s">
        <v>15088</v>
      </c>
      <c r="B110" t="s">
        <v>14471</v>
      </c>
      <c r="C110" t="s">
        <v>15718</v>
      </c>
      <c r="D110" t="s">
        <v>15180</v>
      </c>
      <c r="E110" t="s">
        <v>14969</v>
      </c>
      <c r="F110" t="s">
        <v>15258</v>
      </c>
      <c r="G110" t="s">
        <v>15214</v>
      </c>
      <c r="H110" t="s">
        <v>15198</v>
      </c>
      <c r="I110" t="s">
        <v>356</v>
      </c>
      <c r="J110" t="s">
        <v>14466</v>
      </c>
      <c r="K110" t="s">
        <v>2082</v>
      </c>
      <c r="L110" t="s">
        <v>14576</v>
      </c>
      <c r="M110" t="s">
        <v>15243</v>
      </c>
      <c r="N110" t="s">
        <v>375</v>
      </c>
      <c r="O110">
        <v>3</v>
      </c>
      <c r="P110" t="s">
        <v>15218</v>
      </c>
      <c r="Q110">
        <v>401</v>
      </c>
      <c r="R110" t="s">
        <v>2083</v>
      </c>
      <c r="S110" s="408" t="s">
        <v>2074</v>
      </c>
      <c r="T110">
        <v>36</v>
      </c>
      <c r="U110" t="s">
        <v>366</v>
      </c>
      <c r="V110" t="s">
        <v>366</v>
      </c>
      <c r="W110">
        <v>142</v>
      </c>
      <c r="X110" s="409">
        <v>10750</v>
      </c>
      <c r="Y110" t="s">
        <v>2031</v>
      </c>
      <c r="Z110" t="s">
        <v>2049</v>
      </c>
      <c r="AA110" s="407">
        <v>29772</v>
      </c>
      <c r="AB110" t="s">
        <v>15273</v>
      </c>
      <c r="AC110" t="s">
        <v>14581</v>
      </c>
      <c r="AD110" t="s">
        <v>2031</v>
      </c>
    </row>
    <row r="111" spans="1:30" x14ac:dyDescent="0.35">
      <c r="A111" t="s">
        <v>15080</v>
      </c>
      <c r="B111" t="s">
        <v>14471</v>
      </c>
      <c r="C111" t="s">
        <v>15718</v>
      </c>
      <c r="D111" t="s">
        <v>15180</v>
      </c>
      <c r="E111" t="s">
        <v>14969</v>
      </c>
      <c r="F111" t="s">
        <v>15258</v>
      </c>
      <c r="G111" t="s">
        <v>15214</v>
      </c>
      <c r="H111" t="s">
        <v>15198</v>
      </c>
      <c r="I111" t="s">
        <v>356</v>
      </c>
      <c r="J111" t="s">
        <v>14466</v>
      </c>
      <c r="K111" t="s">
        <v>15259</v>
      </c>
      <c r="L111" t="s">
        <v>15260</v>
      </c>
      <c r="M111" t="s">
        <v>2055</v>
      </c>
      <c r="N111" t="s">
        <v>370</v>
      </c>
      <c r="O111">
        <v>6</v>
      </c>
      <c r="P111" t="s">
        <v>15218</v>
      </c>
      <c r="Q111">
        <v>401</v>
      </c>
      <c r="R111" t="s">
        <v>2104</v>
      </c>
      <c r="S111" s="408" t="s">
        <v>2074</v>
      </c>
      <c r="T111">
        <v>63.5</v>
      </c>
      <c r="U111" t="s">
        <v>366</v>
      </c>
      <c r="V111" t="s">
        <v>366</v>
      </c>
      <c r="W111">
        <v>177</v>
      </c>
      <c r="X111" s="409">
        <v>14000</v>
      </c>
      <c r="Y111" t="s">
        <v>2031</v>
      </c>
      <c r="Z111" t="s">
        <v>2031</v>
      </c>
      <c r="AA111" s="407">
        <v>35652</v>
      </c>
      <c r="AB111" t="s">
        <v>15261</v>
      </c>
      <c r="AC111" t="s">
        <v>15262</v>
      </c>
      <c r="AD111" t="s">
        <v>2031</v>
      </c>
    </row>
    <row r="112" spans="1:30" x14ac:dyDescent="0.35">
      <c r="A112" t="s">
        <v>15081</v>
      </c>
      <c r="B112" t="s">
        <v>14471</v>
      </c>
      <c r="C112" t="s">
        <v>15718</v>
      </c>
      <c r="D112" t="s">
        <v>15180</v>
      </c>
      <c r="E112" t="s">
        <v>14969</v>
      </c>
      <c r="F112" t="s">
        <v>15258</v>
      </c>
      <c r="G112" t="s">
        <v>15214</v>
      </c>
      <c r="H112" t="s">
        <v>15198</v>
      </c>
      <c r="I112" t="s">
        <v>356</v>
      </c>
      <c r="J112" t="s">
        <v>14466</v>
      </c>
      <c r="K112" t="s">
        <v>15259</v>
      </c>
      <c r="L112" t="s">
        <v>15260</v>
      </c>
      <c r="M112" t="s">
        <v>15243</v>
      </c>
      <c r="N112" t="s">
        <v>370</v>
      </c>
      <c r="O112">
        <v>3</v>
      </c>
      <c r="P112" t="s">
        <v>15218</v>
      </c>
      <c r="Q112">
        <v>401</v>
      </c>
      <c r="R112" t="s">
        <v>2103</v>
      </c>
      <c r="S112" s="408" t="s">
        <v>2074</v>
      </c>
      <c r="T112">
        <v>63.5</v>
      </c>
      <c r="U112" t="s">
        <v>366</v>
      </c>
      <c r="V112" t="s">
        <v>366</v>
      </c>
      <c r="W112">
        <v>146</v>
      </c>
      <c r="X112" s="409">
        <v>14000</v>
      </c>
      <c r="Y112" t="s">
        <v>2031</v>
      </c>
      <c r="Z112" t="s">
        <v>2031</v>
      </c>
      <c r="AA112" s="407">
        <v>31152</v>
      </c>
      <c r="AB112" t="s">
        <v>15263</v>
      </c>
      <c r="AC112" t="s">
        <v>15264</v>
      </c>
      <c r="AD112" t="s">
        <v>2031</v>
      </c>
    </row>
    <row r="113" spans="1:30" x14ac:dyDescent="0.35">
      <c r="A113" t="s">
        <v>15082</v>
      </c>
      <c r="B113" t="s">
        <v>14471</v>
      </c>
      <c r="C113" t="s">
        <v>15718</v>
      </c>
      <c r="D113" t="s">
        <v>15180</v>
      </c>
      <c r="E113" t="s">
        <v>14969</v>
      </c>
      <c r="F113" t="s">
        <v>15258</v>
      </c>
      <c r="G113" t="s">
        <v>15214</v>
      </c>
      <c r="H113" t="s">
        <v>15198</v>
      </c>
      <c r="I113" t="s">
        <v>356</v>
      </c>
      <c r="J113" t="s">
        <v>14466</v>
      </c>
      <c r="K113" t="s">
        <v>15259</v>
      </c>
      <c r="L113" t="s">
        <v>15260</v>
      </c>
      <c r="M113" t="s">
        <v>15243</v>
      </c>
      <c r="N113" t="s">
        <v>370</v>
      </c>
      <c r="O113">
        <v>3</v>
      </c>
      <c r="P113" t="s">
        <v>15218</v>
      </c>
      <c r="Q113">
        <v>401</v>
      </c>
      <c r="R113" t="s">
        <v>2105</v>
      </c>
      <c r="S113" s="408" t="s">
        <v>2074</v>
      </c>
      <c r="T113">
        <v>63.5</v>
      </c>
      <c r="U113" t="s">
        <v>366</v>
      </c>
      <c r="V113" t="s">
        <v>366</v>
      </c>
      <c r="W113">
        <v>170.8</v>
      </c>
      <c r="X113" s="409">
        <v>14000</v>
      </c>
      <c r="Y113" t="s">
        <v>2031</v>
      </c>
      <c r="Z113" t="s">
        <v>2031</v>
      </c>
      <c r="AA113" s="407">
        <v>31352</v>
      </c>
      <c r="AB113" t="s">
        <v>15265</v>
      </c>
      <c r="AC113" t="s">
        <v>15266</v>
      </c>
      <c r="AD113" t="s">
        <v>2031</v>
      </c>
    </row>
    <row r="114" spans="1:30" x14ac:dyDescent="0.35">
      <c r="A114" t="s">
        <v>15083</v>
      </c>
      <c r="B114" t="s">
        <v>14471</v>
      </c>
      <c r="C114" t="s">
        <v>15718</v>
      </c>
      <c r="D114" t="s">
        <v>15180</v>
      </c>
      <c r="E114" t="s">
        <v>14969</v>
      </c>
      <c r="F114" t="s">
        <v>15258</v>
      </c>
      <c r="G114" t="s">
        <v>15214</v>
      </c>
      <c r="H114" t="s">
        <v>15198</v>
      </c>
      <c r="I114" t="s">
        <v>356</v>
      </c>
      <c r="J114" t="s">
        <v>14466</v>
      </c>
      <c r="K114" t="s">
        <v>15259</v>
      </c>
      <c r="L114" t="s">
        <v>15260</v>
      </c>
      <c r="M114" t="s">
        <v>15243</v>
      </c>
      <c r="N114" t="s">
        <v>375</v>
      </c>
      <c r="O114">
        <v>3</v>
      </c>
      <c r="P114" t="s">
        <v>15218</v>
      </c>
      <c r="Q114">
        <v>401</v>
      </c>
      <c r="R114" t="s">
        <v>2084</v>
      </c>
      <c r="S114" s="408" t="s">
        <v>2074</v>
      </c>
      <c r="T114">
        <v>63.5</v>
      </c>
      <c r="U114" t="s">
        <v>366</v>
      </c>
      <c r="V114" t="s">
        <v>366</v>
      </c>
      <c r="W114">
        <v>146</v>
      </c>
      <c r="X114" s="409">
        <v>14000</v>
      </c>
      <c r="Y114" t="s">
        <v>2031</v>
      </c>
      <c r="Z114" t="s">
        <v>2031</v>
      </c>
      <c r="AA114" s="407">
        <v>28902</v>
      </c>
      <c r="AB114" t="s">
        <v>15267</v>
      </c>
      <c r="AC114" t="s">
        <v>15268</v>
      </c>
      <c r="AD114" t="s">
        <v>2031</v>
      </c>
    </row>
    <row r="115" spans="1:30" x14ac:dyDescent="0.35">
      <c r="A115" t="s">
        <v>15089</v>
      </c>
      <c r="B115" t="s">
        <v>14602</v>
      </c>
      <c r="C115" t="s">
        <v>15299</v>
      </c>
      <c r="D115" t="s">
        <v>15298</v>
      </c>
      <c r="E115" t="s">
        <v>14969</v>
      </c>
      <c r="F115" t="s">
        <v>15258</v>
      </c>
      <c r="G115" t="s">
        <v>15214</v>
      </c>
      <c r="H115" t="s">
        <v>15198</v>
      </c>
      <c r="I115" t="s">
        <v>367</v>
      </c>
      <c r="J115" t="s">
        <v>14507</v>
      </c>
      <c r="K115" t="s">
        <v>913</v>
      </c>
      <c r="L115" t="s">
        <v>913</v>
      </c>
      <c r="M115" t="s">
        <v>15360</v>
      </c>
      <c r="N115" t="s">
        <v>375</v>
      </c>
      <c r="O115">
        <v>3</v>
      </c>
      <c r="P115" t="s">
        <v>15358</v>
      </c>
      <c r="Q115">
        <v>385</v>
      </c>
      <c r="R115" t="s">
        <v>2296</v>
      </c>
      <c r="S115" s="408" t="s">
        <v>2295</v>
      </c>
      <c r="T115">
        <v>40</v>
      </c>
      <c r="U115" t="s">
        <v>2075</v>
      </c>
      <c r="V115" t="s">
        <v>366</v>
      </c>
      <c r="W115">
        <v>145</v>
      </c>
      <c r="X115" s="409">
        <v>10500</v>
      </c>
      <c r="Y115" t="s">
        <v>2031</v>
      </c>
      <c r="Z115" t="s">
        <v>2031</v>
      </c>
      <c r="AA115" s="407">
        <v>29106.48</v>
      </c>
      <c r="AB115" t="s">
        <v>15361</v>
      </c>
      <c r="AC115" t="s">
        <v>14590</v>
      </c>
      <c r="AD115" t="s">
        <v>2031</v>
      </c>
    </row>
    <row r="116" spans="1:30" x14ac:dyDescent="0.35">
      <c r="A116" t="s">
        <v>15090</v>
      </c>
      <c r="B116" t="s">
        <v>14602</v>
      </c>
      <c r="C116" t="s">
        <v>15299</v>
      </c>
      <c r="D116" t="s">
        <v>15298</v>
      </c>
      <c r="E116" t="s">
        <v>14969</v>
      </c>
      <c r="F116" t="s">
        <v>15258</v>
      </c>
      <c r="G116" t="s">
        <v>15214</v>
      </c>
      <c r="H116" t="s">
        <v>15198</v>
      </c>
      <c r="I116" t="s">
        <v>367</v>
      </c>
      <c r="J116" t="s">
        <v>14507</v>
      </c>
      <c r="K116" t="s">
        <v>913</v>
      </c>
      <c r="L116" t="s">
        <v>913</v>
      </c>
      <c r="M116" t="s">
        <v>2142</v>
      </c>
      <c r="N116" t="s">
        <v>375</v>
      </c>
      <c r="O116">
        <v>3</v>
      </c>
      <c r="P116" t="s">
        <v>15358</v>
      </c>
      <c r="Q116">
        <v>385</v>
      </c>
      <c r="R116" t="s">
        <v>2294</v>
      </c>
      <c r="S116" s="408" t="s">
        <v>2293</v>
      </c>
      <c r="T116">
        <v>34</v>
      </c>
      <c r="U116" t="s">
        <v>2075</v>
      </c>
      <c r="V116" t="s">
        <v>366</v>
      </c>
      <c r="W116">
        <v>141.6</v>
      </c>
      <c r="X116" s="409">
        <v>10100</v>
      </c>
      <c r="Y116" t="s">
        <v>2031</v>
      </c>
      <c r="Z116" t="s">
        <v>2291</v>
      </c>
      <c r="AA116" s="407">
        <v>29054.48</v>
      </c>
      <c r="AB116" t="s">
        <v>15362</v>
      </c>
      <c r="AC116" t="s">
        <v>14591</v>
      </c>
      <c r="AD116" t="s">
        <v>2031</v>
      </c>
    </row>
    <row r="117" spans="1:30" x14ac:dyDescent="0.35">
      <c r="A117" t="s">
        <v>15091</v>
      </c>
      <c r="B117" t="s">
        <v>14602</v>
      </c>
      <c r="C117" t="s">
        <v>15299</v>
      </c>
      <c r="D117" t="s">
        <v>15298</v>
      </c>
      <c r="E117" t="s">
        <v>14969</v>
      </c>
      <c r="F117" t="s">
        <v>15258</v>
      </c>
      <c r="G117" t="s">
        <v>15315</v>
      </c>
      <c r="H117" t="s">
        <v>15198</v>
      </c>
      <c r="I117" t="s">
        <v>367</v>
      </c>
      <c r="J117" t="s">
        <v>14507</v>
      </c>
      <c r="K117" t="s">
        <v>897</v>
      </c>
      <c r="L117" t="s">
        <v>897</v>
      </c>
      <c r="M117" t="s">
        <v>15363</v>
      </c>
      <c r="N117" t="s">
        <v>375</v>
      </c>
      <c r="O117">
        <v>3</v>
      </c>
      <c r="P117" t="s">
        <v>15301</v>
      </c>
      <c r="Q117">
        <v>350</v>
      </c>
      <c r="R117" t="s">
        <v>2319</v>
      </c>
      <c r="S117" s="408" t="s">
        <v>2132</v>
      </c>
      <c r="T117">
        <v>40</v>
      </c>
      <c r="U117" t="s">
        <v>366</v>
      </c>
      <c r="V117" t="s">
        <v>366</v>
      </c>
      <c r="W117">
        <v>145</v>
      </c>
      <c r="X117" s="409">
        <v>16500</v>
      </c>
      <c r="Y117" t="s">
        <v>2031</v>
      </c>
      <c r="Z117" t="s">
        <v>2031</v>
      </c>
      <c r="AA117" s="407">
        <v>34868</v>
      </c>
      <c r="AB117" t="s">
        <v>15364</v>
      </c>
      <c r="AC117" t="s">
        <v>14592</v>
      </c>
      <c r="AD117" t="s">
        <v>2031</v>
      </c>
    </row>
    <row r="118" spans="1:30" x14ac:dyDescent="0.35">
      <c r="A118" t="s">
        <v>15092</v>
      </c>
      <c r="B118" t="s">
        <v>14602</v>
      </c>
      <c r="C118" t="s">
        <v>15299</v>
      </c>
      <c r="D118" t="s">
        <v>15298</v>
      </c>
      <c r="E118" t="s">
        <v>14969</v>
      </c>
      <c r="F118" t="s">
        <v>15258</v>
      </c>
      <c r="G118" t="s">
        <v>15315</v>
      </c>
      <c r="H118" t="s">
        <v>15198</v>
      </c>
      <c r="I118" t="s">
        <v>367</v>
      </c>
      <c r="J118" t="s">
        <v>14507</v>
      </c>
      <c r="K118" t="s">
        <v>6004</v>
      </c>
      <c r="L118" t="s">
        <v>6004</v>
      </c>
      <c r="M118" t="s">
        <v>15363</v>
      </c>
      <c r="N118" t="s">
        <v>375</v>
      </c>
      <c r="O118">
        <v>3</v>
      </c>
      <c r="P118" t="s">
        <v>15301</v>
      </c>
      <c r="Q118">
        <v>350</v>
      </c>
      <c r="R118" t="s">
        <v>2321</v>
      </c>
      <c r="S118" s="408" t="s">
        <v>2320</v>
      </c>
      <c r="T118">
        <v>40</v>
      </c>
      <c r="U118" t="s">
        <v>366</v>
      </c>
      <c r="V118" t="s">
        <v>366</v>
      </c>
      <c r="W118">
        <v>145</v>
      </c>
      <c r="X118" s="409">
        <v>18000</v>
      </c>
      <c r="Y118" t="s">
        <v>2031</v>
      </c>
      <c r="Z118" t="s">
        <v>2031</v>
      </c>
      <c r="AA118" s="407">
        <v>35888.32</v>
      </c>
      <c r="AB118" t="s">
        <v>15365</v>
      </c>
      <c r="AC118" t="s">
        <v>15366</v>
      </c>
      <c r="AD118" t="s">
        <v>2031</v>
      </c>
    </row>
    <row r="119" spans="1:30" x14ac:dyDescent="0.35">
      <c r="A119" t="s">
        <v>15093</v>
      </c>
      <c r="B119" t="s">
        <v>14602</v>
      </c>
      <c r="C119" t="s">
        <v>15299</v>
      </c>
      <c r="D119" t="s">
        <v>15298</v>
      </c>
      <c r="E119" t="s">
        <v>14969</v>
      </c>
      <c r="F119" t="s">
        <v>15258</v>
      </c>
      <c r="G119" t="s">
        <v>15315</v>
      </c>
      <c r="H119" t="s">
        <v>15198</v>
      </c>
      <c r="I119" t="s">
        <v>367</v>
      </c>
      <c r="J119" t="s">
        <v>14507</v>
      </c>
      <c r="K119" t="s">
        <v>15367</v>
      </c>
      <c r="L119" t="s">
        <v>15367</v>
      </c>
      <c r="M119" t="s">
        <v>15363</v>
      </c>
      <c r="N119" t="s">
        <v>375</v>
      </c>
      <c r="O119">
        <v>3</v>
      </c>
      <c r="P119" t="s">
        <v>15301</v>
      </c>
      <c r="Q119">
        <v>350</v>
      </c>
      <c r="R119" t="s">
        <v>14600</v>
      </c>
      <c r="S119" s="408" t="s">
        <v>14601</v>
      </c>
      <c r="T119">
        <v>40</v>
      </c>
      <c r="U119" t="s">
        <v>366</v>
      </c>
      <c r="V119" t="s">
        <v>366</v>
      </c>
      <c r="W119">
        <v>145</v>
      </c>
      <c r="X119" s="409">
        <v>22000</v>
      </c>
      <c r="Y119" t="s">
        <v>2031</v>
      </c>
      <c r="Z119" t="s">
        <v>2031</v>
      </c>
      <c r="AA119" s="407">
        <v>39266.239999999998</v>
      </c>
      <c r="AB119" t="s">
        <v>15368</v>
      </c>
      <c r="AC119" t="s">
        <v>15369</v>
      </c>
      <c r="AD119" t="s">
        <v>2031</v>
      </c>
    </row>
    <row r="120" spans="1:30" x14ac:dyDescent="0.35">
      <c r="A120" t="s">
        <v>15094</v>
      </c>
      <c r="B120" t="s">
        <v>14602</v>
      </c>
      <c r="C120" t="s">
        <v>15299</v>
      </c>
      <c r="D120" t="s">
        <v>15298</v>
      </c>
      <c r="E120" t="s">
        <v>14969</v>
      </c>
      <c r="F120" t="s">
        <v>15258</v>
      </c>
      <c r="G120" t="s">
        <v>15315</v>
      </c>
      <c r="H120" t="s">
        <v>15198</v>
      </c>
      <c r="I120" t="s">
        <v>367</v>
      </c>
      <c r="J120" t="s">
        <v>14507</v>
      </c>
      <c r="K120" t="s">
        <v>2286</v>
      </c>
      <c r="L120" t="s">
        <v>2286</v>
      </c>
      <c r="M120" t="s">
        <v>15363</v>
      </c>
      <c r="N120" t="s">
        <v>375</v>
      </c>
      <c r="O120">
        <v>3</v>
      </c>
      <c r="P120" t="s">
        <v>15301</v>
      </c>
      <c r="Q120">
        <v>350</v>
      </c>
      <c r="R120" t="s">
        <v>2287</v>
      </c>
      <c r="S120" s="408" t="s">
        <v>2116</v>
      </c>
      <c r="T120">
        <v>50</v>
      </c>
      <c r="U120" t="s">
        <v>366</v>
      </c>
      <c r="V120" t="s">
        <v>366</v>
      </c>
      <c r="W120">
        <v>158</v>
      </c>
      <c r="X120" s="409">
        <v>20500</v>
      </c>
      <c r="Y120" t="s">
        <v>2031</v>
      </c>
      <c r="Z120" t="s">
        <v>2031</v>
      </c>
      <c r="AA120" s="407">
        <v>50783</v>
      </c>
      <c r="AB120" t="s">
        <v>15370</v>
      </c>
      <c r="AC120" t="s">
        <v>15371</v>
      </c>
      <c r="AD120" t="s">
        <v>2031</v>
      </c>
    </row>
    <row r="121" spans="1:30" x14ac:dyDescent="0.35">
      <c r="A121" t="s">
        <v>15095</v>
      </c>
      <c r="B121" t="s">
        <v>14602</v>
      </c>
      <c r="C121" t="s">
        <v>15299</v>
      </c>
      <c r="D121" t="s">
        <v>15298</v>
      </c>
      <c r="E121" t="s">
        <v>14969</v>
      </c>
      <c r="F121" t="s">
        <v>15258</v>
      </c>
      <c r="G121" t="s">
        <v>15315</v>
      </c>
      <c r="H121" t="s">
        <v>15198</v>
      </c>
      <c r="I121" t="s">
        <v>367</v>
      </c>
      <c r="J121" t="s">
        <v>14507</v>
      </c>
      <c r="K121" t="s">
        <v>2322</v>
      </c>
      <c r="L121" t="s">
        <v>2322</v>
      </c>
      <c r="M121" t="s">
        <v>15363</v>
      </c>
      <c r="N121" t="s">
        <v>375</v>
      </c>
      <c r="O121">
        <v>3</v>
      </c>
      <c r="P121" t="s">
        <v>15301</v>
      </c>
      <c r="Q121">
        <v>330</v>
      </c>
      <c r="R121" t="s">
        <v>2323</v>
      </c>
      <c r="S121" s="408" t="s">
        <v>2116</v>
      </c>
      <c r="T121">
        <v>50</v>
      </c>
      <c r="U121" t="s">
        <v>366</v>
      </c>
      <c r="V121" t="s">
        <v>366</v>
      </c>
      <c r="W121">
        <v>158</v>
      </c>
      <c r="X121" s="409">
        <v>26000</v>
      </c>
      <c r="Y121" t="s">
        <v>2031</v>
      </c>
      <c r="Z121" t="s">
        <v>2031</v>
      </c>
      <c r="AA121" s="407">
        <v>51316.72</v>
      </c>
      <c r="AB121" t="s">
        <v>15372</v>
      </c>
      <c r="AC121" t="s">
        <v>15373</v>
      </c>
      <c r="AD121" t="s">
        <v>2031</v>
      </c>
    </row>
    <row r="122" spans="1:30" x14ac:dyDescent="0.35">
      <c r="A122" t="s">
        <v>15096</v>
      </c>
      <c r="B122" t="s">
        <v>15278</v>
      </c>
      <c r="C122" t="s">
        <v>15279</v>
      </c>
      <c r="D122" t="s">
        <v>15277</v>
      </c>
      <c r="E122" t="s">
        <v>14969</v>
      </c>
      <c r="F122" t="s">
        <v>15258</v>
      </c>
      <c r="G122" t="s">
        <v>15214</v>
      </c>
      <c r="H122" t="s">
        <v>15198</v>
      </c>
      <c r="I122" t="s">
        <v>15608</v>
      </c>
      <c r="J122" t="s">
        <v>1283</v>
      </c>
      <c r="K122">
        <v>3500</v>
      </c>
      <c r="L122" t="s">
        <v>15647</v>
      </c>
      <c r="M122" t="s">
        <v>2108</v>
      </c>
      <c r="N122" t="s">
        <v>370</v>
      </c>
      <c r="O122">
        <v>6</v>
      </c>
      <c r="P122" t="s">
        <v>15636</v>
      </c>
      <c r="Q122">
        <v>410</v>
      </c>
      <c r="R122" t="s">
        <v>2314</v>
      </c>
      <c r="S122" s="408" t="s">
        <v>2130</v>
      </c>
      <c r="T122">
        <v>31</v>
      </c>
      <c r="U122" t="s">
        <v>366</v>
      </c>
      <c r="V122" t="s">
        <v>366</v>
      </c>
      <c r="W122">
        <v>149</v>
      </c>
      <c r="X122" s="409">
        <v>11000</v>
      </c>
      <c r="Y122" t="s">
        <v>2031</v>
      </c>
      <c r="Z122" t="s">
        <v>2299</v>
      </c>
      <c r="AA122" s="407">
        <v>40632</v>
      </c>
      <c r="AB122" t="s">
        <v>15648</v>
      </c>
      <c r="AC122" t="s">
        <v>15649</v>
      </c>
      <c r="AD122" t="s">
        <v>2031</v>
      </c>
    </row>
    <row r="123" spans="1:30" x14ac:dyDescent="0.35">
      <c r="A123" t="s">
        <v>15097</v>
      </c>
      <c r="B123" t="s">
        <v>15278</v>
      </c>
      <c r="C123" t="s">
        <v>15279</v>
      </c>
      <c r="D123" t="s">
        <v>15277</v>
      </c>
      <c r="E123" t="s">
        <v>14969</v>
      </c>
      <c r="F123" t="s">
        <v>15258</v>
      </c>
      <c r="G123" t="s">
        <v>15214</v>
      </c>
      <c r="H123" t="s">
        <v>15198</v>
      </c>
      <c r="I123" t="s">
        <v>15608</v>
      </c>
      <c r="J123" t="s">
        <v>1283</v>
      </c>
      <c r="K123">
        <v>3500</v>
      </c>
      <c r="L123" t="s">
        <v>15647</v>
      </c>
      <c r="M123" t="s">
        <v>15615</v>
      </c>
      <c r="N123" t="s">
        <v>370</v>
      </c>
      <c r="O123">
        <v>3</v>
      </c>
      <c r="P123" t="s">
        <v>15636</v>
      </c>
      <c r="Q123">
        <v>410</v>
      </c>
      <c r="R123" t="s">
        <v>2315</v>
      </c>
      <c r="S123" s="408" t="s">
        <v>2130</v>
      </c>
      <c r="T123">
        <v>32</v>
      </c>
      <c r="U123" t="s">
        <v>366</v>
      </c>
      <c r="V123" t="s">
        <v>366</v>
      </c>
      <c r="W123">
        <v>140</v>
      </c>
      <c r="X123" s="409">
        <v>11000</v>
      </c>
      <c r="Y123" t="s">
        <v>2031</v>
      </c>
      <c r="Z123" t="s">
        <v>2291</v>
      </c>
      <c r="AA123" s="407">
        <v>37432</v>
      </c>
      <c r="AB123" t="s">
        <v>15650</v>
      </c>
      <c r="AC123" t="s">
        <v>15651</v>
      </c>
      <c r="AD123" t="s">
        <v>2031</v>
      </c>
    </row>
    <row r="124" spans="1:30" x14ac:dyDescent="0.35">
      <c r="A124" t="s">
        <v>15098</v>
      </c>
      <c r="B124" t="s">
        <v>15278</v>
      </c>
      <c r="C124" t="s">
        <v>15279</v>
      </c>
      <c r="D124" t="s">
        <v>15277</v>
      </c>
      <c r="E124" t="s">
        <v>14969</v>
      </c>
      <c r="F124" t="s">
        <v>15258</v>
      </c>
      <c r="G124" t="s">
        <v>15214</v>
      </c>
      <c r="H124" t="s">
        <v>15198</v>
      </c>
      <c r="I124" t="s">
        <v>15608</v>
      </c>
      <c r="J124" t="s">
        <v>1283</v>
      </c>
      <c r="K124">
        <v>3500</v>
      </c>
      <c r="L124" t="s">
        <v>15647</v>
      </c>
      <c r="M124" t="s">
        <v>15615</v>
      </c>
      <c r="N124" t="s">
        <v>375</v>
      </c>
      <c r="O124">
        <v>3</v>
      </c>
      <c r="P124" t="s">
        <v>15636</v>
      </c>
      <c r="Q124">
        <v>410</v>
      </c>
      <c r="R124" t="s">
        <v>2313</v>
      </c>
      <c r="S124" s="408" t="s">
        <v>2130</v>
      </c>
      <c r="T124">
        <v>32</v>
      </c>
      <c r="U124" t="s">
        <v>366</v>
      </c>
      <c r="V124" t="s">
        <v>366</v>
      </c>
      <c r="W124">
        <v>140</v>
      </c>
      <c r="X124" s="409">
        <v>10700</v>
      </c>
      <c r="Y124" t="s">
        <v>2031</v>
      </c>
      <c r="Z124" t="s">
        <v>2291</v>
      </c>
      <c r="AA124" s="407">
        <v>34982</v>
      </c>
      <c r="AB124" t="s">
        <v>15652</v>
      </c>
      <c r="AC124" t="s">
        <v>15653</v>
      </c>
      <c r="AD124" t="s">
        <v>2031</v>
      </c>
    </row>
    <row r="125" spans="1:30" x14ac:dyDescent="0.35">
      <c r="A125" t="s">
        <v>15099</v>
      </c>
      <c r="B125" t="s">
        <v>15278</v>
      </c>
      <c r="C125" t="s">
        <v>15279</v>
      </c>
      <c r="D125" t="s">
        <v>15277</v>
      </c>
      <c r="E125" t="s">
        <v>14969</v>
      </c>
      <c r="F125" t="s">
        <v>15258</v>
      </c>
      <c r="G125" t="s">
        <v>15214</v>
      </c>
      <c r="H125" t="s">
        <v>15198</v>
      </c>
      <c r="I125" t="s">
        <v>15654</v>
      </c>
      <c r="J125" t="s">
        <v>1283</v>
      </c>
      <c r="K125" t="s">
        <v>15655</v>
      </c>
      <c r="L125" t="s">
        <v>15656</v>
      </c>
      <c r="M125" t="s">
        <v>15657</v>
      </c>
      <c r="N125" t="s">
        <v>375</v>
      </c>
      <c r="O125">
        <v>3</v>
      </c>
      <c r="P125" t="s">
        <v>15636</v>
      </c>
      <c r="Q125">
        <v>410</v>
      </c>
      <c r="R125" t="s">
        <v>2316</v>
      </c>
      <c r="S125" s="408" t="s">
        <v>2130</v>
      </c>
      <c r="T125">
        <v>52</v>
      </c>
      <c r="U125" t="s">
        <v>366</v>
      </c>
      <c r="V125" t="s">
        <v>366</v>
      </c>
      <c r="W125">
        <v>143.5</v>
      </c>
      <c r="X125" s="409">
        <v>10700</v>
      </c>
      <c r="Y125" t="s">
        <v>2031</v>
      </c>
      <c r="Z125" t="s">
        <v>2031</v>
      </c>
      <c r="AA125" s="407">
        <v>34902</v>
      </c>
      <c r="AB125" t="s">
        <v>15658</v>
      </c>
      <c r="AC125" t="s">
        <v>15659</v>
      </c>
      <c r="AD125" t="s">
        <v>2031</v>
      </c>
    </row>
    <row r="126" spans="1:30" x14ac:dyDescent="0.35">
      <c r="A126" t="s">
        <v>15100</v>
      </c>
      <c r="B126" t="s">
        <v>15278</v>
      </c>
      <c r="C126" t="s">
        <v>15279</v>
      </c>
      <c r="D126" t="s">
        <v>15277</v>
      </c>
      <c r="E126" t="s">
        <v>14969</v>
      </c>
      <c r="F126" t="s">
        <v>15258</v>
      </c>
      <c r="G126" t="s">
        <v>15214</v>
      </c>
      <c r="H126" t="s">
        <v>15198</v>
      </c>
      <c r="I126" t="s">
        <v>15654</v>
      </c>
      <c r="J126" t="s">
        <v>1283</v>
      </c>
      <c r="K126" t="s">
        <v>15655</v>
      </c>
      <c r="L126" t="s">
        <v>15656</v>
      </c>
      <c r="M126" t="s">
        <v>15615</v>
      </c>
      <c r="N126" t="s">
        <v>370</v>
      </c>
      <c r="O126">
        <v>3</v>
      </c>
      <c r="P126" t="s">
        <v>15636</v>
      </c>
      <c r="Q126">
        <v>410</v>
      </c>
      <c r="R126" t="s">
        <v>2317</v>
      </c>
      <c r="S126" s="408" t="s">
        <v>2130</v>
      </c>
      <c r="T126">
        <v>52</v>
      </c>
      <c r="U126" t="s">
        <v>366</v>
      </c>
      <c r="V126" t="s">
        <v>366</v>
      </c>
      <c r="W126">
        <v>143.5</v>
      </c>
      <c r="X126" s="409">
        <v>11000</v>
      </c>
      <c r="Y126" t="s">
        <v>2031</v>
      </c>
      <c r="Z126" t="s">
        <v>2031</v>
      </c>
      <c r="AA126" s="407">
        <v>37432</v>
      </c>
      <c r="AB126" t="s">
        <v>15660</v>
      </c>
      <c r="AC126" t="s">
        <v>15661</v>
      </c>
      <c r="AD126" t="s">
        <v>2031</v>
      </c>
    </row>
    <row r="127" spans="1:30" x14ac:dyDescent="0.35">
      <c r="A127" t="s">
        <v>15101</v>
      </c>
      <c r="B127" t="s">
        <v>15278</v>
      </c>
      <c r="C127" t="s">
        <v>15279</v>
      </c>
      <c r="D127" t="s">
        <v>15277</v>
      </c>
      <c r="E127" t="s">
        <v>14969</v>
      </c>
      <c r="F127" t="s">
        <v>15258</v>
      </c>
      <c r="G127" t="s">
        <v>15214</v>
      </c>
      <c r="H127" t="s">
        <v>15198</v>
      </c>
      <c r="I127" t="s">
        <v>15654</v>
      </c>
      <c r="J127" t="s">
        <v>1283</v>
      </c>
      <c r="K127" t="s">
        <v>15655</v>
      </c>
      <c r="L127" t="s">
        <v>15656</v>
      </c>
      <c r="M127" t="s">
        <v>15615</v>
      </c>
      <c r="N127" t="s">
        <v>370</v>
      </c>
      <c r="O127">
        <v>3</v>
      </c>
      <c r="P127" t="s">
        <v>15636</v>
      </c>
      <c r="Q127">
        <v>410</v>
      </c>
      <c r="R127" t="s">
        <v>2318</v>
      </c>
      <c r="S127" s="408" t="s">
        <v>2130</v>
      </c>
      <c r="T127">
        <v>52</v>
      </c>
      <c r="U127" t="s">
        <v>366</v>
      </c>
      <c r="V127" t="s">
        <v>366</v>
      </c>
      <c r="W127">
        <v>167.5</v>
      </c>
      <c r="X127" s="409">
        <v>13500</v>
      </c>
      <c r="Y127" t="s">
        <v>2031</v>
      </c>
      <c r="Z127" t="s">
        <v>2031</v>
      </c>
      <c r="AA127" s="407">
        <v>38662</v>
      </c>
      <c r="AB127" t="s">
        <v>15662</v>
      </c>
      <c r="AC127" t="s">
        <v>15663</v>
      </c>
      <c r="AD127" t="s">
        <v>2031</v>
      </c>
    </row>
    <row r="128" spans="1:30" x14ac:dyDescent="0.35">
      <c r="A128" t="s">
        <v>15102</v>
      </c>
      <c r="B128" t="s">
        <v>14603</v>
      </c>
      <c r="C128" t="s">
        <v>2053</v>
      </c>
      <c r="D128" t="s">
        <v>15207</v>
      </c>
      <c r="E128" t="s">
        <v>14970</v>
      </c>
      <c r="F128" t="s">
        <v>15209</v>
      </c>
      <c r="G128" t="s">
        <v>15210</v>
      </c>
      <c r="H128" t="s">
        <v>15198</v>
      </c>
      <c r="I128" t="s">
        <v>356</v>
      </c>
      <c r="J128" t="s">
        <v>14466</v>
      </c>
      <c r="K128" t="s">
        <v>2085</v>
      </c>
      <c r="L128" t="s">
        <v>14531</v>
      </c>
      <c r="M128" t="s">
        <v>2068</v>
      </c>
      <c r="N128" t="s">
        <v>375</v>
      </c>
      <c r="O128">
        <v>12</v>
      </c>
      <c r="P128" t="s">
        <v>15211</v>
      </c>
      <c r="Q128">
        <v>276</v>
      </c>
      <c r="R128" t="s">
        <v>2086</v>
      </c>
      <c r="S128" s="408" t="s">
        <v>2069</v>
      </c>
      <c r="T128">
        <v>31</v>
      </c>
      <c r="U128" t="s">
        <v>366</v>
      </c>
      <c r="V128" t="s">
        <v>366</v>
      </c>
      <c r="W128">
        <v>135</v>
      </c>
      <c r="X128" s="409">
        <v>8600</v>
      </c>
      <c r="Y128">
        <v>14</v>
      </c>
      <c r="Z128">
        <v>84.5</v>
      </c>
      <c r="AA128" s="407">
        <v>25996</v>
      </c>
      <c r="AB128" t="s">
        <v>15212</v>
      </c>
      <c r="AC128" t="s">
        <v>14533</v>
      </c>
      <c r="AD128" t="s">
        <v>5660</v>
      </c>
    </row>
    <row r="129" spans="1:30" x14ac:dyDescent="0.35">
      <c r="A129" t="s">
        <v>15103</v>
      </c>
      <c r="B129" t="s">
        <v>14471</v>
      </c>
      <c r="C129" t="s">
        <v>15718</v>
      </c>
      <c r="D129" t="s">
        <v>15180</v>
      </c>
      <c r="E129" t="s">
        <v>14970</v>
      </c>
      <c r="F129" t="s">
        <v>15209</v>
      </c>
      <c r="G129" t="s">
        <v>15210</v>
      </c>
      <c r="H129" t="s">
        <v>15198</v>
      </c>
      <c r="I129" t="s">
        <v>356</v>
      </c>
      <c r="J129" t="s">
        <v>14466</v>
      </c>
      <c r="K129" t="s">
        <v>2085</v>
      </c>
      <c r="L129" t="s">
        <v>14531</v>
      </c>
      <c r="M129" t="s">
        <v>2068</v>
      </c>
      <c r="N129" t="s">
        <v>375</v>
      </c>
      <c r="O129">
        <v>12</v>
      </c>
      <c r="P129" t="s">
        <v>15211</v>
      </c>
      <c r="Q129">
        <v>276</v>
      </c>
      <c r="R129" t="s">
        <v>2086</v>
      </c>
      <c r="S129" s="408" t="s">
        <v>2069</v>
      </c>
      <c r="T129">
        <v>31</v>
      </c>
      <c r="U129" t="s">
        <v>366</v>
      </c>
      <c r="V129" t="s">
        <v>366</v>
      </c>
      <c r="W129">
        <v>135</v>
      </c>
      <c r="X129" s="409">
        <v>8600</v>
      </c>
      <c r="Y129">
        <v>14</v>
      </c>
      <c r="Z129">
        <v>84.5</v>
      </c>
      <c r="AA129" s="407">
        <v>27322</v>
      </c>
      <c r="AB129" t="s">
        <v>15212</v>
      </c>
      <c r="AC129" t="s">
        <v>14533</v>
      </c>
      <c r="AD129" t="s">
        <v>5660</v>
      </c>
    </row>
    <row r="130" spans="1:30" x14ac:dyDescent="0.35">
      <c r="A130" t="s">
        <v>15104</v>
      </c>
      <c r="B130" t="s">
        <v>14603</v>
      </c>
      <c r="C130" t="s">
        <v>2053</v>
      </c>
      <c r="D130" t="s">
        <v>15207</v>
      </c>
      <c r="E130" t="s">
        <v>14970</v>
      </c>
      <c r="F130" t="s">
        <v>15209</v>
      </c>
      <c r="G130" t="s">
        <v>15210</v>
      </c>
      <c r="H130" t="s">
        <v>15198</v>
      </c>
      <c r="I130" t="s">
        <v>356</v>
      </c>
      <c r="J130" t="s">
        <v>14466</v>
      </c>
      <c r="K130" t="s">
        <v>2087</v>
      </c>
      <c r="L130" t="s">
        <v>14535</v>
      </c>
      <c r="M130" t="s">
        <v>2068</v>
      </c>
      <c r="N130" t="s">
        <v>375</v>
      </c>
      <c r="O130">
        <v>12</v>
      </c>
      <c r="P130" t="s">
        <v>15211</v>
      </c>
      <c r="Q130">
        <v>276</v>
      </c>
      <c r="R130" t="s">
        <v>2088</v>
      </c>
      <c r="S130" s="408" t="s">
        <v>2069</v>
      </c>
      <c r="T130">
        <v>31</v>
      </c>
      <c r="U130" t="s">
        <v>366</v>
      </c>
      <c r="V130" t="s">
        <v>366</v>
      </c>
      <c r="W130">
        <v>135</v>
      </c>
      <c r="X130" s="409">
        <v>9600</v>
      </c>
      <c r="Y130">
        <v>12</v>
      </c>
      <c r="Z130">
        <v>84.5</v>
      </c>
      <c r="AA130" s="407">
        <v>26715</v>
      </c>
      <c r="AB130" t="s">
        <v>15223</v>
      </c>
      <c r="AC130" t="s">
        <v>14541</v>
      </c>
      <c r="AD130" t="s">
        <v>5660</v>
      </c>
    </row>
    <row r="131" spans="1:30" x14ac:dyDescent="0.35">
      <c r="A131" t="s">
        <v>15105</v>
      </c>
      <c r="B131" t="s">
        <v>14471</v>
      </c>
      <c r="C131" t="s">
        <v>15718</v>
      </c>
      <c r="D131" t="s">
        <v>15180</v>
      </c>
      <c r="E131" t="s">
        <v>14970</v>
      </c>
      <c r="F131" t="s">
        <v>15209</v>
      </c>
      <c r="G131" t="s">
        <v>15210</v>
      </c>
      <c r="H131" t="s">
        <v>15198</v>
      </c>
      <c r="I131" t="s">
        <v>356</v>
      </c>
      <c r="J131" t="s">
        <v>14466</v>
      </c>
      <c r="K131" t="s">
        <v>2087</v>
      </c>
      <c r="L131" t="s">
        <v>14535</v>
      </c>
      <c r="M131" t="s">
        <v>2068</v>
      </c>
      <c r="N131" t="s">
        <v>375</v>
      </c>
      <c r="O131">
        <v>12</v>
      </c>
      <c r="P131" t="s">
        <v>15211</v>
      </c>
      <c r="Q131">
        <v>276</v>
      </c>
      <c r="R131" t="s">
        <v>2088</v>
      </c>
      <c r="S131" s="408" t="s">
        <v>2069</v>
      </c>
      <c r="T131">
        <v>31</v>
      </c>
      <c r="U131" t="s">
        <v>366</v>
      </c>
      <c r="V131" t="s">
        <v>366</v>
      </c>
      <c r="W131">
        <v>135</v>
      </c>
      <c r="X131" s="409">
        <v>9600</v>
      </c>
      <c r="Y131">
        <v>12</v>
      </c>
      <c r="Z131">
        <v>84.5</v>
      </c>
      <c r="AA131" s="407">
        <v>27992</v>
      </c>
      <c r="AB131" t="s">
        <v>15223</v>
      </c>
      <c r="AC131" t="s">
        <v>14541</v>
      </c>
      <c r="AD131" t="s">
        <v>5660</v>
      </c>
    </row>
    <row r="132" spans="1:30" x14ac:dyDescent="0.35">
      <c r="A132" t="s">
        <v>15106</v>
      </c>
      <c r="B132" t="s">
        <v>14471</v>
      </c>
      <c r="C132" t="s">
        <v>15718</v>
      </c>
      <c r="D132" t="s">
        <v>15180</v>
      </c>
      <c r="E132" t="s">
        <v>14970</v>
      </c>
      <c r="F132" t="s">
        <v>15209</v>
      </c>
      <c r="G132" t="s">
        <v>15210</v>
      </c>
      <c r="H132" t="s">
        <v>15198</v>
      </c>
      <c r="I132" t="s">
        <v>356</v>
      </c>
      <c r="J132" t="s">
        <v>14466</v>
      </c>
      <c r="K132" t="s">
        <v>2087</v>
      </c>
      <c r="L132" t="s">
        <v>14535</v>
      </c>
      <c r="M132" t="s">
        <v>2068</v>
      </c>
      <c r="N132" t="s">
        <v>375</v>
      </c>
      <c r="O132">
        <v>12</v>
      </c>
      <c r="P132" t="s">
        <v>15211</v>
      </c>
      <c r="Q132">
        <v>276</v>
      </c>
      <c r="R132" t="s">
        <v>2090</v>
      </c>
      <c r="S132" s="408" t="s">
        <v>2069</v>
      </c>
      <c r="T132">
        <v>31</v>
      </c>
      <c r="U132" t="s">
        <v>366</v>
      </c>
      <c r="V132" t="s">
        <v>366</v>
      </c>
      <c r="W132">
        <v>155</v>
      </c>
      <c r="X132" s="409">
        <v>9600</v>
      </c>
      <c r="Y132">
        <v>12</v>
      </c>
      <c r="Z132">
        <v>84.7</v>
      </c>
      <c r="AA132" s="407">
        <v>29222</v>
      </c>
      <c r="AB132" t="s">
        <v>15224</v>
      </c>
      <c r="AC132" t="s">
        <v>14539</v>
      </c>
      <c r="AD132" t="s">
        <v>5660</v>
      </c>
    </row>
    <row r="133" spans="1:30" x14ac:dyDescent="0.35">
      <c r="A133" t="s">
        <v>15107</v>
      </c>
      <c r="B133" t="s">
        <v>14602</v>
      </c>
      <c r="C133" t="s">
        <v>15299</v>
      </c>
      <c r="D133" t="s">
        <v>15298</v>
      </c>
      <c r="E133" t="s">
        <v>14970</v>
      </c>
      <c r="F133" t="s">
        <v>15209</v>
      </c>
      <c r="G133" t="s">
        <v>15210</v>
      </c>
      <c r="H133" t="s">
        <v>15198</v>
      </c>
      <c r="I133" t="s">
        <v>367</v>
      </c>
      <c r="J133" t="s">
        <v>14507</v>
      </c>
      <c r="K133" t="s">
        <v>2258</v>
      </c>
      <c r="L133" t="s">
        <v>15407</v>
      </c>
      <c r="M133" t="s">
        <v>2142</v>
      </c>
      <c r="N133" t="s">
        <v>375</v>
      </c>
      <c r="O133">
        <v>5</v>
      </c>
      <c r="P133" t="s">
        <v>15341</v>
      </c>
      <c r="Q133">
        <v>275</v>
      </c>
      <c r="R133" t="s">
        <v>2256</v>
      </c>
      <c r="S133" s="408" t="s">
        <v>2141</v>
      </c>
      <c r="T133">
        <v>25</v>
      </c>
      <c r="U133" t="s">
        <v>366</v>
      </c>
      <c r="V133" t="s">
        <v>366</v>
      </c>
      <c r="W133">
        <v>129.9</v>
      </c>
      <c r="X133" s="409">
        <v>8670</v>
      </c>
      <c r="Y133">
        <v>16</v>
      </c>
      <c r="Z133">
        <v>83.6</v>
      </c>
      <c r="AA133" s="407">
        <v>29391.440000000002</v>
      </c>
      <c r="AB133" t="s">
        <v>15408</v>
      </c>
      <c r="AC133" t="s">
        <v>15409</v>
      </c>
      <c r="AD133" t="s">
        <v>5660</v>
      </c>
    </row>
    <row r="134" spans="1:30" x14ac:dyDescent="0.35">
      <c r="A134" t="s">
        <v>15108</v>
      </c>
      <c r="B134" t="s">
        <v>14602</v>
      </c>
      <c r="C134" t="s">
        <v>15299</v>
      </c>
      <c r="D134" t="s">
        <v>15298</v>
      </c>
      <c r="E134" t="s">
        <v>14970</v>
      </c>
      <c r="F134" t="s">
        <v>15209</v>
      </c>
      <c r="G134" t="s">
        <v>15210</v>
      </c>
      <c r="H134" t="s">
        <v>15198</v>
      </c>
      <c r="I134" t="s">
        <v>367</v>
      </c>
      <c r="J134" t="s">
        <v>14507</v>
      </c>
      <c r="K134" t="s">
        <v>2269</v>
      </c>
      <c r="L134" t="s">
        <v>15431</v>
      </c>
      <c r="M134" t="s">
        <v>2142</v>
      </c>
      <c r="N134" t="s">
        <v>375</v>
      </c>
      <c r="O134">
        <v>5</v>
      </c>
      <c r="P134" t="s">
        <v>15335</v>
      </c>
      <c r="Q134">
        <v>310</v>
      </c>
      <c r="R134" t="s">
        <v>2267</v>
      </c>
      <c r="S134" s="408" t="s">
        <v>2141</v>
      </c>
      <c r="T134">
        <v>25</v>
      </c>
      <c r="U134" t="s">
        <v>366</v>
      </c>
      <c r="V134" t="s">
        <v>366</v>
      </c>
      <c r="W134">
        <v>129.9</v>
      </c>
      <c r="X134" s="409">
        <v>9070</v>
      </c>
      <c r="Y134">
        <v>14</v>
      </c>
      <c r="Z134">
        <v>83.6</v>
      </c>
      <c r="AA134" s="407">
        <v>31852.080000000002</v>
      </c>
      <c r="AB134" t="s">
        <v>15432</v>
      </c>
      <c r="AC134" t="s">
        <v>15433</v>
      </c>
      <c r="AD134" t="s">
        <v>5660</v>
      </c>
    </row>
    <row r="135" spans="1:30" x14ac:dyDescent="0.35">
      <c r="A135" t="s">
        <v>15109</v>
      </c>
      <c r="B135" t="s">
        <v>14602</v>
      </c>
      <c r="C135" t="s">
        <v>15299</v>
      </c>
      <c r="D135" t="s">
        <v>15298</v>
      </c>
      <c r="E135" t="s">
        <v>14970</v>
      </c>
      <c r="F135" t="s">
        <v>15209</v>
      </c>
      <c r="G135" t="s">
        <v>15210</v>
      </c>
      <c r="H135" t="s">
        <v>15198</v>
      </c>
      <c r="I135" t="s">
        <v>367</v>
      </c>
      <c r="J135" t="s">
        <v>14507</v>
      </c>
      <c r="K135" t="s">
        <v>2278</v>
      </c>
      <c r="L135" t="s">
        <v>15447</v>
      </c>
      <c r="M135" t="s">
        <v>2142</v>
      </c>
      <c r="N135" t="s">
        <v>375</v>
      </c>
      <c r="O135">
        <v>5</v>
      </c>
      <c r="P135" t="s">
        <v>15341</v>
      </c>
      <c r="Q135">
        <v>275</v>
      </c>
      <c r="R135" t="s">
        <v>2276</v>
      </c>
      <c r="S135" s="408" t="s">
        <v>2141</v>
      </c>
      <c r="T135">
        <v>25</v>
      </c>
      <c r="U135" t="s">
        <v>366</v>
      </c>
      <c r="V135" t="s">
        <v>366</v>
      </c>
      <c r="W135">
        <v>129.9</v>
      </c>
      <c r="X135" s="409">
        <v>9250</v>
      </c>
      <c r="Y135">
        <v>12</v>
      </c>
      <c r="Z135">
        <v>83.6</v>
      </c>
      <c r="AA135" s="407">
        <v>31421.52</v>
      </c>
      <c r="AB135" t="s">
        <v>15450</v>
      </c>
      <c r="AC135" t="s">
        <v>15451</v>
      </c>
      <c r="AD135" t="s">
        <v>5660</v>
      </c>
    </row>
    <row r="136" spans="1:30" x14ac:dyDescent="0.35">
      <c r="A136" t="s">
        <v>15110</v>
      </c>
      <c r="B136" t="s">
        <v>14602</v>
      </c>
      <c r="C136" t="s">
        <v>15299</v>
      </c>
      <c r="D136" t="s">
        <v>15298</v>
      </c>
      <c r="E136" t="s">
        <v>14970</v>
      </c>
      <c r="F136" t="s">
        <v>15209</v>
      </c>
      <c r="G136" t="s">
        <v>15210</v>
      </c>
      <c r="H136" t="s">
        <v>15198</v>
      </c>
      <c r="I136" t="s">
        <v>367</v>
      </c>
      <c r="J136" t="s">
        <v>14507</v>
      </c>
      <c r="K136" t="s">
        <v>2284</v>
      </c>
      <c r="L136" t="s">
        <v>14549</v>
      </c>
      <c r="M136" t="s">
        <v>2282</v>
      </c>
      <c r="N136" t="s">
        <v>359</v>
      </c>
      <c r="O136">
        <v>7</v>
      </c>
      <c r="P136" t="s">
        <v>15456</v>
      </c>
      <c r="Q136">
        <v>162</v>
      </c>
      <c r="R136" t="s">
        <v>2285</v>
      </c>
      <c r="S136" s="408" t="s">
        <v>2115</v>
      </c>
      <c r="T136">
        <v>15.8</v>
      </c>
      <c r="U136" t="s">
        <v>366</v>
      </c>
      <c r="V136" t="s">
        <v>366</v>
      </c>
      <c r="W136">
        <v>120.6</v>
      </c>
      <c r="X136" s="409">
        <v>5302</v>
      </c>
      <c r="Y136">
        <v>24</v>
      </c>
      <c r="Z136">
        <v>83.6</v>
      </c>
      <c r="AA136" s="407">
        <v>25986.48</v>
      </c>
      <c r="AB136" t="s">
        <v>15459</v>
      </c>
      <c r="AC136" t="s">
        <v>14550</v>
      </c>
      <c r="AD136" t="s">
        <v>5659</v>
      </c>
    </row>
    <row r="137" spans="1:30" x14ac:dyDescent="0.35">
      <c r="A137" t="s">
        <v>15111</v>
      </c>
      <c r="B137" t="s">
        <v>14471</v>
      </c>
      <c r="C137" t="s">
        <v>15718</v>
      </c>
      <c r="D137" t="s">
        <v>15180</v>
      </c>
      <c r="E137" t="s">
        <v>14971</v>
      </c>
      <c r="F137" t="s">
        <v>15213</v>
      </c>
      <c r="G137" t="s">
        <v>15214</v>
      </c>
      <c r="H137" t="s">
        <v>15198</v>
      </c>
      <c r="I137" t="s">
        <v>356</v>
      </c>
      <c r="J137" t="s">
        <v>14466</v>
      </c>
      <c r="K137" t="s">
        <v>2087</v>
      </c>
      <c r="L137" t="s">
        <v>14535</v>
      </c>
      <c r="M137" t="s">
        <v>15215</v>
      </c>
      <c r="N137" t="s">
        <v>375</v>
      </c>
      <c r="O137">
        <v>2</v>
      </c>
      <c r="P137" t="s">
        <v>15211</v>
      </c>
      <c r="Q137">
        <v>276</v>
      </c>
      <c r="R137" t="s">
        <v>2089</v>
      </c>
      <c r="S137" s="408" t="s">
        <v>2074</v>
      </c>
      <c r="T137">
        <v>32</v>
      </c>
      <c r="U137" t="s">
        <v>366</v>
      </c>
      <c r="V137" t="s">
        <v>366</v>
      </c>
      <c r="W137">
        <v>139</v>
      </c>
      <c r="X137" s="409">
        <v>9900</v>
      </c>
      <c r="Y137">
        <v>10</v>
      </c>
      <c r="Z137" t="s">
        <v>15216</v>
      </c>
      <c r="AA137" s="407">
        <v>23542</v>
      </c>
      <c r="AB137" t="s">
        <v>15217</v>
      </c>
      <c r="AC137" t="s">
        <v>14536</v>
      </c>
      <c r="AD137" t="s">
        <v>5660</v>
      </c>
    </row>
    <row r="138" spans="1:30" x14ac:dyDescent="0.35">
      <c r="A138" t="s">
        <v>15112</v>
      </c>
      <c r="B138" t="s">
        <v>14471</v>
      </c>
      <c r="C138" t="s">
        <v>15718</v>
      </c>
      <c r="D138" t="s">
        <v>15180</v>
      </c>
      <c r="E138" t="s">
        <v>14971</v>
      </c>
      <c r="F138" t="s">
        <v>15213</v>
      </c>
      <c r="G138" t="s">
        <v>15214</v>
      </c>
      <c r="H138" t="s">
        <v>15198</v>
      </c>
      <c r="I138" t="s">
        <v>356</v>
      </c>
      <c r="J138" t="s">
        <v>14466</v>
      </c>
      <c r="K138" t="s">
        <v>2087</v>
      </c>
      <c r="L138" t="s">
        <v>14535</v>
      </c>
      <c r="M138" t="s">
        <v>15215</v>
      </c>
      <c r="N138" t="s">
        <v>375</v>
      </c>
      <c r="O138">
        <v>2</v>
      </c>
      <c r="P138" t="s">
        <v>15218</v>
      </c>
      <c r="Q138">
        <v>401</v>
      </c>
      <c r="R138" t="s">
        <v>2091</v>
      </c>
      <c r="S138" s="408" t="s">
        <v>2074</v>
      </c>
      <c r="T138">
        <v>32</v>
      </c>
      <c r="U138" t="s">
        <v>366</v>
      </c>
      <c r="V138" t="s">
        <v>366</v>
      </c>
      <c r="W138">
        <v>159</v>
      </c>
      <c r="X138" s="409">
        <v>9900</v>
      </c>
      <c r="Y138">
        <v>10</v>
      </c>
      <c r="Z138" t="s">
        <v>15219</v>
      </c>
      <c r="AA138" s="407">
        <v>24502</v>
      </c>
      <c r="AB138" t="s">
        <v>15220</v>
      </c>
      <c r="AC138" t="s">
        <v>14537</v>
      </c>
      <c r="AD138" t="s">
        <v>5660</v>
      </c>
    </row>
    <row r="139" spans="1:30" x14ac:dyDescent="0.35">
      <c r="A139" t="s">
        <v>15113</v>
      </c>
      <c r="B139" t="s">
        <v>14471</v>
      </c>
      <c r="C139" t="s">
        <v>15718</v>
      </c>
      <c r="D139" t="s">
        <v>15180</v>
      </c>
      <c r="E139" t="s">
        <v>14971</v>
      </c>
      <c r="F139" t="s">
        <v>15213</v>
      </c>
      <c r="G139" t="s">
        <v>15214</v>
      </c>
      <c r="H139" t="s">
        <v>15198</v>
      </c>
      <c r="I139" t="s">
        <v>356</v>
      </c>
      <c r="J139" t="s">
        <v>14466</v>
      </c>
      <c r="K139" t="s">
        <v>2087</v>
      </c>
      <c r="L139" t="s">
        <v>14535</v>
      </c>
      <c r="M139" t="s">
        <v>15215</v>
      </c>
      <c r="N139" t="s">
        <v>375</v>
      </c>
      <c r="O139">
        <v>2</v>
      </c>
      <c r="P139" t="s">
        <v>15218</v>
      </c>
      <c r="Q139">
        <v>401</v>
      </c>
      <c r="R139" t="s">
        <v>2092</v>
      </c>
      <c r="S139" s="408" t="s">
        <v>2074</v>
      </c>
      <c r="T139">
        <v>32</v>
      </c>
      <c r="U139" t="s">
        <v>366</v>
      </c>
      <c r="V139" t="s">
        <v>366</v>
      </c>
      <c r="W139">
        <v>177</v>
      </c>
      <c r="X139" s="409">
        <v>9900</v>
      </c>
      <c r="Y139">
        <v>10</v>
      </c>
      <c r="Z139" t="s">
        <v>15221</v>
      </c>
      <c r="AA139" s="407">
        <v>25002</v>
      </c>
      <c r="AB139" t="s">
        <v>15222</v>
      </c>
      <c r="AC139" t="s">
        <v>14538</v>
      </c>
      <c r="AD139" t="s">
        <v>5660</v>
      </c>
    </row>
    <row r="140" spans="1:30" x14ac:dyDescent="0.35">
      <c r="A140" t="s">
        <v>15114</v>
      </c>
      <c r="B140" t="s">
        <v>14603</v>
      </c>
      <c r="C140" t="s">
        <v>2053</v>
      </c>
      <c r="D140" t="s">
        <v>15207</v>
      </c>
      <c r="E140" t="s">
        <v>14971</v>
      </c>
      <c r="F140" t="s">
        <v>15213</v>
      </c>
      <c r="G140" t="s">
        <v>15214</v>
      </c>
      <c r="H140" t="s">
        <v>15198</v>
      </c>
      <c r="I140" t="s">
        <v>356</v>
      </c>
      <c r="J140" t="s">
        <v>14466</v>
      </c>
      <c r="K140" t="s">
        <v>2087</v>
      </c>
      <c r="L140" t="s">
        <v>14535</v>
      </c>
      <c r="M140" t="s">
        <v>14534</v>
      </c>
      <c r="N140" t="s">
        <v>375</v>
      </c>
      <c r="O140">
        <v>2</v>
      </c>
      <c r="P140" t="s">
        <v>15211</v>
      </c>
      <c r="Q140">
        <v>276</v>
      </c>
      <c r="R140" t="s">
        <v>2089</v>
      </c>
      <c r="S140" s="408" t="s">
        <v>2074</v>
      </c>
      <c r="T140">
        <v>33</v>
      </c>
      <c r="U140" t="s">
        <v>366</v>
      </c>
      <c r="V140" t="s">
        <v>366</v>
      </c>
      <c r="W140">
        <v>139</v>
      </c>
      <c r="X140" s="409">
        <v>9900</v>
      </c>
      <c r="Y140">
        <v>12</v>
      </c>
      <c r="Z140">
        <v>83.95</v>
      </c>
      <c r="AA140" s="407">
        <v>22230</v>
      </c>
      <c r="AB140" t="s">
        <v>15225</v>
      </c>
      <c r="AC140" t="s">
        <v>14540</v>
      </c>
      <c r="AD140" t="s">
        <v>5660</v>
      </c>
    </row>
    <row r="141" spans="1:30" x14ac:dyDescent="0.35">
      <c r="A141" t="s">
        <v>15115</v>
      </c>
      <c r="B141" t="s">
        <v>14602</v>
      </c>
      <c r="C141" t="s">
        <v>15299</v>
      </c>
      <c r="D141" t="s">
        <v>15298</v>
      </c>
      <c r="E141" t="s">
        <v>14971</v>
      </c>
      <c r="F141" t="s">
        <v>15213</v>
      </c>
      <c r="G141" t="s">
        <v>15214</v>
      </c>
      <c r="H141" t="s">
        <v>15198</v>
      </c>
      <c r="I141" t="s">
        <v>367</v>
      </c>
      <c r="J141" t="s">
        <v>14507</v>
      </c>
      <c r="K141" t="s">
        <v>5820</v>
      </c>
      <c r="L141" t="s">
        <v>5820</v>
      </c>
      <c r="M141" t="s">
        <v>15300</v>
      </c>
      <c r="N141" t="s">
        <v>375</v>
      </c>
      <c r="O141">
        <v>2</v>
      </c>
      <c r="P141" t="s">
        <v>15301</v>
      </c>
      <c r="Q141">
        <v>350</v>
      </c>
      <c r="R141" t="s">
        <v>2254</v>
      </c>
      <c r="S141" s="408" t="s">
        <v>2255</v>
      </c>
      <c r="T141">
        <v>40</v>
      </c>
      <c r="U141" t="s">
        <v>366</v>
      </c>
      <c r="V141" t="s">
        <v>366</v>
      </c>
      <c r="W141">
        <v>138</v>
      </c>
      <c r="X141" s="409">
        <v>10500</v>
      </c>
      <c r="Y141" t="s">
        <v>2031</v>
      </c>
      <c r="Z141" t="s">
        <v>2031</v>
      </c>
      <c r="AA141" s="407">
        <v>25591.280000000002</v>
      </c>
      <c r="AB141" t="s">
        <v>15302</v>
      </c>
      <c r="AC141" t="s">
        <v>15303</v>
      </c>
      <c r="AD141" t="s">
        <v>2031</v>
      </c>
    </row>
    <row r="142" spans="1:30" x14ac:dyDescent="0.35">
      <c r="A142" t="s">
        <v>15116</v>
      </c>
      <c r="B142" t="s">
        <v>14602</v>
      </c>
      <c r="C142" t="s">
        <v>15299</v>
      </c>
      <c r="D142" t="s">
        <v>15298</v>
      </c>
      <c r="E142" t="s">
        <v>14971</v>
      </c>
      <c r="F142" t="s">
        <v>15213</v>
      </c>
      <c r="G142" t="s">
        <v>15315</v>
      </c>
      <c r="H142" t="s">
        <v>15198</v>
      </c>
      <c r="I142" t="s">
        <v>367</v>
      </c>
      <c r="J142" t="s">
        <v>14507</v>
      </c>
      <c r="K142" t="s">
        <v>6038</v>
      </c>
      <c r="L142" t="s">
        <v>6038</v>
      </c>
      <c r="M142" t="s">
        <v>15316</v>
      </c>
      <c r="N142" t="s">
        <v>375</v>
      </c>
      <c r="O142">
        <v>2</v>
      </c>
      <c r="P142" t="s">
        <v>15317</v>
      </c>
      <c r="Q142">
        <v>350</v>
      </c>
      <c r="R142" t="s">
        <v>2112</v>
      </c>
      <c r="S142" s="408" t="s">
        <v>2113</v>
      </c>
      <c r="T142">
        <v>25</v>
      </c>
      <c r="U142" t="s">
        <v>366</v>
      </c>
      <c r="V142" t="s">
        <v>366</v>
      </c>
      <c r="W142">
        <v>156</v>
      </c>
      <c r="X142" s="409">
        <v>14500</v>
      </c>
      <c r="Y142" t="s">
        <v>2031</v>
      </c>
      <c r="Z142" t="s">
        <v>2031</v>
      </c>
      <c r="AA142" s="407">
        <v>30644</v>
      </c>
      <c r="AB142" t="s">
        <v>15318</v>
      </c>
      <c r="AC142" t="s">
        <v>15319</v>
      </c>
      <c r="AD142" t="s">
        <v>2031</v>
      </c>
    </row>
    <row r="143" spans="1:30" x14ac:dyDescent="0.35">
      <c r="A143" t="s">
        <v>15117</v>
      </c>
      <c r="B143" t="s">
        <v>14602</v>
      </c>
      <c r="C143" t="s">
        <v>15299</v>
      </c>
      <c r="D143" t="s">
        <v>15298</v>
      </c>
      <c r="E143" t="s">
        <v>14971</v>
      </c>
      <c r="F143" t="s">
        <v>15213</v>
      </c>
      <c r="G143" t="s">
        <v>15214</v>
      </c>
      <c r="H143" t="s">
        <v>15198</v>
      </c>
      <c r="I143" t="s">
        <v>367</v>
      </c>
      <c r="J143" t="s">
        <v>14507</v>
      </c>
      <c r="K143" t="s">
        <v>2261</v>
      </c>
      <c r="L143" t="s">
        <v>15421</v>
      </c>
      <c r="M143" t="s">
        <v>2142</v>
      </c>
      <c r="N143" t="s">
        <v>375</v>
      </c>
      <c r="O143">
        <v>2</v>
      </c>
      <c r="P143" t="s">
        <v>15341</v>
      </c>
      <c r="Q143">
        <v>275</v>
      </c>
      <c r="R143" t="s">
        <v>2263</v>
      </c>
      <c r="S143" s="408" t="s">
        <v>2264</v>
      </c>
      <c r="T143">
        <v>25</v>
      </c>
      <c r="U143" t="s">
        <v>366</v>
      </c>
      <c r="V143" t="s">
        <v>366</v>
      </c>
      <c r="W143">
        <v>138</v>
      </c>
      <c r="X143" s="409">
        <v>9070</v>
      </c>
      <c r="Y143">
        <v>12</v>
      </c>
      <c r="Z143" t="s">
        <v>2031</v>
      </c>
      <c r="AA143" s="407">
        <v>25924.080000000002</v>
      </c>
      <c r="AB143" t="s">
        <v>15422</v>
      </c>
      <c r="AC143" t="s">
        <v>15423</v>
      </c>
      <c r="AD143" t="s">
        <v>5660</v>
      </c>
    </row>
    <row r="144" spans="1:30" x14ac:dyDescent="0.35">
      <c r="A144" t="s">
        <v>15118</v>
      </c>
      <c r="B144" t="s">
        <v>14602</v>
      </c>
      <c r="C144" t="s">
        <v>15299</v>
      </c>
      <c r="D144" t="s">
        <v>15298</v>
      </c>
      <c r="E144" t="s">
        <v>14971</v>
      </c>
      <c r="F144" t="s">
        <v>15213</v>
      </c>
      <c r="G144" t="s">
        <v>15214</v>
      </c>
      <c r="H144" t="s">
        <v>15198</v>
      </c>
      <c r="I144" t="s">
        <v>367</v>
      </c>
      <c r="J144" t="s">
        <v>14507</v>
      </c>
      <c r="K144" t="s">
        <v>2265</v>
      </c>
      <c r="L144" t="s">
        <v>15424</v>
      </c>
      <c r="M144" t="s">
        <v>2142</v>
      </c>
      <c r="N144" t="s">
        <v>375</v>
      </c>
      <c r="O144">
        <v>2</v>
      </c>
      <c r="P144" t="s">
        <v>15341</v>
      </c>
      <c r="Q144">
        <v>275</v>
      </c>
      <c r="R144" t="s">
        <v>2266</v>
      </c>
      <c r="S144" s="408" t="s">
        <v>2262</v>
      </c>
      <c r="T144">
        <v>25</v>
      </c>
      <c r="U144" t="s">
        <v>366</v>
      </c>
      <c r="V144" t="s">
        <v>366</v>
      </c>
      <c r="W144">
        <v>138</v>
      </c>
      <c r="X144" s="409">
        <v>9070</v>
      </c>
      <c r="Y144">
        <v>12</v>
      </c>
      <c r="Z144" t="s">
        <v>2031</v>
      </c>
      <c r="AA144" s="407">
        <v>25412.400000000001</v>
      </c>
      <c r="AB144" t="s">
        <v>15425</v>
      </c>
      <c r="AC144" t="s">
        <v>15426</v>
      </c>
      <c r="AD144" t="s">
        <v>5660</v>
      </c>
    </row>
    <row r="145" spans="1:30" x14ac:dyDescent="0.35">
      <c r="A145" t="s">
        <v>15119</v>
      </c>
      <c r="B145" t="s">
        <v>14602</v>
      </c>
      <c r="C145" t="s">
        <v>15299</v>
      </c>
      <c r="D145" t="s">
        <v>15298</v>
      </c>
      <c r="E145" t="s">
        <v>14971</v>
      </c>
      <c r="F145" t="s">
        <v>15213</v>
      </c>
      <c r="G145" t="s">
        <v>15214</v>
      </c>
      <c r="H145" t="s">
        <v>15198</v>
      </c>
      <c r="I145" t="s">
        <v>367</v>
      </c>
      <c r="J145" t="s">
        <v>14507</v>
      </c>
      <c r="K145" t="s">
        <v>2270</v>
      </c>
      <c r="L145" t="s">
        <v>15434</v>
      </c>
      <c r="M145" t="s">
        <v>2142</v>
      </c>
      <c r="N145" t="s">
        <v>375</v>
      </c>
      <c r="O145">
        <v>2</v>
      </c>
      <c r="P145" t="s">
        <v>15341</v>
      </c>
      <c r="Q145">
        <v>275</v>
      </c>
      <c r="R145" t="s">
        <v>2271</v>
      </c>
      <c r="S145" s="408" t="s">
        <v>2264</v>
      </c>
      <c r="T145">
        <v>25</v>
      </c>
      <c r="U145" t="s">
        <v>366</v>
      </c>
      <c r="V145" t="s">
        <v>366</v>
      </c>
      <c r="W145">
        <v>138</v>
      </c>
      <c r="X145" s="409">
        <v>9500</v>
      </c>
      <c r="Y145">
        <v>10</v>
      </c>
      <c r="Z145" t="s">
        <v>2031</v>
      </c>
      <c r="AA145" s="407">
        <v>26639.600000000002</v>
      </c>
      <c r="AB145" t="s">
        <v>15435</v>
      </c>
      <c r="AC145" t="s">
        <v>15436</v>
      </c>
      <c r="AD145" t="s">
        <v>5660</v>
      </c>
    </row>
    <row r="146" spans="1:30" x14ac:dyDescent="0.35">
      <c r="A146" t="s">
        <v>15120</v>
      </c>
      <c r="B146" t="s">
        <v>14602</v>
      </c>
      <c r="C146" t="s">
        <v>15299</v>
      </c>
      <c r="D146" t="s">
        <v>15298</v>
      </c>
      <c r="E146" t="s">
        <v>14971</v>
      </c>
      <c r="F146" t="s">
        <v>15213</v>
      </c>
      <c r="G146" t="s">
        <v>15214</v>
      </c>
      <c r="H146" t="s">
        <v>15198</v>
      </c>
      <c r="I146" t="s">
        <v>367</v>
      </c>
      <c r="J146" t="s">
        <v>14507</v>
      </c>
      <c r="K146" t="s">
        <v>2272</v>
      </c>
      <c r="L146" t="s">
        <v>15437</v>
      </c>
      <c r="M146" t="s">
        <v>2142</v>
      </c>
      <c r="N146" t="s">
        <v>375</v>
      </c>
      <c r="O146">
        <v>2</v>
      </c>
      <c r="P146" t="s">
        <v>15341</v>
      </c>
      <c r="Q146">
        <v>275</v>
      </c>
      <c r="R146" t="s">
        <v>2273</v>
      </c>
      <c r="S146" s="408" t="s">
        <v>2262</v>
      </c>
      <c r="T146">
        <v>25</v>
      </c>
      <c r="U146" t="s">
        <v>366</v>
      </c>
      <c r="V146" t="s">
        <v>366</v>
      </c>
      <c r="W146">
        <v>138</v>
      </c>
      <c r="X146" s="409">
        <v>9500</v>
      </c>
      <c r="Y146">
        <v>10</v>
      </c>
      <c r="Z146" t="s">
        <v>2031</v>
      </c>
      <c r="AA146" s="407">
        <v>26122.720000000001</v>
      </c>
      <c r="AB146" t="s">
        <v>15438</v>
      </c>
      <c r="AC146" t="s">
        <v>15439</v>
      </c>
      <c r="AD146" t="s">
        <v>5660</v>
      </c>
    </row>
    <row r="147" spans="1:30" x14ac:dyDescent="0.35">
      <c r="A147" t="s">
        <v>15121</v>
      </c>
      <c r="B147" t="s">
        <v>15323</v>
      </c>
      <c r="C147" t="s">
        <v>373</v>
      </c>
      <c r="D147" t="s">
        <v>15322</v>
      </c>
      <c r="E147" t="s">
        <v>14972</v>
      </c>
      <c r="F147" t="s">
        <v>14532</v>
      </c>
      <c r="G147" t="s">
        <v>15210</v>
      </c>
      <c r="H147" t="s">
        <v>15182</v>
      </c>
      <c r="I147" t="s">
        <v>367</v>
      </c>
      <c r="J147" t="s">
        <v>14507</v>
      </c>
      <c r="K147" t="s">
        <v>15328</v>
      </c>
      <c r="L147" t="s">
        <v>15329</v>
      </c>
      <c r="M147" t="s">
        <v>15330</v>
      </c>
      <c r="N147" t="s">
        <v>375</v>
      </c>
      <c r="O147">
        <v>2</v>
      </c>
      <c r="P147" t="s">
        <v>15331</v>
      </c>
      <c r="Q147">
        <v>266</v>
      </c>
      <c r="R147" t="s">
        <v>2277</v>
      </c>
      <c r="S147" s="408" t="s">
        <v>377</v>
      </c>
      <c r="T147">
        <v>126</v>
      </c>
      <c r="U147" t="s">
        <v>362</v>
      </c>
      <c r="V147" t="s">
        <v>362</v>
      </c>
      <c r="W147">
        <v>129.9</v>
      </c>
      <c r="X147" s="409">
        <v>9500</v>
      </c>
      <c r="Y147">
        <v>63</v>
      </c>
      <c r="Z147">
        <v>83.9</v>
      </c>
      <c r="AA147" s="407">
        <v>49005</v>
      </c>
      <c r="AB147" t="s">
        <v>15332</v>
      </c>
      <c r="AC147" t="s">
        <v>15333</v>
      </c>
      <c r="AD147" t="s">
        <v>5660</v>
      </c>
    </row>
    <row r="148" spans="1:30" x14ac:dyDescent="0.35">
      <c r="A148" t="s">
        <v>15122</v>
      </c>
      <c r="B148" t="s">
        <v>14602</v>
      </c>
      <c r="C148" t="s">
        <v>15299</v>
      </c>
      <c r="D148" t="s">
        <v>15298</v>
      </c>
      <c r="E148" t="s">
        <v>14972</v>
      </c>
      <c r="F148" t="s">
        <v>14532</v>
      </c>
      <c r="G148" t="s">
        <v>15210</v>
      </c>
      <c r="H148" t="s">
        <v>15182</v>
      </c>
      <c r="I148" t="s">
        <v>367</v>
      </c>
      <c r="J148" t="s">
        <v>14507</v>
      </c>
      <c r="K148" t="s">
        <v>15328</v>
      </c>
      <c r="L148" t="s">
        <v>15329</v>
      </c>
      <c r="M148" t="s">
        <v>15330</v>
      </c>
      <c r="N148" t="s">
        <v>375</v>
      </c>
      <c r="O148">
        <v>2</v>
      </c>
      <c r="P148" t="s">
        <v>15331</v>
      </c>
      <c r="Q148">
        <v>266</v>
      </c>
      <c r="R148" t="s">
        <v>2277</v>
      </c>
      <c r="S148" s="408" t="s">
        <v>377</v>
      </c>
      <c r="T148">
        <v>126</v>
      </c>
      <c r="U148" t="s">
        <v>362</v>
      </c>
      <c r="V148" t="s">
        <v>362</v>
      </c>
      <c r="W148">
        <v>129.9</v>
      </c>
      <c r="X148" s="409">
        <v>9500</v>
      </c>
      <c r="Y148">
        <v>63</v>
      </c>
      <c r="Z148">
        <v>83.9</v>
      </c>
      <c r="AA148" s="407">
        <v>45459</v>
      </c>
      <c r="AB148" t="s">
        <v>15332</v>
      </c>
      <c r="AC148" t="s">
        <v>15333</v>
      </c>
      <c r="AD148" t="s">
        <v>5660</v>
      </c>
    </row>
    <row r="149" spans="1:30" x14ac:dyDescent="0.35">
      <c r="A149" t="s">
        <v>15123</v>
      </c>
      <c r="B149" t="s">
        <v>14602</v>
      </c>
      <c r="C149" t="s">
        <v>15299</v>
      </c>
      <c r="D149" t="s">
        <v>15298</v>
      </c>
      <c r="E149" t="s">
        <v>14972</v>
      </c>
      <c r="F149" t="s">
        <v>14532</v>
      </c>
      <c r="G149" t="s">
        <v>15210</v>
      </c>
      <c r="H149" t="s">
        <v>15198</v>
      </c>
      <c r="I149" t="s">
        <v>367</v>
      </c>
      <c r="J149" t="s">
        <v>14507</v>
      </c>
      <c r="K149" t="s">
        <v>374</v>
      </c>
      <c r="L149" t="s">
        <v>15392</v>
      </c>
      <c r="M149" t="s">
        <v>15393</v>
      </c>
      <c r="N149" t="s">
        <v>375</v>
      </c>
      <c r="O149">
        <v>2</v>
      </c>
      <c r="P149" t="s">
        <v>15341</v>
      </c>
      <c r="Q149">
        <v>275</v>
      </c>
      <c r="R149" t="s">
        <v>376</v>
      </c>
      <c r="S149" s="408" t="s">
        <v>377</v>
      </c>
      <c r="T149">
        <v>25</v>
      </c>
      <c r="U149" t="s">
        <v>366</v>
      </c>
      <c r="V149" t="s">
        <v>366</v>
      </c>
      <c r="W149">
        <v>129.9</v>
      </c>
      <c r="X149" s="409">
        <v>8670</v>
      </c>
      <c r="Y149">
        <v>16</v>
      </c>
      <c r="Z149">
        <v>83.6</v>
      </c>
      <c r="AA149" s="407">
        <v>27208.48</v>
      </c>
      <c r="AB149" t="s">
        <v>15394</v>
      </c>
      <c r="AC149" t="s">
        <v>15395</v>
      </c>
      <c r="AD149" t="s">
        <v>5660</v>
      </c>
    </row>
    <row r="150" spans="1:30" x14ac:dyDescent="0.35">
      <c r="A150" t="s">
        <v>15124</v>
      </c>
      <c r="B150" t="s">
        <v>14602</v>
      </c>
      <c r="C150" t="s">
        <v>15299</v>
      </c>
      <c r="D150" t="s">
        <v>15298</v>
      </c>
      <c r="E150" t="s">
        <v>14972</v>
      </c>
      <c r="F150" t="s">
        <v>14532</v>
      </c>
      <c r="G150" t="s">
        <v>15210</v>
      </c>
      <c r="H150" t="s">
        <v>15198</v>
      </c>
      <c r="I150" t="s">
        <v>367</v>
      </c>
      <c r="J150" t="s">
        <v>14507</v>
      </c>
      <c r="K150" t="s">
        <v>15427</v>
      </c>
      <c r="L150" t="s">
        <v>15428</v>
      </c>
      <c r="M150" t="s">
        <v>2142</v>
      </c>
      <c r="N150" t="s">
        <v>375</v>
      </c>
      <c r="O150">
        <v>2</v>
      </c>
      <c r="P150" t="s">
        <v>15341</v>
      </c>
      <c r="Q150">
        <v>275</v>
      </c>
      <c r="R150" t="s">
        <v>2268</v>
      </c>
      <c r="S150" s="408" t="s">
        <v>377</v>
      </c>
      <c r="T150">
        <v>25</v>
      </c>
      <c r="U150" t="s">
        <v>366</v>
      </c>
      <c r="V150" t="s">
        <v>366</v>
      </c>
      <c r="W150">
        <v>129.9</v>
      </c>
      <c r="X150" s="409">
        <v>9070</v>
      </c>
      <c r="Y150">
        <v>14</v>
      </c>
      <c r="Z150">
        <v>83.6</v>
      </c>
      <c r="AA150" s="407">
        <v>28086.240000000002</v>
      </c>
      <c r="AB150" t="s">
        <v>15429</v>
      </c>
      <c r="AC150" t="s">
        <v>15430</v>
      </c>
      <c r="AD150" t="s">
        <v>5660</v>
      </c>
    </row>
    <row r="151" spans="1:30" x14ac:dyDescent="0.35">
      <c r="A151" t="s">
        <v>15125</v>
      </c>
      <c r="B151" t="s">
        <v>14602</v>
      </c>
      <c r="C151" t="s">
        <v>15299</v>
      </c>
      <c r="D151" t="s">
        <v>15298</v>
      </c>
      <c r="E151" t="s">
        <v>14972</v>
      </c>
      <c r="F151" t="s">
        <v>14532</v>
      </c>
      <c r="G151" t="s">
        <v>15210</v>
      </c>
      <c r="H151" t="s">
        <v>15198</v>
      </c>
      <c r="I151" t="s">
        <v>367</v>
      </c>
      <c r="J151" t="s">
        <v>14507</v>
      </c>
      <c r="K151" t="s">
        <v>2275</v>
      </c>
      <c r="L151" t="s">
        <v>15440</v>
      </c>
      <c r="M151" t="s">
        <v>2142</v>
      </c>
      <c r="N151" t="s">
        <v>375</v>
      </c>
      <c r="O151">
        <v>2</v>
      </c>
      <c r="P151" t="s">
        <v>15341</v>
      </c>
      <c r="Q151">
        <v>275</v>
      </c>
      <c r="R151" t="s">
        <v>2277</v>
      </c>
      <c r="S151" s="408" t="s">
        <v>377</v>
      </c>
      <c r="T151">
        <v>25</v>
      </c>
      <c r="U151" t="s">
        <v>366</v>
      </c>
      <c r="V151" t="s">
        <v>366</v>
      </c>
      <c r="W151">
        <v>129.9</v>
      </c>
      <c r="X151" s="409">
        <v>9500</v>
      </c>
      <c r="Y151">
        <v>12</v>
      </c>
      <c r="Z151">
        <v>83.6</v>
      </c>
      <c r="AA151" s="407">
        <v>29239.600000000002</v>
      </c>
      <c r="AB151" t="s">
        <v>15445</v>
      </c>
      <c r="AC151" t="s">
        <v>15446</v>
      </c>
      <c r="AD151" t="s">
        <v>5660</v>
      </c>
    </row>
    <row r="152" spans="1:30" x14ac:dyDescent="0.35">
      <c r="A152" t="s">
        <v>15126</v>
      </c>
      <c r="B152" t="s">
        <v>14602</v>
      </c>
      <c r="C152" t="s">
        <v>15299</v>
      </c>
      <c r="D152" t="s">
        <v>15298</v>
      </c>
      <c r="E152" t="s">
        <v>14972</v>
      </c>
      <c r="F152" t="s">
        <v>14532</v>
      </c>
      <c r="G152" t="s">
        <v>15210</v>
      </c>
      <c r="H152" t="s">
        <v>15198</v>
      </c>
      <c r="I152" t="s">
        <v>367</v>
      </c>
      <c r="J152" t="s">
        <v>14507</v>
      </c>
      <c r="K152" t="s">
        <v>2281</v>
      </c>
      <c r="L152" t="s">
        <v>14547</v>
      </c>
      <c r="M152" t="s">
        <v>2282</v>
      </c>
      <c r="N152" t="s">
        <v>359</v>
      </c>
      <c r="O152">
        <v>2</v>
      </c>
      <c r="P152" t="s">
        <v>15456</v>
      </c>
      <c r="Q152">
        <v>162</v>
      </c>
      <c r="R152" t="s">
        <v>15457</v>
      </c>
      <c r="S152" s="408" t="s">
        <v>371</v>
      </c>
      <c r="T152">
        <v>15.8</v>
      </c>
      <c r="U152" t="s">
        <v>366</v>
      </c>
      <c r="V152" t="s">
        <v>366</v>
      </c>
      <c r="W152">
        <v>104.8</v>
      </c>
      <c r="X152" s="409">
        <v>5130</v>
      </c>
      <c r="Y152">
        <v>24</v>
      </c>
      <c r="Z152">
        <v>73</v>
      </c>
      <c r="AA152" s="407">
        <v>23424.959999999999</v>
      </c>
      <c r="AB152" t="s">
        <v>15458</v>
      </c>
      <c r="AC152" t="s">
        <v>14548</v>
      </c>
      <c r="AD152" t="s">
        <v>5659</v>
      </c>
    </row>
    <row r="153" spans="1:30" x14ac:dyDescent="0.35">
      <c r="A153" t="s">
        <v>15127</v>
      </c>
      <c r="B153" t="s">
        <v>14471</v>
      </c>
      <c r="C153" t="s">
        <v>15718</v>
      </c>
      <c r="D153" t="s">
        <v>15180</v>
      </c>
      <c r="E153" t="s">
        <v>14973</v>
      </c>
      <c r="F153" t="s">
        <v>2148</v>
      </c>
      <c r="G153" t="s">
        <v>14500</v>
      </c>
      <c r="H153" t="s">
        <v>15198</v>
      </c>
      <c r="I153" t="s">
        <v>356</v>
      </c>
      <c r="J153" t="s">
        <v>14466</v>
      </c>
      <c r="K153" t="s">
        <v>2078</v>
      </c>
      <c r="L153" t="s">
        <v>14501</v>
      </c>
      <c r="M153" t="s">
        <v>2148</v>
      </c>
      <c r="N153" t="s">
        <v>370</v>
      </c>
      <c r="O153">
        <v>6</v>
      </c>
      <c r="P153" t="s">
        <v>15228</v>
      </c>
      <c r="Q153">
        <v>355</v>
      </c>
      <c r="R153" t="s">
        <v>14502</v>
      </c>
      <c r="S153" s="408" t="s">
        <v>2079</v>
      </c>
      <c r="T153">
        <v>24</v>
      </c>
      <c r="U153" t="s">
        <v>366</v>
      </c>
      <c r="V153" t="s">
        <v>366</v>
      </c>
      <c r="W153">
        <v>120.9</v>
      </c>
      <c r="X153" s="409">
        <v>7400</v>
      </c>
      <c r="Y153">
        <v>18</v>
      </c>
      <c r="Z153" t="s">
        <v>2031</v>
      </c>
      <c r="AA153" s="407">
        <v>38402</v>
      </c>
      <c r="AB153" t="s">
        <v>15274</v>
      </c>
      <c r="AC153" t="s">
        <v>14503</v>
      </c>
      <c r="AD153" t="s">
        <v>5659</v>
      </c>
    </row>
    <row r="154" spans="1:30" x14ac:dyDescent="0.35">
      <c r="A154" t="s">
        <v>15128</v>
      </c>
      <c r="B154" t="s">
        <v>14471</v>
      </c>
      <c r="C154" t="s">
        <v>15718</v>
      </c>
      <c r="D154" t="s">
        <v>15180</v>
      </c>
      <c r="E154" t="s">
        <v>14973</v>
      </c>
      <c r="F154" t="s">
        <v>2148</v>
      </c>
      <c r="G154" t="s">
        <v>14500</v>
      </c>
      <c r="H154" t="s">
        <v>15198</v>
      </c>
      <c r="I154" t="s">
        <v>356</v>
      </c>
      <c r="J154" t="s">
        <v>14466</v>
      </c>
      <c r="K154" t="s">
        <v>2078</v>
      </c>
      <c r="L154" t="s">
        <v>14501</v>
      </c>
      <c r="M154" t="s">
        <v>2148</v>
      </c>
      <c r="N154" t="s">
        <v>375</v>
      </c>
      <c r="O154">
        <v>6</v>
      </c>
      <c r="P154" t="s">
        <v>15228</v>
      </c>
      <c r="Q154">
        <v>355</v>
      </c>
      <c r="R154" t="s">
        <v>14505</v>
      </c>
      <c r="S154" s="408" t="s">
        <v>2079</v>
      </c>
      <c r="T154">
        <v>24</v>
      </c>
      <c r="U154" t="s">
        <v>366</v>
      </c>
      <c r="V154" t="s">
        <v>366</v>
      </c>
      <c r="W154">
        <v>120.9</v>
      </c>
      <c r="X154" s="409">
        <v>7200</v>
      </c>
      <c r="Y154">
        <v>18</v>
      </c>
      <c r="Z154" t="s">
        <v>2031</v>
      </c>
      <c r="AA154" s="407">
        <v>35332</v>
      </c>
      <c r="AB154" t="s">
        <v>15275</v>
      </c>
      <c r="AC154" t="s">
        <v>14504</v>
      </c>
      <c r="AD154" t="s">
        <v>5659</v>
      </c>
    </row>
    <row r="155" spans="1:30" x14ac:dyDescent="0.35">
      <c r="A155" t="s">
        <v>15129</v>
      </c>
      <c r="B155" t="s">
        <v>14490</v>
      </c>
      <c r="C155" t="s">
        <v>2072</v>
      </c>
      <c r="D155" t="s">
        <v>15291</v>
      </c>
      <c r="E155" t="s">
        <v>14973</v>
      </c>
      <c r="F155" t="s">
        <v>2148</v>
      </c>
      <c r="G155" t="s">
        <v>15292</v>
      </c>
      <c r="H155" t="s">
        <v>15198</v>
      </c>
      <c r="I155" t="s">
        <v>2127</v>
      </c>
      <c r="J155" t="s">
        <v>14472</v>
      </c>
      <c r="K155" t="s">
        <v>2128</v>
      </c>
      <c r="L155" t="s">
        <v>14473</v>
      </c>
      <c r="M155" t="s">
        <v>14608</v>
      </c>
      <c r="N155" t="s">
        <v>375</v>
      </c>
      <c r="O155">
        <v>5</v>
      </c>
      <c r="P155" t="s">
        <v>15293</v>
      </c>
      <c r="Q155">
        <v>370</v>
      </c>
      <c r="R155" t="s">
        <v>14606</v>
      </c>
      <c r="S155" s="408" t="s">
        <v>14607</v>
      </c>
      <c r="T155">
        <v>18.5</v>
      </c>
      <c r="U155" t="s">
        <v>366</v>
      </c>
      <c r="V155" t="s">
        <v>366</v>
      </c>
      <c r="W155">
        <v>120.2</v>
      </c>
      <c r="X155" s="409">
        <v>4119</v>
      </c>
      <c r="Y155">
        <v>20</v>
      </c>
      <c r="Z155" t="s">
        <v>2031</v>
      </c>
      <c r="AA155" s="407">
        <v>27920</v>
      </c>
      <c r="AB155" t="s">
        <v>15294</v>
      </c>
      <c r="AC155" t="s">
        <v>14605</v>
      </c>
      <c r="AD155" t="s">
        <v>5659</v>
      </c>
    </row>
    <row r="156" spans="1:30" x14ac:dyDescent="0.35">
      <c r="A156" t="s">
        <v>15130</v>
      </c>
      <c r="B156" t="s">
        <v>14490</v>
      </c>
      <c r="C156" t="s">
        <v>2072</v>
      </c>
      <c r="D156" t="s">
        <v>15291</v>
      </c>
      <c r="E156" t="s">
        <v>14973</v>
      </c>
      <c r="F156" t="s">
        <v>2148</v>
      </c>
      <c r="G156" t="s">
        <v>14500</v>
      </c>
      <c r="H156" t="s">
        <v>15198</v>
      </c>
      <c r="I156" t="s">
        <v>2127</v>
      </c>
      <c r="J156" t="s">
        <v>14472</v>
      </c>
      <c r="K156" t="s">
        <v>2147</v>
      </c>
      <c r="L156" t="s">
        <v>15295</v>
      </c>
      <c r="M156" t="s">
        <v>2148</v>
      </c>
      <c r="N156" t="s">
        <v>365</v>
      </c>
      <c r="O156">
        <v>5</v>
      </c>
      <c r="P156" t="s">
        <v>15202</v>
      </c>
      <c r="Q156">
        <v>295</v>
      </c>
      <c r="R156" t="s">
        <v>2149</v>
      </c>
      <c r="S156" s="408" t="s">
        <v>2150</v>
      </c>
      <c r="T156">
        <v>24.6</v>
      </c>
      <c r="U156" t="s">
        <v>366</v>
      </c>
      <c r="V156" t="s">
        <v>366</v>
      </c>
      <c r="W156">
        <v>119.8</v>
      </c>
      <c r="X156" s="409">
        <v>6500</v>
      </c>
      <c r="Y156">
        <v>21</v>
      </c>
      <c r="Z156" t="s">
        <v>2031</v>
      </c>
      <c r="AA156" s="407">
        <v>32083</v>
      </c>
      <c r="AB156" t="s">
        <v>15296</v>
      </c>
      <c r="AC156" t="s">
        <v>15297</v>
      </c>
      <c r="AD156" t="s">
        <v>5659</v>
      </c>
    </row>
    <row r="157" spans="1:30" x14ac:dyDescent="0.35">
      <c r="A157" t="s">
        <v>15131</v>
      </c>
      <c r="B157" t="s">
        <v>14602</v>
      </c>
      <c r="C157" t="s">
        <v>15299</v>
      </c>
      <c r="D157" t="s">
        <v>15298</v>
      </c>
      <c r="E157" t="s">
        <v>14973</v>
      </c>
      <c r="F157" t="s">
        <v>2148</v>
      </c>
      <c r="G157" t="s">
        <v>15226</v>
      </c>
      <c r="H157" t="s">
        <v>15198</v>
      </c>
      <c r="I157" t="s">
        <v>367</v>
      </c>
      <c r="J157" t="s">
        <v>14507</v>
      </c>
      <c r="K157" t="s">
        <v>368</v>
      </c>
      <c r="L157" t="s">
        <v>368</v>
      </c>
      <c r="M157" t="s">
        <v>15352</v>
      </c>
      <c r="N157" t="s">
        <v>370</v>
      </c>
      <c r="O157">
        <v>5</v>
      </c>
      <c r="P157" t="s">
        <v>15335</v>
      </c>
      <c r="Q157">
        <v>400</v>
      </c>
      <c r="R157" t="s">
        <v>2146</v>
      </c>
      <c r="S157" s="408" t="s">
        <v>2131</v>
      </c>
      <c r="T157">
        <v>26</v>
      </c>
      <c r="U157" t="s">
        <v>366</v>
      </c>
      <c r="V157" t="s">
        <v>366</v>
      </c>
      <c r="W157">
        <v>145</v>
      </c>
      <c r="X157" s="409">
        <v>7050</v>
      </c>
      <c r="Y157">
        <v>19</v>
      </c>
      <c r="Z157" t="s">
        <v>2046</v>
      </c>
      <c r="AA157" s="407">
        <v>34495.760000000002</v>
      </c>
      <c r="AB157" t="s">
        <v>15353</v>
      </c>
      <c r="AC157" t="s">
        <v>14585</v>
      </c>
      <c r="AD157" t="s">
        <v>5659</v>
      </c>
    </row>
    <row r="158" spans="1:30" x14ac:dyDescent="0.35">
      <c r="A158" t="s">
        <v>15132</v>
      </c>
      <c r="B158" t="s">
        <v>14602</v>
      </c>
      <c r="C158" t="s">
        <v>15299</v>
      </c>
      <c r="D158" t="s">
        <v>15298</v>
      </c>
      <c r="E158" t="s">
        <v>14973</v>
      </c>
      <c r="F158" t="s">
        <v>2148</v>
      </c>
      <c r="G158" t="s">
        <v>14500</v>
      </c>
      <c r="H158" t="s">
        <v>15324</v>
      </c>
      <c r="I158" t="s">
        <v>367</v>
      </c>
      <c r="J158" t="s">
        <v>14507</v>
      </c>
      <c r="K158" t="s">
        <v>2124</v>
      </c>
      <c r="L158" t="s">
        <v>14609</v>
      </c>
      <c r="M158" t="s">
        <v>2107</v>
      </c>
      <c r="N158" t="s">
        <v>365</v>
      </c>
      <c r="O158">
        <v>5</v>
      </c>
      <c r="P158" t="s">
        <v>15338</v>
      </c>
      <c r="Q158">
        <v>318</v>
      </c>
      <c r="R158" t="s">
        <v>2125</v>
      </c>
      <c r="S158" s="408" t="s">
        <v>2126</v>
      </c>
      <c r="T158">
        <v>19</v>
      </c>
      <c r="U158" t="s">
        <v>366</v>
      </c>
      <c r="V158" t="s">
        <v>362</v>
      </c>
      <c r="W158">
        <v>119.1</v>
      </c>
      <c r="X158" s="409">
        <v>4718</v>
      </c>
      <c r="Y158">
        <v>25</v>
      </c>
      <c r="Z158" t="s">
        <v>2031</v>
      </c>
      <c r="AA158" s="407">
        <v>36600.720000000001</v>
      </c>
      <c r="AB158" t="s">
        <v>15389</v>
      </c>
      <c r="AC158" t="s">
        <v>14610</v>
      </c>
      <c r="AD158" t="s">
        <v>5659</v>
      </c>
    </row>
    <row r="159" spans="1:30" x14ac:dyDescent="0.35">
      <c r="A159" t="s">
        <v>15133</v>
      </c>
      <c r="B159" t="s">
        <v>14471</v>
      </c>
      <c r="C159" t="s">
        <v>15718</v>
      </c>
      <c r="D159" t="s">
        <v>15180</v>
      </c>
      <c r="E159" t="s">
        <v>14974</v>
      </c>
      <c r="F159" t="s">
        <v>2109</v>
      </c>
      <c r="G159" t="s">
        <v>14500</v>
      </c>
      <c r="H159" t="s">
        <v>15182</v>
      </c>
      <c r="I159" t="s">
        <v>356</v>
      </c>
      <c r="J159" t="s">
        <v>14466</v>
      </c>
      <c r="K159" t="s">
        <v>15183</v>
      </c>
      <c r="L159" t="s">
        <v>15184</v>
      </c>
      <c r="M159" t="s">
        <v>2109</v>
      </c>
      <c r="N159" t="s">
        <v>359</v>
      </c>
      <c r="O159">
        <v>5</v>
      </c>
      <c r="P159" t="s">
        <v>15185</v>
      </c>
      <c r="Q159">
        <v>200</v>
      </c>
      <c r="R159" t="s">
        <v>15186</v>
      </c>
      <c r="S159" s="408" t="s">
        <v>15192</v>
      </c>
      <c r="T159">
        <v>247</v>
      </c>
      <c r="U159" t="s">
        <v>362</v>
      </c>
      <c r="V159" t="s">
        <v>362</v>
      </c>
      <c r="W159">
        <v>105.3</v>
      </c>
      <c r="X159" s="409">
        <v>3680</v>
      </c>
      <c r="Y159">
        <v>115</v>
      </c>
      <c r="Z159" t="s">
        <v>2031</v>
      </c>
      <c r="AA159" s="407">
        <v>32202</v>
      </c>
      <c r="AB159" t="s">
        <v>15193</v>
      </c>
      <c r="AC159" t="s">
        <v>15194</v>
      </c>
      <c r="AD159" t="s">
        <v>5659</v>
      </c>
    </row>
    <row r="160" spans="1:30" x14ac:dyDescent="0.35">
      <c r="A160" t="s">
        <v>15134</v>
      </c>
      <c r="B160" t="s">
        <v>14471</v>
      </c>
      <c r="C160" t="s">
        <v>15718</v>
      </c>
      <c r="D160" t="s">
        <v>15180</v>
      </c>
      <c r="E160" t="s">
        <v>14974</v>
      </c>
      <c r="F160" t="s">
        <v>2109</v>
      </c>
      <c r="G160" t="s">
        <v>15226</v>
      </c>
      <c r="H160" t="s">
        <v>15198</v>
      </c>
      <c r="I160" t="s">
        <v>356</v>
      </c>
      <c r="J160" t="s">
        <v>14466</v>
      </c>
      <c r="K160" t="s">
        <v>2073</v>
      </c>
      <c r="L160" t="s">
        <v>14558</v>
      </c>
      <c r="M160" t="s">
        <v>15227</v>
      </c>
      <c r="N160" t="s">
        <v>370</v>
      </c>
      <c r="O160">
        <v>6</v>
      </c>
      <c r="P160" t="s">
        <v>15228</v>
      </c>
      <c r="Q160">
        <v>355</v>
      </c>
      <c r="R160" t="s">
        <v>15229</v>
      </c>
      <c r="S160" s="408" t="s">
        <v>15230</v>
      </c>
      <c r="T160">
        <v>24</v>
      </c>
      <c r="U160" t="s">
        <v>366</v>
      </c>
      <c r="V160" t="s">
        <v>366</v>
      </c>
      <c r="W160">
        <v>147</v>
      </c>
      <c r="X160" s="409">
        <v>7100</v>
      </c>
      <c r="Y160">
        <v>18</v>
      </c>
      <c r="Z160" t="s">
        <v>15231</v>
      </c>
      <c r="AA160" s="407">
        <v>41752</v>
      </c>
      <c r="AB160" t="s">
        <v>15232</v>
      </c>
      <c r="AC160" t="s">
        <v>14559</v>
      </c>
      <c r="AD160" t="s">
        <v>5659</v>
      </c>
    </row>
    <row r="161" spans="1:30" x14ac:dyDescent="0.35">
      <c r="A161" t="s">
        <v>15135</v>
      </c>
      <c r="B161" t="s">
        <v>14471</v>
      </c>
      <c r="C161" t="s">
        <v>15718</v>
      </c>
      <c r="D161" t="s">
        <v>15180</v>
      </c>
      <c r="E161" t="s">
        <v>14974</v>
      </c>
      <c r="F161" t="s">
        <v>2109</v>
      </c>
      <c r="G161" t="s">
        <v>15226</v>
      </c>
      <c r="H161" t="s">
        <v>15198</v>
      </c>
      <c r="I161" t="s">
        <v>356</v>
      </c>
      <c r="J161" t="s">
        <v>14466</v>
      </c>
      <c r="K161" t="s">
        <v>2073</v>
      </c>
      <c r="L161" t="s">
        <v>14558</v>
      </c>
      <c r="M161" t="s">
        <v>15227</v>
      </c>
      <c r="N161" t="s">
        <v>370</v>
      </c>
      <c r="O161">
        <v>6</v>
      </c>
      <c r="P161" t="s">
        <v>15228</v>
      </c>
      <c r="Q161">
        <v>355</v>
      </c>
      <c r="R161" t="s">
        <v>15233</v>
      </c>
      <c r="S161" s="408" t="s">
        <v>15230</v>
      </c>
      <c r="T161">
        <v>24</v>
      </c>
      <c r="U161" t="s">
        <v>366</v>
      </c>
      <c r="V161" t="s">
        <v>366</v>
      </c>
      <c r="W161">
        <v>157</v>
      </c>
      <c r="X161" s="409">
        <v>7100</v>
      </c>
      <c r="Y161">
        <v>18</v>
      </c>
      <c r="Z161" t="s">
        <v>14595</v>
      </c>
      <c r="AA161" s="407">
        <v>42002</v>
      </c>
      <c r="AB161" t="s">
        <v>15234</v>
      </c>
      <c r="AC161" t="s">
        <v>14560</v>
      </c>
      <c r="AD161" t="s">
        <v>5659</v>
      </c>
    </row>
    <row r="162" spans="1:30" x14ac:dyDescent="0.35">
      <c r="A162" t="s">
        <v>15136</v>
      </c>
      <c r="B162" t="s">
        <v>14471</v>
      </c>
      <c r="C162" t="s">
        <v>15718</v>
      </c>
      <c r="D162" t="s">
        <v>15180</v>
      </c>
      <c r="E162" t="s">
        <v>14974</v>
      </c>
      <c r="F162" t="s">
        <v>2109</v>
      </c>
      <c r="G162" t="s">
        <v>15226</v>
      </c>
      <c r="H162" t="s">
        <v>15198</v>
      </c>
      <c r="I162" t="s">
        <v>356</v>
      </c>
      <c r="J162" t="s">
        <v>14466</v>
      </c>
      <c r="K162" t="s">
        <v>2073</v>
      </c>
      <c r="L162" t="s">
        <v>14558</v>
      </c>
      <c r="M162" t="s">
        <v>15227</v>
      </c>
      <c r="N162" t="s">
        <v>375</v>
      </c>
      <c r="O162">
        <v>6</v>
      </c>
      <c r="P162" t="s">
        <v>15228</v>
      </c>
      <c r="Q162">
        <v>355</v>
      </c>
      <c r="R162" t="s">
        <v>15235</v>
      </c>
      <c r="S162" s="408" t="s">
        <v>15230</v>
      </c>
      <c r="T162">
        <v>24</v>
      </c>
      <c r="U162" t="s">
        <v>366</v>
      </c>
      <c r="V162" t="s">
        <v>366</v>
      </c>
      <c r="W162">
        <v>147</v>
      </c>
      <c r="X162" s="409">
        <v>6900</v>
      </c>
      <c r="Y162">
        <v>18</v>
      </c>
      <c r="Z162" t="s">
        <v>15231</v>
      </c>
      <c r="AA162" s="407">
        <v>30452</v>
      </c>
      <c r="AB162" t="s">
        <v>15236</v>
      </c>
      <c r="AC162" t="s">
        <v>14561</v>
      </c>
      <c r="AD162" t="s">
        <v>5659</v>
      </c>
    </row>
    <row r="163" spans="1:30" x14ac:dyDescent="0.35">
      <c r="A163" t="s">
        <v>15137</v>
      </c>
      <c r="B163" t="s">
        <v>14471</v>
      </c>
      <c r="C163" t="s">
        <v>15718</v>
      </c>
      <c r="D163" t="s">
        <v>15180</v>
      </c>
      <c r="E163" t="s">
        <v>14974</v>
      </c>
      <c r="F163" t="s">
        <v>2109</v>
      </c>
      <c r="G163" t="s">
        <v>14500</v>
      </c>
      <c r="H163" t="s">
        <v>15198</v>
      </c>
      <c r="I163" t="s">
        <v>356</v>
      </c>
      <c r="J163" t="s">
        <v>14466</v>
      </c>
      <c r="K163" t="s">
        <v>2078</v>
      </c>
      <c r="L163" t="s">
        <v>14501</v>
      </c>
      <c r="M163" t="s">
        <v>2109</v>
      </c>
      <c r="N163" t="s">
        <v>370</v>
      </c>
      <c r="O163">
        <v>6</v>
      </c>
      <c r="P163" t="s">
        <v>15228</v>
      </c>
      <c r="Q163">
        <v>355</v>
      </c>
      <c r="R163" t="s">
        <v>14502</v>
      </c>
      <c r="S163" s="408" t="s">
        <v>2093</v>
      </c>
      <c r="T163">
        <v>24</v>
      </c>
      <c r="U163" t="s">
        <v>366</v>
      </c>
      <c r="V163" t="s">
        <v>366</v>
      </c>
      <c r="W163">
        <v>120.9</v>
      </c>
      <c r="X163" s="409">
        <v>7500</v>
      </c>
      <c r="Y163">
        <v>18</v>
      </c>
      <c r="Z163" t="s">
        <v>2031</v>
      </c>
      <c r="AA163" s="407">
        <v>37882</v>
      </c>
      <c r="AB163" t="s">
        <v>15276</v>
      </c>
      <c r="AC163" t="s">
        <v>14604</v>
      </c>
      <c r="AD163" t="s">
        <v>5659</v>
      </c>
    </row>
    <row r="164" spans="1:30" x14ac:dyDescent="0.35">
      <c r="A164" t="s">
        <v>15138</v>
      </c>
      <c r="B164" t="s">
        <v>14602</v>
      </c>
      <c r="C164" t="s">
        <v>15299</v>
      </c>
      <c r="D164" t="s">
        <v>15298</v>
      </c>
      <c r="E164" t="s">
        <v>14974</v>
      </c>
      <c r="F164" t="s">
        <v>2109</v>
      </c>
      <c r="G164" t="s">
        <v>14500</v>
      </c>
      <c r="H164" t="s">
        <v>15198</v>
      </c>
      <c r="I164" t="s">
        <v>367</v>
      </c>
      <c r="J164" t="s">
        <v>14507</v>
      </c>
      <c r="K164" t="s">
        <v>2114</v>
      </c>
      <c r="L164" t="s">
        <v>14513</v>
      </c>
      <c r="M164" t="s">
        <v>15334</v>
      </c>
      <c r="N164" t="s">
        <v>375</v>
      </c>
      <c r="O164">
        <v>5</v>
      </c>
      <c r="P164" t="s">
        <v>15335</v>
      </c>
      <c r="Q164">
        <v>380</v>
      </c>
      <c r="R164" t="s">
        <v>2143</v>
      </c>
      <c r="S164" s="408" t="s">
        <v>2144</v>
      </c>
      <c r="T164">
        <v>27.8</v>
      </c>
      <c r="U164" t="s">
        <v>366</v>
      </c>
      <c r="V164" t="s">
        <v>366</v>
      </c>
      <c r="W164">
        <v>131.6</v>
      </c>
      <c r="X164" s="409">
        <v>5434</v>
      </c>
      <c r="Y164">
        <v>19</v>
      </c>
      <c r="Z164" t="s">
        <v>2031</v>
      </c>
      <c r="AA164" s="407">
        <v>41393</v>
      </c>
      <c r="AB164" t="s">
        <v>15336</v>
      </c>
      <c r="AC164" t="s">
        <v>14514</v>
      </c>
      <c r="AD164" t="s">
        <v>5659</v>
      </c>
    </row>
    <row r="165" spans="1:30" x14ac:dyDescent="0.35">
      <c r="A165" t="s">
        <v>15139</v>
      </c>
      <c r="B165" t="s">
        <v>14602</v>
      </c>
      <c r="C165" t="s">
        <v>15299</v>
      </c>
      <c r="D165" t="s">
        <v>15298</v>
      </c>
      <c r="E165" t="s">
        <v>14974</v>
      </c>
      <c r="F165" t="s">
        <v>2109</v>
      </c>
      <c r="G165" t="s">
        <v>15226</v>
      </c>
      <c r="H165" t="s">
        <v>15324</v>
      </c>
      <c r="I165" t="s">
        <v>367</v>
      </c>
      <c r="J165" t="s">
        <v>14507</v>
      </c>
      <c r="K165" t="s">
        <v>368</v>
      </c>
      <c r="L165" t="s">
        <v>368</v>
      </c>
      <c r="M165" t="s">
        <v>15340</v>
      </c>
      <c r="N165" t="s">
        <v>375</v>
      </c>
      <c r="O165">
        <v>5</v>
      </c>
      <c r="P165" t="s">
        <v>15341</v>
      </c>
      <c r="Q165">
        <v>430</v>
      </c>
      <c r="R165" t="s">
        <v>15342</v>
      </c>
      <c r="S165" s="408" t="s">
        <v>15343</v>
      </c>
      <c r="T165">
        <v>26</v>
      </c>
      <c r="U165" t="s">
        <v>366</v>
      </c>
      <c r="V165" t="s">
        <v>362</v>
      </c>
      <c r="W165">
        <v>145</v>
      </c>
      <c r="X165" s="409">
        <v>7350</v>
      </c>
      <c r="Y165">
        <v>23</v>
      </c>
      <c r="Z165" t="s">
        <v>2046</v>
      </c>
      <c r="AA165" s="407">
        <v>32558.240000000002</v>
      </c>
      <c r="AB165" t="s">
        <v>15344</v>
      </c>
      <c r="AC165" t="s">
        <v>14582</v>
      </c>
      <c r="AD165" t="s">
        <v>5659</v>
      </c>
    </row>
    <row r="166" spans="1:30" x14ac:dyDescent="0.35">
      <c r="A166" t="s">
        <v>15140</v>
      </c>
      <c r="B166" t="s">
        <v>14602</v>
      </c>
      <c r="C166" t="s">
        <v>15299</v>
      </c>
      <c r="D166" t="s">
        <v>15298</v>
      </c>
      <c r="E166" t="s">
        <v>14974</v>
      </c>
      <c r="F166" t="s">
        <v>2109</v>
      </c>
      <c r="G166" t="s">
        <v>15226</v>
      </c>
      <c r="H166" t="s">
        <v>15198</v>
      </c>
      <c r="I166" t="s">
        <v>367</v>
      </c>
      <c r="J166" t="s">
        <v>14507</v>
      </c>
      <c r="K166" t="s">
        <v>368</v>
      </c>
      <c r="L166" t="s">
        <v>368</v>
      </c>
      <c r="M166" t="s">
        <v>15340</v>
      </c>
      <c r="N166" t="s">
        <v>375</v>
      </c>
      <c r="O166">
        <v>5</v>
      </c>
      <c r="P166" t="s">
        <v>15345</v>
      </c>
      <c r="Q166">
        <v>400</v>
      </c>
      <c r="R166" t="s">
        <v>15342</v>
      </c>
      <c r="S166" s="408" t="s">
        <v>15343</v>
      </c>
      <c r="T166">
        <v>26</v>
      </c>
      <c r="U166" t="s">
        <v>366</v>
      </c>
      <c r="V166" t="s">
        <v>366</v>
      </c>
      <c r="W166">
        <v>145</v>
      </c>
      <c r="X166" s="409">
        <v>6800</v>
      </c>
      <c r="Y166">
        <v>20</v>
      </c>
      <c r="Z166" t="s">
        <v>2046</v>
      </c>
      <c r="AA166" s="407">
        <v>30316</v>
      </c>
      <c r="AB166" t="s">
        <v>15346</v>
      </c>
      <c r="AC166" t="s">
        <v>14583</v>
      </c>
      <c r="AD166" t="s">
        <v>5659</v>
      </c>
    </row>
    <row r="167" spans="1:30" x14ac:dyDescent="0.35">
      <c r="A167" t="s">
        <v>15141</v>
      </c>
      <c r="B167" t="s">
        <v>15600</v>
      </c>
      <c r="C167" t="s">
        <v>15601</v>
      </c>
      <c r="D167" t="s">
        <v>15599</v>
      </c>
      <c r="E167" t="s">
        <v>14974</v>
      </c>
      <c r="F167" t="s">
        <v>2109</v>
      </c>
      <c r="G167" t="s">
        <v>15226</v>
      </c>
      <c r="H167" t="s">
        <v>15198</v>
      </c>
      <c r="I167" t="s">
        <v>1283</v>
      </c>
      <c r="J167" t="s">
        <v>1283</v>
      </c>
      <c r="K167" t="s">
        <v>15602</v>
      </c>
      <c r="L167" t="s">
        <v>15603</v>
      </c>
      <c r="M167" t="s">
        <v>15604</v>
      </c>
      <c r="N167" t="s">
        <v>370</v>
      </c>
      <c r="O167">
        <v>6</v>
      </c>
      <c r="P167" t="s">
        <v>15605</v>
      </c>
      <c r="Q167">
        <v>395</v>
      </c>
      <c r="R167" t="s">
        <v>2110</v>
      </c>
      <c r="S167" s="408" t="s">
        <v>2111</v>
      </c>
      <c r="T167">
        <v>32</v>
      </c>
      <c r="U167" t="s">
        <v>366</v>
      </c>
      <c r="V167" t="s">
        <v>366</v>
      </c>
      <c r="W167">
        <v>140</v>
      </c>
      <c r="X167" s="409">
        <v>6900</v>
      </c>
      <c r="Y167">
        <v>24</v>
      </c>
      <c r="Z167">
        <v>77.5</v>
      </c>
      <c r="AA167" s="407">
        <v>33204</v>
      </c>
      <c r="AB167" t="s">
        <v>15606</v>
      </c>
      <c r="AC167" t="s">
        <v>15607</v>
      </c>
      <c r="AD167" t="s">
        <v>5659</v>
      </c>
    </row>
    <row r="168" spans="1:30" x14ac:dyDescent="0.35">
      <c r="A168" t="s">
        <v>15142</v>
      </c>
      <c r="B168" t="s">
        <v>15305</v>
      </c>
      <c r="C168" t="s">
        <v>15306</v>
      </c>
      <c r="D168" t="s">
        <v>15304</v>
      </c>
      <c r="E168" t="s">
        <v>14975</v>
      </c>
      <c r="F168" t="s">
        <v>15410</v>
      </c>
      <c r="G168" t="s">
        <v>15411</v>
      </c>
      <c r="H168" t="s">
        <v>15198</v>
      </c>
      <c r="I168" t="s">
        <v>367</v>
      </c>
      <c r="J168" t="s">
        <v>14507</v>
      </c>
      <c r="K168" t="s">
        <v>2258</v>
      </c>
      <c r="L168" t="s">
        <v>15407</v>
      </c>
      <c r="M168" t="s">
        <v>2142</v>
      </c>
      <c r="N168" t="s">
        <v>375</v>
      </c>
      <c r="O168" t="s">
        <v>15412</v>
      </c>
      <c r="P168" t="s">
        <v>15341</v>
      </c>
      <c r="Q168">
        <v>275</v>
      </c>
      <c r="R168" t="s">
        <v>2259</v>
      </c>
      <c r="S168" s="408" t="s">
        <v>2145</v>
      </c>
      <c r="T168">
        <v>25</v>
      </c>
      <c r="U168" t="s">
        <v>366</v>
      </c>
      <c r="V168" t="s">
        <v>366</v>
      </c>
      <c r="W168">
        <v>129.9</v>
      </c>
      <c r="X168" s="409">
        <v>8550</v>
      </c>
      <c r="Y168">
        <v>16</v>
      </c>
      <c r="Z168" t="s">
        <v>15413</v>
      </c>
      <c r="AA168" s="407">
        <v>51146</v>
      </c>
      <c r="AB168" t="s">
        <v>15414</v>
      </c>
      <c r="AC168" t="s">
        <v>15415</v>
      </c>
      <c r="AD168" t="s">
        <v>5660</v>
      </c>
    </row>
    <row r="169" spans="1:30" x14ac:dyDescent="0.35">
      <c r="A169" t="s">
        <v>15143</v>
      </c>
      <c r="B169" t="s">
        <v>15305</v>
      </c>
      <c r="C169" t="s">
        <v>15306</v>
      </c>
      <c r="D169" t="s">
        <v>15304</v>
      </c>
      <c r="E169" t="s">
        <v>14975</v>
      </c>
      <c r="F169" t="s">
        <v>15410</v>
      </c>
      <c r="G169" t="s">
        <v>15411</v>
      </c>
      <c r="H169" t="s">
        <v>15198</v>
      </c>
      <c r="I169" t="s">
        <v>367</v>
      </c>
      <c r="J169" t="s">
        <v>14507</v>
      </c>
      <c r="K169" t="s">
        <v>2258</v>
      </c>
      <c r="L169" t="s">
        <v>15407</v>
      </c>
      <c r="M169" t="s">
        <v>2142</v>
      </c>
      <c r="N169" t="s">
        <v>375</v>
      </c>
      <c r="O169">
        <v>10</v>
      </c>
      <c r="P169" t="s">
        <v>15341</v>
      </c>
      <c r="Q169">
        <v>275</v>
      </c>
      <c r="R169" t="s">
        <v>2260</v>
      </c>
      <c r="S169" s="408" t="s">
        <v>2145</v>
      </c>
      <c r="T169">
        <v>25</v>
      </c>
      <c r="U169" t="s">
        <v>366</v>
      </c>
      <c r="V169" t="s">
        <v>366</v>
      </c>
      <c r="W169">
        <v>129.9</v>
      </c>
      <c r="X169" s="409">
        <v>8550</v>
      </c>
      <c r="Y169">
        <v>16</v>
      </c>
      <c r="Z169" t="s">
        <v>15413</v>
      </c>
      <c r="AA169" s="407">
        <v>41250</v>
      </c>
      <c r="AB169" t="s">
        <v>15419</v>
      </c>
      <c r="AC169" t="s">
        <v>15420</v>
      </c>
      <c r="AD169" t="s">
        <v>5660</v>
      </c>
    </row>
    <row r="170" spans="1:30" x14ac:dyDescent="0.35">
      <c r="A170" t="s">
        <v>15144</v>
      </c>
      <c r="B170" t="s">
        <v>14488</v>
      </c>
      <c r="C170" t="s">
        <v>15555</v>
      </c>
      <c r="D170" t="s">
        <v>14611</v>
      </c>
      <c r="E170" t="s">
        <v>14975</v>
      </c>
      <c r="F170" t="s">
        <v>15410</v>
      </c>
      <c r="G170" t="s">
        <v>15556</v>
      </c>
      <c r="H170" t="s">
        <v>15198</v>
      </c>
      <c r="I170" t="s">
        <v>14613</v>
      </c>
      <c r="J170" t="s">
        <v>15557</v>
      </c>
      <c r="K170" t="s">
        <v>14614</v>
      </c>
      <c r="L170" t="s">
        <v>14614</v>
      </c>
      <c r="M170" t="s">
        <v>2036</v>
      </c>
      <c r="N170" t="s">
        <v>375</v>
      </c>
      <c r="O170">
        <v>29</v>
      </c>
      <c r="P170" t="s">
        <v>15218</v>
      </c>
      <c r="Q170">
        <v>401</v>
      </c>
      <c r="R170" t="s">
        <v>14615</v>
      </c>
      <c r="S170" s="408" t="s">
        <v>15558</v>
      </c>
      <c r="T170">
        <v>32</v>
      </c>
      <c r="U170" t="s">
        <v>366</v>
      </c>
      <c r="V170" t="s">
        <v>366</v>
      </c>
      <c r="W170">
        <v>159</v>
      </c>
      <c r="X170" s="409">
        <v>12300</v>
      </c>
      <c r="Y170">
        <v>16</v>
      </c>
      <c r="Z170" t="s">
        <v>2051</v>
      </c>
      <c r="AA170" s="407">
        <v>79554</v>
      </c>
      <c r="AB170" t="s">
        <v>15559</v>
      </c>
      <c r="AC170" t="s">
        <v>15560</v>
      </c>
      <c r="AD170" t="s">
        <v>2031</v>
      </c>
    </row>
    <row r="171" spans="1:30" x14ac:dyDescent="0.35">
      <c r="A171" t="s">
        <v>15145</v>
      </c>
      <c r="B171" t="s">
        <v>14488</v>
      </c>
      <c r="C171" t="s">
        <v>15555</v>
      </c>
      <c r="D171" t="s">
        <v>14611</v>
      </c>
      <c r="E171" t="s">
        <v>14975</v>
      </c>
      <c r="F171" t="s">
        <v>15410</v>
      </c>
      <c r="G171" t="s">
        <v>15556</v>
      </c>
      <c r="H171" t="s">
        <v>15198</v>
      </c>
      <c r="I171" t="s">
        <v>14613</v>
      </c>
      <c r="J171" t="s">
        <v>15557</v>
      </c>
      <c r="K171" t="s">
        <v>14614</v>
      </c>
      <c r="L171" t="s">
        <v>14614</v>
      </c>
      <c r="M171" t="s">
        <v>2036</v>
      </c>
      <c r="N171" t="s">
        <v>375</v>
      </c>
      <c r="O171">
        <v>14</v>
      </c>
      <c r="P171" t="s">
        <v>15218</v>
      </c>
      <c r="Q171">
        <v>401</v>
      </c>
      <c r="R171" t="s">
        <v>14615</v>
      </c>
      <c r="S171" s="408" t="s">
        <v>15561</v>
      </c>
      <c r="T171">
        <v>32</v>
      </c>
      <c r="U171" t="s">
        <v>366</v>
      </c>
      <c r="V171" t="s">
        <v>366</v>
      </c>
      <c r="W171">
        <v>159</v>
      </c>
      <c r="X171" s="409">
        <v>12300</v>
      </c>
      <c r="Y171">
        <v>16</v>
      </c>
      <c r="Z171" t="s">
        <v>2051</v>
      </c>
      <c r="AA171" s="407">
        <v>75922</v>
      </c>
      <c r="AB171" t="s">
        <v>15562</v>
      </c>
      <c r="AC171" t="s">
        <v>15563</v>
      </c>
      <c r="AD171" t="s">
        <v>2031</v>
      </c>
    </row>
    <row r="172" spans="1:30" x14ac:dyDescent="0.35">
      <c r="A172" t="s">
        <v>15146</v>
      </c>
      <c r="B172" t="s">
        <v>14488</v>
      </c>
      <c r="C172" t="s">
        <v>15555</v>
      </c>
      <c r="D172" t="s">
        <v>14611</v>
      </c>
      <c r="E172" t="s">
        <v>14975</v>
      </c>
      <c r="F172" t="s">
        <v>15410</v>
      </c>
      <c r="G172" t="s">
        <v>15556</v>
      </c>
      <c r="H172" t="s">
        <v>15198</v>
      </c>
      <c r="I172" t="s">
        <v>14613</v>
      </c>
      <c r="J172" t="s">
        <v>15557</v>
      </c>
      <c r="K172" t="s">
        <v>14614</v>
      </c>
      <c r="L172" t="s">
        <v>14614</v>
      </c>
      <c r="M172" t="s">
        <v>2036</v>
      </c>
      <c r="N172" t="s">
        <v>375</v>
      </c>
      <c r="O172">
        <v>14</v>
      </c>
      <c r="P172" t="s">
        <v>15218</v>
      </c>
      <c r="Q172">
        <v>401</v>
      </c>
      <c r="R172" t="s">
        <v>14615</v>
      </c>
      <c r="S172" s="408" t="s">
        <v>15564</v>
      </c>
      <c r="T172">
        <v>32</v>
      </c>
      <c r="U172" t="s">
        <v>366</v>
      </c>
      <c r="V172" t="s">
        <v>366</v>
      </c>
      <c r="W172">
        <v>159</v>
      </c>
      <c r="X172" s="409">
        <v>12300</v>
      </c>
      <c r="Y172">
        <v>16</v>
      </c>
      <c r="Z172" t="s">
        <v>2051</v>
      </c>
      <c r="AA172" s="407">
        <v>79447</v>
      </c>
      <c r="AB172" t="s">
        <v>15565</v>
      </c>
      <c r="AC172" t="s">
        <v>15566</v>
      </c>
      <c r="AD172" t="s">
        <v>2031</v>
      </c>
    </row>
    <row r="173" spans="1:30" x14ac:dyDescent="0.35">
      <c r="A173" t="s">
        <v>15147</v>
      </c>
      <c r="B173" t="s">
        <v>14488</v>
      </c>
      <c r="C173" t="s">
        <v>15555</v>
      </c>
      <c r="D173" t="s">
        <v>14611</v>
      </c>
      <c r="E173" t="s">
        <v>14975</v>
      </c>
      <c r="F173" t="s">
        <v>15410</v>
      </c>
      <c r="G173" t="s">
        <v>15556</v>
      </c>
      <c r="H173" t="s">
        <v>15198</v>
      </c>
      <c r="I173" t="s">
        <v>14613</v>
      </c>
      <c r="J173" t="s">
        <v>15557</v>
      </c>
      <c r="K173" t="s">
        <v>14614</v>
      </c>
      <c r="L173" t="s">
        <v>14614</v>
      </c>
      <c r="M173" t="s">
        <v>2036</v>
      </c>
      <c r="N173" t="s">
        <v>375</v>
      </c>
      <c r="O173">
        <v>12</v>
      </c>
      <c r="P173" t="s">
        <v>15218</v>
      </c>
      <c r="Q173">
        <v>401</v>
      </c>
      <c r="R173" t="s">
        <v>14615</v>
      </c>
      <c r="S173" s="408" t="s">
        <v>15567</v>
      </c>
      <c r="T173">
        <v>32</v>
      </c>
      <c r="U173" t="s">
        <v>366</v>
      </c>
      <c r="V173" t="s">
        <v>366</v>
      </c>
      <c r="W173">
        <v>159</v>
      </c>
      <c r="X173" s="409">
        <v>12300</v>
      </c>
      <c r="Y173">
        <v>16</v>
      </c>
      <c r="Z173" t="s">
        <v>2051</v>
      </c>
      <c r="AA173" s="407">
        <v>75323</v>
      </c>
      <c r="AB173" t="s">
        <v>15568</v>
      </c>
      <c r="AC173" t="s">
        <v>15569</v>
      </c>
      <c r="AD173" t="s">
        <v>2031</v>
      </c>
    </row>
    <row r="174" spans="1:30" x14ac:dyDescent="0.35">
      <c r="A174" t="s">
        <v>15148</v>
      </c>
      <c r="B174" t="s">
        <v>14488</v>
      </c>
      <c r="C174" t="s">
        <v>15555</v>
      </c>
      <c r="D174" t="s">
        <v>14611</v>
      </c>
      <c r="E174" t="s">
        <v>14975</v>
      </c>
      <c r="F174" t="s">
        <v>15410</v>
      </c>
      <c r="G174" t="s">
        <v>15556</v>
      </c>
      <c r="H174" t="s">
        <v>15198</v>
      </c>
      <c r="I174" t="s">
        <v>14613</v>
      </c>
      <c r="J174" t="s">
        <v>15557</v>
      </c>
      <c r="K174" t="s">
        <v>14614</v>
      </c>
      <c r="L174" t="s">
        <v>14614</v>
      </c>
      <c r="M174" t="s">
        <v>2036</v>
      </c>
      <c r="N174" t="s">
        <v>375</v>
      </c>
      <c r="O174">
        <v>29</v>
      </c>
      <c r="P174" t="s">
        <v>15218</v>
      </c>
      <c r="Q174">
        <v>401</v>
      </c>
      <c r="R174" t="s">
        <v>14615</v>
      </c>
      <c r="S174" s="408" t="s">
        <v>15570</v>
      </c>
      <c r="T174">
        <v>32</v>
      </c>
      <c r="U174" t="s">
        <v>366</v>
      </c>
      <c r="V174" t="s">
        <v>366</v>
      </c>
      <c r="W174">
        <v>159</v>
      </c>
      <c r="X174" s="409">
        <v>14200</v>
      </c>
      <c r="Y174">
        <v>16</v>
      </c>
      <c r="Z174" t="s">
        <v>2051</v>
      </c>
      <c r="AA174" s="407">
        <v>88417</v>
      </c>
      <c r="AB174" t="s">
        <v>15571</v>
      </c>
      <c r="AC174" t="s">
        <v>15572</v>
      </c>
      <c r="AD174" t="s">
        <v>2031</v>
      </c>
    </row>
    <row r="175" spans="1:30" x14ac:dyDescent="0.35">
      <c r="A175" t="s">
        <v>15149</v>
      </c>
      <c r="B175" t="s">
        <v>14488</v>
      </c>
      <c r="C175" t="s">
        <v>15555</v>
      </c>
      <c r="D175" t="s">
        <v>14611</v>
      </c>
      <c r="E175" t="s">
        <v>14975</v>
      </c>
      <c r="F175" t="s">
        <v>15410</v>
      </c>
      <c r="G175" t="s">
        <v>15556</v>
      </c>
      <c r="H175" t="s">
        <v>15198</v>
      </c>
      <c r="I175" t="s">
        <v>14613</v>
      </c>
      <c r="J175" t="s">
        <v>15557</v>
      </c>
      <c r="K175" t="s">
        <v>14614</v>
      </c>
      <c r="L175" t="s">
        <v>14614</v>
      </c>
      <c r="M175" t="s">
        <v>2036</v>
      </c>
      <c r="N175" t="s">
        <v>375</v>
      </c>
      <c r="O175">
        <v>35</v>
      </c>
      <c r="P175" t="s">
        <v>15218</v>
      </c>
      <c r="Q175">
        <v>401</v>
      </c>
      <c r="R175" t="s">
        <v>14615</v>
      </c>
      <c r="S175" s="408" t="s">
        <v>15573</v>
      </c>
      <c r="T175">
        <v>32</v>
      </c>
      <c r="U175" t="s">
        <v>366</v>
      </c>
      <c r="V175" t="s">
        <v>366</v>
      </c>
      <c r="W175">
        <v>177</v>
      </c>
      <c r="X175" s="409">
        <v>14200</v>
      </c>
      <c r="Y175">
        <v>16</v>
      </c>
      <c r="Z175" t="s">
        <v>2051</v>
      </c>
      <c r="AA175" s="407">
        <v>86963</v>
      </c>
      <c r="AB175" t="s">
        <v>15574</v>
      </c>
      <c r="AC175" t="s">
        <v>15575</v>
      </c>
      <c r="AD175" t="s">
        <v>2031</v>
      </c>
    </row>
    <row r="176" spans="1:30" x14ac:dyDescent="0.35">
      <c r="A176" t="s">
        <v>15150</v>
      </c>
      <c r="B176" t="s">
        <v>14488</v>
      </c>
      <c r="C176" t="s">
        <v>15555</v>
      </c>
      <c r="D176" t="s">
        <v>14611</v>
      </c>
      <c r="E176" t="s">
        <v>14975</v>
      </c>
      <c r="F176" t="s">
        <v>15410</v>
      </c>
      <c r="G176" t="s">
        <v>15556</v>
      </c>
      <c r="H176" t="s">
        <v>15198</v>
      </c>
      <c r="I176" t="s">
        <v>14613</v>
      </c>
      <c r="J176" t="s">
        <v>15557</v>
      </c>
      <c r="K176" t="s">
        <v>14614</v>
      </c>
      <c r="L176" t="s">
        <v>14614</v>
      </c>
      <c r="M176" t="s">
        <v>2036</v>
      </c>
      <c r="N176" t="s">
        <v>375</v>
      </c>
      <c r="O176">
        <v>24</v>
      </c>
      <c r="P176" t="s">
        <v>15301</v>
      </c>
      <c r="Q176">
        <v>350</v>
      </c>
      <c r="R176" t="s">
        <v>14615</v>
      </c>
      <c r="S176" s="408" t="s">
        <v>15576</v>
      </c>
      <c r="T176">
        <v>40</v>
      </c>
      <c r="U176" t="s">
        <v>366</v>
      </c>
      <c r="V176" t="s">
        <v>366</v>
      </c>
      <c r="W176">
        <v>158</v>
      </c>
      <c r="X176" s="409">
        <v>14500</v>
      </c>
      <c r="Y176">
        <v>16</v>
      </c>
      <c r="Z176" t="s">
        <v>2051</v>
      </c>
      <c r="AA176" s="407">
        <v>97450</v>
      </c>
      <c r="AB176" t="s">
        <v>15577</v>
      </c>
      <c r="AC176" t="s">
        <v>15578</v>
      </c>
      <c r="AD176" t="s">
        <v>2031</v>
      </c>
    </row>
    <row r="177" spans="1:30" x14ac:dyDescent="0.35">
      <c r="A177" t="s">
        <v>15151</v>
      </c>
      <c r="B177" t="s">
        <v>14488</v>
      </c>
      <c r="C177" t="s">
        <v>15555</v>
      </c>
      <c r="D177" t="s">
        <v>14611</v>
      </c>
      <c r="E177" t="s">
        <v>14975</v>
      </c>
      <c r="F177" t="s">
        <v>15410</v>
      </c>
      <c r="G177" t="s">
        <v>15556</v>
      </c>
      <c r="H177" t="s">
        <v>15579</v>
      </c>
      <c r="I177" t="s">
        <v>14613</v>
      </c>
      <c r="J177" t="s">
        <v>15557</v>
      </c>
      <c r="K177" t="s">
        <v>14614</v>
      </c>
      <c r="L177" t="s">
        <v>14614</v>
      </c>
      <c r="M177" t="s">
        <v>2036</v>
      </c>
      <c r="N177" t="s">
        <v>375</v>
      </c>
      <c r="O177">
        <v>29</v>
      </c>
      <c r="P177" t="s">
        <v>15301</v>
      </c>
      <c r="Q177">
        <v>350</v>
      </c>
      <c r="R177" t="s">
        <v>14615</v>
      </c>
      <c r="S177" s="408" t="s">
        <v>15580</v>
      </c>
      <c r="T177">
        <v>40</v>
      </c>
      <c r="U177" t="s">
        <v>14612</v>
      </c>
      <c r="V177" t="s">
        <v>14612</v>
      </c>
      <c r="W177">
        <v>159</v>
      </c>
      <c r="X177" s="409">
        <v>14500</v>
      </c>
      <c r="Y177">
        <v>16</v>
      </c>
      <c r="Z177" t="s">
        <v>2051</v>
      </c>
      <c r="AA177" s="407">
        <v>116008</v>
      </c>
      <c r="AB177" t="s">
        <v>15581</v>
      </c>
      <c r="AC177" t="s">
        <v>15582</v>
      </c>
      <c r="AD177" t="s">
        <v>2031</v>
      </c>
    </row>
    <row r="178" spans="1:30" x14ac:dyDescent="0.35">
      <c r="A178" t="s">
        <v>15152</v>
      </c>
      <c r="B178" t="s">
        <v>14488</v>
      </c>
      <c r="C178" t="s">
        <v>15555</v>
      </c>
      <c r="D178" t="s">
        <v>14611</v>
      </c>
      <c r="E178" t="s">
        <v>14975</v>
      </c>
      <c r="F178" t="s">
        <v>15410</v>
      </c>
      <c r="G178" t="s">
        <v>15556</v>
      </c>
      <c r="H178" t="s">
        <v>15182</v>
      </c>
      <c r="I178" t="s">
        <v>14613</v>
      </c>
      <c r="J178" t="s">
        <v>15557</v>
      </c>
      <c r="K178" t="s">
        <v>14614</v>
      </c>
      <c r="L178" t="s">
        <v>14614</v>
      </c>
      <c r="M178" t="s">
        <v>2036</v>
      </c>
      <c r="N178" t="s">
        <v>375</v>
      </c>
      <c r="O178">
        <v>21</v>
      </c>
      <c r="P178" t="s">
        <v>362</v>
      </c>
      <c r="Q178">
        <v>215</v>
      </c>
      <c r="R178" t="s">
        <v>14615</v>
      </c>
      <c r="S178" s="408" t="s">
        <v>15583</v>
      </c>
      <c r="T178">
        <v>100</v>
      </c>
      <c r="U178" t="s">
        <v>362</v>
      </c>
      <c r="V178" t="s">
        <v>362</v>
      </c>
      <c r="W178">
        <v>158</v>
      </c>
      <c r="X178" s="409">
        <v>14500</v>
      </c>
      <c r="Y178">
        <v>100</v>
      </c>
      <c r="Z178" t="s">
        <v>2051</v>
      </c>
      <c r="AA178" s="407">
        <v>314679</v>
      </c>
      <c r="AB178" t="s">
        <v>15584</v>
      </c>
      <c r="AC178" t="s">
        <v>15585</v>
      </c>
      <c r="AD178" t="s">
        <v>2031</v>
      </c>
    </row>
    <row r="179" spans="1:30" x14ac:dyDescent="0.35">
      <c r="A179" t="s">
        <v>15153</v>
      </c>
      <c r="B179" t="s">
        <v>14488</v>
      </c>
      <c r="C179" t="s">
        <v>15555</v>
      </c>
      <c r="D179" t="s">
        <v>14611</v>
      </c>
      <c r="E179" t="s">
        <v>14975</v>
      </c>
      <c r="F179" t="s">
        <v>15410</v>
      </c>
      <c r="G179" t="s">
        <v>15556</v>
      </c>
      <c r="H179" t="s">
        <v>15182</v>
      </c>
      <c r="I179" t="s">
        <v>14613</v>
      </c>
      <c r="J179" t="s">
        <v>15557</v>
      </c>
      <c r="K179" t="s">
        <v>14614</v>
      </c>
      <c r="L179" t="s">
        <v>14614</v>
      </c>
      <c r="M179" t="s">
        <v>2036</v>
      </c>
      <c r="N179" t="s">
        <v>375</v>
      </c>
      <c r="O179">
        <v>29</v>
      </c>
      <c r="P179" t="s">
        <v>362</v>
      </c>
      <c r="Q179">
        <v>215</v>
      </c>
      <c r="R179" t="s">
        <v>14615</v>
      </c>
      <c r="S179" s="408" t="s">
        <v>15586</v>
      </c>
      <c r="T179">
        <v>100</v>
      </c>
      <c r="U179" t="s">
        <v>362</v>
      </c>
      <c r="V179" t="s">
        <v>362</v>
      </c>
      <c r="W179">
        <v>158</v>
      </c>
      <c r="X179" s="409">
        <v>14500</v>
      </c>
      <c r="Y179">
        <v>100</v>
      </c>
      <c r="Z179" t="s">
        <v>2051</v>
      </c>
      <c r="AA179" s="407">
        <v>318926</v>
      </c>
      <c r="AB179" t="s">
        <v>15587</v>
      </c>
      <c r="AC179" t="s">
        <v>15588</v>
      </c>
      <c r="AD179" t="s">
        <v>2031</v>
      </c>
    </row>
    <row r="180" spans="1:30" x14ac:dyDescent="0.35">
      <c r="A180" t="s">
        <v>15154</v>
      </c>
      <c r="B180" t="s">
        <v>14488</v>
      </c>
      <c r="C180" t="s">
        <v>15555</v>
      </c>
      <c r="D180" t="s">
        <v>14611</v>
      </c>
      <c r="E180" t="s">
        <v>14975</v>
      </c>
      <c r="F180" t="s">
        <v>15410</v>
      </c>
      <c r="G180" t="s">
        <v>15556</v>
      </c>
      <c r="H180" t="s">
        <v>15198</v>
      </c>
      <c r="I180" t="s">
        <v>14613</v>
      </c>
      <c r="J180" t="s">
        <v>15557</v>
      </c>
      <c r="K180" t="s">
        <v>14616</v>
      </c>
      <c r="L180" t="s">
        <v>14617</v>
      </c>
      <c r="M180" t="s">
        <v>2036</v>
      </c>
      <c r="N180" t="s">
        <v>375</v>
      </c>
      <c r="O180">
        <v>8</v>
      </c>
      <c r="P180" t="s">
        <v>15341</v>
      </c>
      <c r="Q180">
        <v>275</v>
      </c>
      <c r="R180" t="s">
        <v>14618</v>
      </c>
      <c r="S180" s="408" t="s">
        <v>15589</v>
      </c>
      <c r="T180">
        <v>25</v>
      </c>
      <c r="U180" t="s">
        <v>366</v>
      </c>
      <c r="V180" t="s">
        <v>366</v>
      </c>
      <c r="W180">
        <v>156</v>
      </c>
      <c r="X180" s="409">
        <v>9500</v>
      </c>
      <c r="Y180">
        <v>18</v>
      </c>
      <c r="Z180" t="s">
        <v>2051</v>
      </c>
      <c r="AA180" s="407">
        <v>75473</v>
      </c>
      <c r="AB180" t="s">
        <v>15590</v>
      </c>
      <c r="AC180" t="s">
        <v>14620</v>
      </c>
      <c r="AD180" t="s">
        <v>5660</v>
      </c>
    </row>
    <row r="181" spans="1:30" x14ac:dyDescent="0.35">
      <c r="A181" t="s">
        <v>15155</v>
      </c>
      <c r="B181" t="s">
        <v>14488</v>
      </c>
      <c r="C181" t="s">
        <v>15555</v>
      </c>
      <c r="D181" t="s">
        <v>14611</v>
      </c>
      <c r="E181" t="s">
        <v>14975</v>
      </c>
      <c r="F181" t="s">
        <v>15410</v>
      </c>
      <c r="G181" t="s">
        <v>15556</v>
      </c>
      <c r="H181" t="s">
        <v>15198</v>
      </c>
      <c r="I181" t="s">
        <v>14613</v>
      </c>
      <c r="J181" t="s">
        <v>15557</v>
      </c>
      <c r="K181" t="s">
        <v>14616</v>
      </c>
      <c r="L181" t="s">
        <v>14617</v>
      </c>
      <c r="M181" t="s">
        <v>2036</v>
      </c>
      <c r="N181" t="s">
        <v>375</v>
      </c>
      <c r="O181">
        <v>14</v>
      </c>
      <c r="P181" t="s">
        <v>15341</v>
      </c>
      <c r="Q181">
        <v>275</v>
      </c>
      <c r="R181" t="s">
        <v>14618</v>
      </c>
      <c r="S181" s="408" t="s">
        <v>15591</v>
      </c>
      <c r="T181">
        <v>25</v>
      </c>
      <c r="U181" t="s">
        <v>366</v>
      </c>
      <c r="V181" t="s">
        <v>366</v>
      </c>
      <c r="W181">
        <v>156</v>
      </c>
      <c r="X181" s="409">
        <v>9500</v>
      </c>
      <c r="Y181">
        <v>18</v>
      </c>
      <c r="Z181" t="s">
        <v>2051</v>
      </c>
      <c r="AA181" s="407">
        <v>74601</v>
      </c>
      <c r="AB181" t="s">
        <v>15592</v>
      </c>
      <c r="AC181" t="s">
        <v>14619</v>
      </c>
      <c r="AD181" t="s">
        <v>5660</v>
      </c>
    </row>
    <row r="182" spans="1:30" x14ac:dyDescent="0.35">
      <c r="A182" t="s">
        <v>15156</v>
      </c>
      <c r="B182" t="s">
        <v>14488</v>
      </c>
      <c r="C182" t="s">
        <v>15555</v>
      </c>
      <c r="D182" t="s">
        <v>14611</v>
      </c>
      <c r="E182" t="s">
        <v>14975</v>
      </c>
      <c r="F182" t="s">
        <v>15410</v>
      </c>
      <c r="G182" t="s">
        <v>15556</v>
      </c>
      <c r="H182" t="s">
        <v>15579</v>
      </c>
      <c r="I182" t="s">
        <v>14613</v>
      </c>
      <c r="J182" t="s">
        <v>15557</v>
      </c>
      <c r="K182" t="s">
        <v>14616</v>
      </c>
      <c r="L182" t="s">
        <v>14617</v>
      </c>
      <c r="M182" t="s">
        <v>2036</v>
      </c>
      <c r="N182" t="s">
        <v>375</v>
      </c>
      <c r="O182">
        <v>12</v>
      </c>
      <c r="P182" t="s">
        <v>15301</v>
      </c>
      <c r="Q182">
        <v>350</v>
      </c>
      <c r="R182" t="s">
        <v>14618</v>
      </c>
      <c r="S182" s="408" t="s">
        <v>15593</v>
      </c>
      <c r="T182">
        <v>25</v>
      </c>
      <c r="U182" t="s">
        <v>14612</v>
      </c>
      <c r="V182" t="s">
        <v>14612</v>
      </c>
      <c r="W182">
        <v>138</v>
      </c>
      <c r="X182" s="409">
        <v>10050</v>
      </c>
      <c r="Y182">
        <v>16</v>
      </c>
      <c r="Z182" t="s">
        <v>2051</v>
      </c>
      <c r="AA182" s="407">
        <v>123591</v>
      </c>
      <c r="AB182" t="s">
        <v>15594</v>
      </c>
      <c r="AC182" t="s">
        <v>14621</v>
      </c>
      <c r="AD182" t="s">
        <v>2031</v>
      </c>
    </row>
    <row r="183" spans="1:30" x14ac:dyDescent="0.35">
      <c r="A183" t="s">
        <v>15157</v>
      </c>
      <c r="B183" t="s">
        <v>15305</v>
      </c>
      <c r="C183" t="s">
        <v>15306</v>
      </c>
      <c r="D183" t="s">
        <v>15304</v>
      </c>
      <c r="E183" t="s">
        <v>14976</v>
      </c>
      <c r="F183" t="s">
        <v>15307</v>
      </c>
      <c r="G183" t="s">
        <v>15308</v>
      </c>
      <c r="H183" t="s">
        <v>15198</v>
      </c>
      <c r="I183" t="s">
        <v>367</v>
      </c>
      <c r="J183" t="s">
        <v>14507</v>
      </c>
      <c r="K183" t="s">
        <v>5820</v>
      </c>
      <c r="L183" t="s">
        <v>5820</v>
      </c>
      <c r="M183" t="s">
        <v>15309</v>
      </c>
      <c r="N183" t="s">
        <v>375</v>
      </c>
      <c r="O183" t="s">
        <v>15310</v>
      </c>
      <c r="P183" t="s">
        <v>15301</v>
      </c>
      <c r="Q183">
        <v>350</v>
      </c>
      <c r="R183" t="s">
        <v>2254</v>
      </c>
      <c r="S183" s="408" t="s">
        <v>15311</v>
      </c>
      <c r="T183">
        <v>40</v>
      </c>
      <c r="U183" t="s">
        <v>366</v>
      </c>
      <c r="V183" t="s">
        <v>366</v>
      </c>
      <c r="W183">
        <v>158</v>
      </c>
      <c r="X183" s="409">
        <v>12500</v>
      </c>
      <c r="Y183" t="s">
        <v>2031</v>
      </c>
      <c r="Z183" t="s">
        <v>15312</v>
      </c>
      <c r="AA183" s="407">
        <v>65673</v>
      </c>
      <c r="AB183" t="s">
        <v>15313</v>
      </c>
      <c r="AC183" t="s">
        <v>15314</v>
      </c>
      <c r="AD183" t="s">
        <v>2031</v>
      </c>
    </row>
    <row r="184" spans="1:30" x14ac:dyDescent="0.35">
      <c r="A184" t="s">
        <v>15158</v>
      </c>
      <c r="B184" t="s">
        <v>15305</v>
      </c>
      <c r="C184" t="s">
        <v>15306</v>
      </c>
      <c r="D184" t="s">
        <v>15304</v>
      </c>
      <c r="E184" t="s">
        <v>14976</v>
      </c>
      <c r="F184" t="s">
        <v>15307</v>
      </c>
      <c r="G184" t="s">
        <v>15308</v>
      </c>
      <c r="H184" t="s">
        <v>15198</v>
      </c>
      <c r="I184" t="s">
        <v>367</v>
      </c>
      <c r="J184" t="s">
        <v>14507</v>
      </c>
      <c r="K184" t="s">
        <v>6038</v>
      </c>
      <c r="L184" t="s">
        <v>6038</v>
      </c>
      <c r="M184" t="s">
        <v>15309</v>
      </c>
      <c r="N184" t="s">
        <v>375</v>
      </c>
      <c r="O184" t="s">
        <v>15310</v>
      </c>
      <c r="P184" t="s">
        <v>15301</v>
      </c>
      <c r="Q184">
        <v>350</v>
      </c>
      <c r="R184" t="s">
        <v>2112</v>
      </c>
      <c r="S184" s="408" t="s">
        <v>2113</v>
      </c>
      <c r="T184">
        <v>55</v>
      </c>
      <c r="U184" t="s">
        <v>366</v>
      </c>
      <c r="V184" t="s">
        <v>366</v>
      </c>
      <c r="W184">
        <v>158</v>
      </c>
      <c r="X184" s="409">
        <v>14500</v>
      </c>
      <c r="Y184" t="s">
        <v>2031</v>
      </c>
      <c r="Z184" t="s">
        <v>15312</v>
      </c>
      <c r="AA184" s="407">
        <v>67066</v>
      </c>
      <c r="AB184" t="s">
        <v>15320</v>
      </c>
      <c r="AC184" t="s">
        <v>15321</v>
      </c>
      <c r="AD184" t="s">
        <v>2031</v>
      </c>
    </row>
    <row r="185" spans="1:30" x14ac:dyDescent="0.35">
      <c r="A185" t="s">
        <v>15160</v>
      </c>
      <c r="B185" t="s">
        <v>15305</v>
      </c>
      <c r="C185" t="s">
        <v>15306</v>
      </c>
      <c r="D185" t="s">
        <v>15304</v>
      </c>
      <c r="E185" t="s">
        <v>14976</v>
      </c>
      <c r="F185" t="s">
        <v>15307</v>
      </c>
      <c r="G185" t="s">
        <v>15403</v>
      </c>
      <c r="H185" t="s">
        <v>15198</v>
      </c>
      <c r="I185" t="s">
        <v>367</v>
      </c>
      <c r="J185" t="s">
        <v>14507</v>
      </c>
      <c r="K185" t="s">
        <v>374</v>
      </c>
      <c r="L185" t="s">
        <v>15392</v>
      </c>
      <c r="M185" t="s">
        <v>2142</v>
      </c>
      <c r="N185" t="s">
        <v>375</v>
      </c>
      <c r="O185" t="s">
        <v>15404</v>
      </c>
      <c r="P185" t="s">
        <v>15341</v>
      </c>
      <c r="Q185">
        <v>275</v>
      </c>
      <c r="R185" t="s">
        <v>2257</v>
      </c>
      <c r="S185" s="408" t="s">
        <v>377</v>
      </c>
      <c r="T185">
        <v>25</v>
      </c>
      <c r="U185" t="s">
        <v>366</v>
      </c>
      <c r="V185" t="s">
        <v>366</v>
      </c>
      <c r="W185">
        <v>129.9</v>
      </c>
      <c r="X185" s="409">
        <v>8670</v>
      </c>
      <c r="Y185">
        <v>16</v>
      </c>
      <c r="Z185" t="s">
        <v>14622</v>
      </c>
      <c r="AA185" s="407">
        <v>46932</v>
      </c>
      <c r="AB185" t="s">
        <v>15405</v>
      </c>
      <c r="AC185" t="s">
        <v>15406</v>
      </c>
      <c r="AD185" t="s">
        <v>5660</v>
      </c>
    </row>
    <row r="186" spans="1:30" x14ac:dyDescent="0.35">
      <c r="A186" t="s">
        <v>15161</v>
      </c>
      <c r="B186" t="s">
        <v>15305</v>
      </c>
      <c r="C186" t="s">
        <v>15306</v>
      </c>
      <c r="D186" t="s">
        <v>15304</v>
      </c>
      <c r="E186" t="s">
        <v>14976</v>
      </c>
      <c r="F186" t="s">
        <v>15307</v>
      </c>
      <c r="G186" t="s">
        <v>15403</v>
      </c>
      <c r="H186" t="s">
        <v>15198</v>
      </c>
      <c r="I186" t="s">
        <v>367</v>
      </c>
      <c r="J186" t="s">
        <v>14507</v>
      </c>
      <c r="K186" t="s">
        <v>2258</v>
      </c>
      <c r="L186" t="s">
        <v>15407</v>
      </c>
      <c r="M186" t="s">
        <v>2142</v>
      </c>
      <c r="N186" t="s">
        <v>375</v>
      </c>
      <c r="O186" t="s">
        <v>15404</v>
      </c>
      <c r="P186" t="s">
        <v>15341</v>
      </c>
      <c r="Q186">
        <v>275</v>
      </c>
      <c r="R186" t="s">
        <v>2259</v>
      </c>
      <c r="S186" s="408" t="s">
        <v>2145</v>
      </c>
      <c r="T186">
        <v>25</v>
      </c>
      <c r="U186" t="s">
        <v>366</v>
      </c>
      <c r="V186" t="s">
        <v>366</v>
      </c>
      <c r="W186">
        <v>129.9</v>
      </c>
      <c r="X186" s="409">
        <v>8550</v>
      </c>
      <c r="Y186">
        <v>16</v>
      </c>
      <c r="Z186" t="s">
        <v>15416</v>
      </c>
      <c r="AA186" s="407">
        <v>46166</v>
      </c>
      <c r="AB186" t="s">
        <v>15417</v>
      </c>
      <c r="AC186" t="s">
        <v>15418</v>
      </c>
      <c r="AD186" t="s">
        <v>5660</v>
      </c>
    </row>
    <row r="187" spans="1:30" x14ac:dyDescent="0.35">
      <c r="A187" t="s">
        <v>15162</v>
      </c>
      <c r="B187" t="s">
        <v>15305</v>
      </c>
      <c r="C187" t="s">
        <v>15306</v>
      </c>
      <c r="D187" t="s">
        <v>15304</v>
      </c>
      <c r="E187" t="s">
        <v>14976</v>
      </c>
      <c r="F187" t="s">
        <v>15307</v>
      </c>
      <c r="G187" t="s">
        <v>15403</v>
      </c>
      <c r="H187" t="s">
        <v>15198</v>
      </c>
      <c r="I187" t="s">
        <v>367</v>
      </c>
      <c r="J187" t="s">
        <v>14507</v>
      </c>
      <c r="K187" t="s">
        <v>2275</v>
      </c>
      <c r="L187" t="s">
        <v>15440</v>
      </c>
      <c r="M187" t="s">
        <v>15441</v>
      </c>
      <c r="N187" t="s">
        <v>375</v>
      </c>
      <c r="O187" t="s">
        <v>15442</v>
      </c>
      <c r="P187" t="s">
        <v>15341</v>
      </c>
      <c r="Q187">
        <v>275</v>
      </c>
      <c r="R187" t="s">
        <v>2274</v>
      </c>
      <c r="S187" s="408" t="s">
        <v>377</v>
      </c>
      <c r="T187">
        <v>25</v>
      </c>
      <c r="U187" t="s">
        <v>366</v>
      </c>
      <c r="V187" t="s">
        <v>366</v>
      </c>
      <c r="W187">
        <v>148</v>
      </c>
      <c r="X187" s="409">
        <v>10360</v>
      </c>
      <c r="Y187" t="s">
        <v>2031</v>
      </c>
      <c r="Z187">
        <v>110.4</v>
      </c>
      <c r="AA187" s="407">
        <v>55174</v>
      </c>
      <c r="AB187" t="s">
        <v>15443</v>
      </c>
      <c r="AC187" t="s">
        <v>15444</v>
      </c>
      <c r="AD187" t="s">
        <v>2031</v>
      </c>
    </row>
    <row r="188" spans="1:30" x14ac:dyDescent="0.35">
      <c r="A188" t="s">
        <v>15163</v>
      </c>
      <c r="B188" t="s">
        <v>15305</v>
      </c>
      <c r="C188" t="s">
        <v>15306</v>
      </c>
      <c r="D188" t="s">
        <v>15304</v>
      </c>
      <c r="E188" t="s">
        <v>14976</v>
      </c>
      <c r="F188" t="s">
        <v>15307</v>
      </c>
      <c r="G188" t="s">
        <v>15403</v>
      </c>
      <c r="H188" t="s">
        <v>15198</v>
      </c>
      <c r="I188" t="s">
        <v>367</v>
      </c>
      <c r="J188" t="s">
        <v>14507</v>
      </c>
      <c r="K188" t="s">
        <v>2278</v>
      </c>
      <c r="L188" t="s">
        <v>15447</v>
      </c>
      <c r="M188" t="s">
        <v>15441</v>
      </c>
      <c r="N188" t="s">
        <v>375</v>
      </c>
      <c r="O188" t="s">
        <v>15442</v>
      </c>
      <c r="P188" t="s">
        <v>15341</v>
      </c>
      <c r="Q188">
        <v>275</v>
      </c>
      <c r="R188" t="s">
        <v>2279</v>
      </c>
      <c r="S188" s="408" t="s">
        <v>2145</v>
      </c>
      <c r="T188">
        <v>25</v>
      </c>
      <c r="U188" t="s">
        <v>366</v>
      </c>
      <c r="V188" t="s">
        <v>366</v>
      </c>
      <c r="W188">
        <v>148</v>
      </c>
      <c r="X188" s="409">
        <v>10360</v>
      </c>
      <c r="Y188" t="s">
        <v>2031</v>
      </c>
      <c r="Z188">
        <v>110.4</v>
      </c>
      <c r="AA188" s="407">
        <v>49667</v>
      </c>
      <c r="AB188" t="s">
        <v>15448</v>
      </c>
      <c r="AC188" t="s">
        <v>15449</v>
      </c>
      <c r="AD188" t="s">
        <v>2031</v>
      </c>
    </row>
    <row r="189" spans="1:30" x14ac:dyDescent="0.35">
      <c r="A189" t="s">
        <v>15164</v>
      </c>
      <c r="B189" t="s">
        <v>15305</v>
      </c>
      <c r="C189" t="s">
        <v>15306</v>
      </c>
      <c r="D189" t="s">
        <v>15304</v>
      </c>
      <c r="E189" t="s">
        <v>14976</v>
      </c>
      <c r="F189" t="s">
        <v>15307</v>
      </c>
      <c r="G189" t="s">
        <v>15403</v>
      </c>
      <c r="H189" t="s">
        <v>15198</v>
      </c>
      <c r="I189" t="s">
        <v>367</v>
      </c>
      <c r="J189" t="s">
        <v>14507</v>
      </c>
      <c r="K189" t="s">
        <v>2278</v>
      </c>
      <c r="L189" t="s">
        <v>15447</v>
      </c>
      <c r="M189" t="s">
        <v>2142</v>
      </c>
      <c r="N189" t="s">
        <v>375</v>
      </c>
      <c r="O189" t="s">
        <v>15442</v>
      </c>
      <c r="P189" t="s">
        <v>15341</v>
      </c>
      <c r="Q189">
        <v>275</v>
      </c>
      <c r="R189" t="s">
        <v>2280</v>
      </c>
      <c r="S189" s="408" t="s">
        <v>2145</v>
      </c>
      <c r="T189">
        <v>25</v>
      </c>
      <c r="U189" t="s">
        <v>366</v>
      </c>
      <c r="V189" t="s">
        <v>366</v>
      </c>
      <c r="W189">
        <v>148</v>
      </c>
      <c r="X189" s="409">
        <v>9250</v>
      </c>
      <c r="Y189">
        <v>12</v>
      </c>
      <c r="Z189" t="s">
        <v>15452</v>
      </c>
      <c r="AA189" s="407">
        <v>47066</v>
      </c>
      <c r="AB189" t="s">
        <v>15453</v>
      </c>
      <c r="AC189" t="s">
        <v>15454</v>
      </c>
      <c r="AD189" t="s">
        <v>5660</v>
      </c>
    </row>
    <row r="190" spans="1:30" x14ac:dyDescent="0.35">
      <c r="A190" t="s">
        <v>15164</v>
      </c>
      <c r="B190" t="s">
        <v>15305</v>
      </c>
      <c r="C190" t="s">
        <v>15306</v>
      </c>
      <c r="D190" t="s">
        <v>15304</v>
      </c>
      <c r="E190" t="s">
        <v>14976</v>
      </c>
      <c r="F190" t="s">
        <v>15307</v>
      </c>
      <c r="G190" t="s">
        <v>15396</v>
      </c>
      <c r="H190" t="s">
        <v>15198</v>
      </c>
      <c r="I190" t="s">
        <v>367</v>
      </c>
      <c r="J190" t="s">
        <v>14507</v>
      </c>
      <c r="K190" t="s">
        <v>2278</v>
      </c>
      <c r="L190" t="s">
        <v>15447</v>
      </c>
      <c r="M190" t="s">
        <v>2142</v>
      </c>
      <c r="N190" t="s">
        <v>375</v>
      </c>
      <c r="O190" t="s">
        <v>15455</v>
      </c>
      <c r="P190" t="s">
        <v>15341</v>
      </c>
      <c r="Q190">
        <v>275</v>
      </c>
      <c r="R190" t="s">
        <v>2280</v>
      </c>
      <c r="S190" s="408" t="s">
        <v>2145</v>
      </c>
      <c r="T190">
        <v>25</v>
      </c>
      <c r="U190" t="s">
        <v>366</v>
      </c>
      <c r="V190" t="s">
        <v>366</v>
      </c>
      <c r="W190">
        <v>148</v>
      </c>
      <c r="X190" s="409">
        <v>9250</v>
      </c>
      <c r="Y190">
        <v>12</v>
      </c>
      <c r="Z190" t="s">
        <v>15452</v>
      </c>
      <c r="AA190" s="407">
        <v>56006</v>
      </c>
      <c r="AB190" t="s">
        <v>15453</v>
      </c>
      <c r="AC190" t="s">
        <v>15454</v>
      </c>
      <c r="AD190" t="s">
        <v>5660</v>
      </c>
    </row>
    <row r="191" spans="1:30" x14ac:dyDescent="0.35">
      <c r="A191" t="s">
        <v>15159</v>
      </c>
      <c r="B191" t="s">
        <v>15305</v>
      </c>
      <c r="C191" t="s">
        <v>15306</v>
      </c>
      <c r="D191" t="s">
        <v>15304</v>
      </c>
      <c r="E191" t="s">
        <v>14976</v>
      </c>
      <c r="F191" t="s">
        <v>15307</v>
      </c>
      <c r="G191" t="s">
        <v>15396</v>
      </c>
      <c r="H191" t="s">
        <v>15198</v>
      </c>
      <c r="I191" t="s">
        <v>15397</v>
      </c>
      <c r="J191" t="s">
        <v>14507</v>
      </c>
      <c r="K191" t="s">
        <v>374</v>
      </c>
      <c r="L191" t="s">
        <v>15392</v>
      </c>
      <c r="M191" t="s">
        <v>15398</v>
      </c>
      <c r="N191" t="s">
        <v>375</v>
      </c>
      <c r="O191" t="s">
        <v>15399</v>
      </c>
      <c r="P191" t="s">
        <v>15341</v>
      </c>
      <c r="Q191">
        <v>275</v>
      </c>
      <c r="R191" t="s">
        <v>2257</v>
      </c>
      <c r="S191" s="408" t="s">
        <v>377</v>
      </c>
      <c r="T191">
        <v>25</v>
      </c>
      <c r="U191" t="s">
        <v>366</v>
      </c>
      <c r="V191" t="s">
        <v>366</v>
      </c>
      <c r="W191">
        <v>148</v>
      </c>
      <c r="X191" s="409">
        <v>8670</v>
      </c>
      <c r="Y191">
        <v>16</v>
      </c>
      <c r="Z191" t="s">
        <v>15400</v>
      </c>
      <c r="AA191" s="407">
        <v>60086</v>
      </c>
      <c r="AB191" t="s">
        <v>15401</v>
      </c>
      <c r="AC191" t="s">
        <v>15402</v>
      </c>
      <c r="AD191" t="s">
        <v>5660</v>
      </c>
    </row>
  </sheetData>
  <autoFilter ref="A1:AE191" xr:uid="{B5F3BCCD-58CE-4725-AC2A-CF764278B1E4}"/>
  <sortState xmlns:xlrd2="http://schemas.microsoft.com/office/spreadsheetml/2017/richdata2" ref="A2:AE158">
    <sortCondition ref="E2:E158"/>
    <sortCondition ref="I2:I158"/>
    <sortCondition ref="K2:K158"/>
  </sortState>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S95"/>
  <sheetViews>
    <sheetView workbookViewId="0"/>
  </sheetViews>
  <sheetFormatPr defaultColWidth="10.81640625" defaultRowHeight="14.5" x14ac:dyDescent="0.35"/>
  <cols>
    <col min="5" max="5" width="3.81640625" customWidth="1"/>
  </cols>
  <sheetData>
    <row r="2" spans="1:19" ht="14.5" customHeight="1" x14ac:dyDescent="0.35">
      <c r="B2" s="656" t="s">
        <v>69</v>
      </c>
      <c r="C2" s="656" t="s">
        <v>385</v>
      </c>
      <c r="D2" s="656" t="s">
        <v>70</v>
      </c>
      <c r="F2" s="781" t="s">
        <v>2027</v>
      </c>
      <c r="G2" s="781" t="s">
        <v>2028</v>
      </c>
      <c r="H2" s="781" t="s">
        <v>5724</v>
      </c>
      <c r="I2" s="781" t="s">
        <v>5725</v>
      </c>
    </row>
    <row r="3" spans="1:19" x14ac:dyDescent="0.35">
      <c r="B3" s="657"/>
      <c r="C3" s="657"/>
      <c r="D3" s="657"/>
      <c r="F3" s="782"/>
      <c r="G3" s="782"/>
      <c r="H3" s="782"/>
      <c r="I3" s="782"/>
    </row>
    <row r="4" spans="1:19" x14ac:dyDescent="0.35">
      <c r="A4">
        <v>1</v>
      </c>
      <c r="B4">
        <f>'Vehicle Specs, FES, &amp; Turn-Ins'!V10</f>
        <v>68</v>
      </c>
      <c r="C4" t="str">
        <f>'Vehicle Specs, FES, &amp; Turn-Ins'!W10</f>
        <v>Cat 2</v>
      </c>
      <c r="D4" t="str">
        <f>'Vehicle Specs, FES, &amp; Turn-Ins'!X10</f>
        <v>YES</v>
      </c>
      <c r="F4" t="str">
        <f>'Vehicle Specs, FES, &amp; Turn-Ins'!BF10</f>
        <v>Electric</v>
      </c>
      <c r="G4" t="str">
        <f>'Vehicle Specs, FES, &amp; Turn-Ins'!BG10</f>
        <v>Electric</v>
      </c>
      <c r="H4">
        <f>IF(AND(F4="",G4=""),"",COUNTIF(F4:G4,"Electric")+COUNTIF(F4:G4,"CNG")+COUNTIF(F4:G4,"E85"))</f>
        <v>2</v>
      </c>
      <c r="I4" t="str">
        <f>IF(H4="","",IF(H4&gt;0,"Yes","No"))</f>
        <v>Yes</v>
      </c>
      <c r="L4" t="s">
        <v>5663</v>
      </c>
      <c r="M4" t="s">
        <v>5659</v>
      </c>
      <c r="N4" t="s">
        <v>5660</v>
      </c>
      <c r="Q4" s="356" t="s">
        <v>5708</v>
      </c>
      <c r="S4" s="357">
        <f>B95</f>
        <v>5</v>
      </c>
    </row>
    <row r="5" spans="1:19" x14ac:dyDescent="0.35">
      <c r="A5">
        <v>2</v>
      </c>
      <c r="B5">
        <f>'Vehicle Specs, FES, &amp; Turn-Ins'!V11</f>
        <v>68</v>
      </c>
      <c r="C5" t="str">
        <f>'Vehicle Specs, FES, &amp; Turn-Ins'!W11</f>
        <v>Cat 2</v>
      </c>
      <c r="D5" t="str">
        <f>'Vehicle Specs, FES, &amp; Turn-Ins'!X11</f>
        <v>YES</v>
      </c>
      <c r="F5" t="str">
        <f>'Vehicle Specs, FES, &amp; Turn-Ins'!BF11</f>
        <v>Electric</v>
      </c>
      <c r="G5" t="str">
        <f>'Vehicle Specs, FES, &amp; Turn-Ins'!BG11</f>
        <v>Electric</v>
      </c>
      <c r="H5">
        <f>IF(AND(F5="",G5=""),"",COUNTIF(F5:G5,"Electric")+COUNTIF(F5:G5,"CNG")+COUNTIF(F5:G5,"E85"))</f>
        <v>2</v>
      </c>
      <c r="I5" t="str">
        <f>IF(H5="","",IF(H5&gt;0,"Yes","No"))</f>
        <v>Yes</v>
      </c>
      <c r="K5" t="s">
        <v>5662</v>
      </c>
      <c r="L5" s="304">
        <f>(COUNTIF($C$4:$C$93,"CAT 1"))</f>
        <v>0</v>
      </c>
      <c r="M5" s="304">
        <f>(COUNTIF($C$4:$C$93,"CAT 2"))</f>
        <v>5</v>
      </c>
      <c r="N5" s="304">
        <f>(COUNTIF($C$4:$C$93,"CAT 3"))</f>
        <v>0</v>
      </c>
      <c r="O5" s="374"/>
      <c r="Q5" s="356" t="s">
        <v>5722</v>
      </c>
      <c r="S5" s="356">
        <f>IF(AND(S4&gt;9,S4&lt;21),1,IF(AND(S4&gt;20,S4&lt;41),2,IF(AND(S4&gt;40,S4&lt;61),3,IF(AND(S4&gt;60,S4&lt;81),4,IF(S4&gt;80,5,0)))))</f>
        <v>0</v>
      </c>
    </row>
    <row r="6" spans="1:19" x14ac:dyDescent="0.35">
      <c r="A6">
        <v>3</v>
      </c>
      <c r="B6">
        <f>'Vehicle Specs, FES, &amp; Turn-Ins'!V12</f>
        <v>68</v>
      </c>
      <c r="C6" t="str">
        <f>'Vehicle Specs, FES, &amp; Turn-Ins'!W12</f>
        <v>Cat 2</v>
      </c>
      <c r="D6" t="str">
        <f>'Vehicle Specs, FES, &amp; Turn-Ins'!X12</f>
        <v>YES</v>
      </c>
      <c r="F6" t="str">
        <f>'Vehicle Specs, FES, &amp; Turn-Ins'!BF12</f>
        <v>Electric</v>
      </c>
      <c r="G6" t="str">
        <f>'Vehicle Specs, FES, &amp; Turn-Ins'!BG12</f>
        <v>Electric</v>
      </c>
      <c r="H6">
        <f t="shared" ref="H6:H69" si="0">IF(AND(F6="",G6=""),"",COUNTIF(F6:G6,"Electric")+COUNTIF(F6:G6,"CNG")+COUNTIF(F6:G6,"E85"))</f>
        <v>2</v>
      </c>
      <c r="I6" t="str">
        <f t="shared" ref="I6:I69" si="1">IF(H6="","",IF(H6&gt;0,"Yes","No"))</f>
        <v>Yes</v>
      </c>
      <c r="K6" t="s">
        <v>5661</v>
      </c>
      <c r="L6" s="345" t="str">
        <f>IFERROR(AVERAGEIF($C$4:$C$93,"CAT 1",$B$4:$B$93),"0.00")</f>
        <v>0.00</v>
      </c>
      <c r="M6" s="345">
        <f>IFERROR(AVERAGEIF($C$4:$C$93,"CAT 2",$B$4:$B$93),"0.00")</f>
        <v>68</v>
      </c>
      <c r="N6" s="345" t="str">
        <f>IFERROR(AVERAGEIF($C$4:$C$93,"CAT 3",$B$4:$B$93),"0.00")</f>
        <v>0.00</v>
      </c>
      <c r="O6" s="374"/>
      <c r="Q6" s="356" t="s">
        <v>5721</v>
      </c>
      <c r="S6" s="356">
        <f>I95</f>
        <v>5</v>
      </c>
    </row>
    <row r="7" spans="1:19" x14ac:dyDescent="0.35">
      <c r="A7">
        <v>4</v>
      </c>
      <c r="B7">
        <f>'Vehicle Specs, FES, &amp; Turn-Ins'!V13</f>
        <v>68</v>
      </c>
      <c r="C7" t="str">
        <f>'Vehicle Specs, FES, &amp; Turn-Ins'!W13</f>
        <v>Cat 2</v>
      </c>
      <c r="D7" t="str">
        <f>'Vehicle Specs, FES, &amp; Turn-Ins'!X13</f>
        <v>YES</v>
      </c>
      <c r="F7" t="str">
        <f>'Vehicle Specs, FES, &amp; Turn-Ins'!BF13</f>
        <v>Electric</v>
      </c>
      <c r="G7" t="str">
        <f>'Vehicle Specs, FES, &amp; Turn-Ins'!BG13</f>
        <v>Electric</v>
      </c>
      <c r="H7">
        <f t="shared" si="0"/>
        <v>2</v>
      </c>
      <c r="I7" t="str">
        <f t="shared" si="1"/>
        <v>Yes</v>
      </c>
      <c r="K7" t="s">
        <v>5668</v>
      </c>
      <c r="L7">
        <v>32</v>
      </c>
      <c r="M7">
        <v>22</v>
      </c>
      <c r="N7">
        <v>16</v>
      </c>
      <c r="Q7" s="356" t="s">
        <v>5719</v>
      </c>
      <c r="S7" s="356">
        <f>S6-S5</f>
        <v>5</v>
      </c>
    </row>
    <row r="8" spans="1:19" x14ac:dyDescent="0.35">
      <c r="A8">
        <v>5</v>
      </c>
      <c r="B8">
        <f>'Vehicle Specs, FES, &amp; Turn-Ins'!V14</f>
        <v>68</v>
      </c>
      <c r="C8" t="str">
        <f>'Vehicle Specs, FES, &amp; Turn-Ins'!W14</f>
        <v>Cat 2</v>
      </c>
      <c r="D8" t="str">
        <f>'Vehicle Specs, FES, &amp; Turn-Ins'!X14</f>
        <v>YES</v>
      </c>
      <c r="F8" t="str">
        <f>'Vehicle Specs, FES, &amp; Turn-Ins'!BF14</f>
        <v>Electric</v>
      </c>
      <c r="G8" t="str">
        <f>'Vehicle Specs, FES, &amp; Turn-Ins'!BG14</f>
        <v>Electric</v>
      </c>
      <c r="H8">
        <f t="shared" si="0"/>
        <v>2</v>
      </c>
      <c r="I8" t="str">
        <f t="shared" si="1"/>
        <v>Yes</v>
      </c>
      <c r="K8" t="s">
        <v>5667</v>
      </c>
      <c r="L8" s="247" t="str">
        <f>IF(AND(L5=0, L6="0.00"), "N/A", IFERROR(IF(OR(L6&gt;31.45,L6&gt;31.45), "Pass", "Fail"), ""))</f>
        <v>N/A</v>
      </c>
      <c r="M8" s="247" t="str">
        <f>IF(AND(M5=0, M6="0.00"), "N/A", IFERROR(IF(OR(M6&gt;21.45, M6&gt;21.45), "Pass", "Fail"), ""))</f>
        <v>Pass</v>
      </c>
      <c r="N8" s="247" t="str">
        <f>IF(AND(N5=0,N6="0.00"),"N/A",IF(AND(N5&gt;0.5,N6&gt;=N7),"Pass",IF(AND(N5&gt;0.5,N6&lt;=N7),"Fail","?")))</f>
        <v>N/A</v>
      </c>
      <c r="Q8" s="356" t="s">
        <v>5723</v>
      </c>
      <c r="S8" s="356" t="str">
        <f>IF(S7=0,"N/A",IF(S7&gt;0,"PASS","FAIL"))</f>
        <v>PASS</v>
      </c>
    </row>
    <row r="9" spans="1:19" x14ac:dyDescent="0.35">
      <c r="A9">
        <v>6</v>
      </c>
      <c r="B9" t="str">
        <f>'Vehicle Specs, FES, &amp; Turn-Ins'!V15</f>
        <v/>
      </c>
      <c r="C9" t="str">
        <f>'Vehicle Specs, FES, &amp; Turn-Ins'!W15</f>
        <v/>
      </c>
      <c r="D9" t="str">
        <f>'Vehicle Specs, FES, &amp; Turn-Ins'!X15</f>
        <v/>
      </c>
      <c r="F9" t="str">
        <f>'Vehicle Specs, FES, &amp; Turn-Ins'!BF15</f>
        <v/>
      </c>
      <c r="G9" t="str">
        <f>'Vehicle Specs, FES, &amp; Turn-Ins'!BG15</f>
        <v/>
      </c>
      <c r="H9" t="str">
        <f t="shared" si="0"/>
        <v/>
      </c>
      <c r="I9" t="str">
        <f t="shared" si="1"/>
        <v/>
      </c>
      <c r="N9" s="247"/>
    </row>
    <row r="10" spans="1:19" x14ac:dyDescent="0.35">
      <c r="A10">
        <v>7</v>
      </c>
      <c r="B10" t="str">
        <f>'Vehicle Specs, FES, &amp; Turn-Ins'!V16</f>
        <v/>
      </c>
      <c r="C10" t="str">
        <f>'Vehicle Specs, FES, &amp; Turn-Ins'!W16</f>
        <v/>
      </c>
      <c r="D10" t="str">
        <f>'Vehicle Specs, FES, &amp; Turn-Ins'!X16</f>
        <v/>
      </c>
      <c r="F10" t="str">
        <f>'Vehicle Specs, FES, &amp; Turn-Ins'!BF16</f>
        <v/>
      </c>
      <c r="G10" t="str">
        <f>'Vehicle Specs, FES, &amp; Turn-Ins'!BG16</f>
        <v/>
      </c>
      <c r="H10" t="str">
        <f t="shared" si="0"/>
        <v/>
      </c>
      <c r="I10" t="str">
        <f t="shared" si="1"/>
        <v/>
      </c>
    </row>
    <row r="11" spans="1:19" x14ac:dyDescent="0.35">
      <c r="A11">
        <v>8</v>
      </c>
      <c r="B11" t="str">
        <f>'Vehicle Specs, FES, &amp; Turn-Ins'!V17</f>
        <v/>
      </c>
      <c r="C11" t="str">
        <f>'Vehicle Specs, FES, &amp; Turn-Ins'!W17</f>
        <v/>
      </c>
      <c r="D11" t="str">
        <f>'Vehicle Specs, FES, &amp; Turn-Ins'!X17</f>
        <v/>
      </c>
      <c r="F11" t="str">
        <f>'Vehicle Specs, FES, &amp; Turn-Ins'!BF17</f>
        <v/>
      </c>
      <c r="G11" t="str">
        <f>'Vehicle Specs, FES, &amp; Turn-Ins'!BG17</f>
        <v/>
      </c>
      <c r="H11" t="str">
        <f t="shared" si="0"/>
        <v/>
      </c>
      <c r="I11" t="str">
        <f t="shared" si="1"/>
        <v/>
      </c>
      <c r="K11" s="356" t="s">
        <v>5708</v>
      </c>
      <c r="M11" s="357">
        <f>L5+M5+N5</f>
        <v>5</v>
      </c>
    </row>
    <row r="12" spans="1:19" x14ac:dyDescent="0.35">
      <c r="A12">
        <v>9</v>
      </c>
      <c r="B12" t="str">
        <f>'Vehicle Specs, FES, &amp; Turn-Ins'!V18</f>
        <v/>
      </c>
      <c r="C12" t="str">
        <f>'Vehicle Specs, FES, &amp; Turn-Ins'!W18</f>
        <v/>
      </c>
      <c r="D12" t="str">
        <f>'Vehicle Specs, FES, &amp; Turn-Ins'!X18</f>
        <v/>
      </c>
      <c r="F12" t="str">
        <f>'Vehicle Specs, FES, &amp; Turn-Ins'!BF18</f>
        <v/>
      </c>
      <c r="G12" t="str">
        <f>'Vehicle Specs, FES, &amp; Turn-Ins'!BG18</f>
        <v/>
      </c>
      <c r="H12" t="str">
        <f t="shared" si="0"/>
        <v/>
      </c>
      <c r="I12" t="str">
        <f t="shared" si="1"/>
        <v/>
      </c>
      <c r="K12" s="356" t="s">
        <v>5717</v>
      </c>
      <c r="M12" s="358">
        <f>IF(OR(L5&gt;0,M5&gt;0,N5&gt;0),(L5*L7+M5*M7+N5*N7)/M11,"0")</f>
        <v>22</v>
      </c>
    </row>
    <row r="13" spans="1:19" x14ac:dyDescent="0.35">
      <c r="A13">
        <v>10</v>
      </c>
      <c r="B13" t="str">
        <f>'Vehicle Specs, FES, &amp; Turn-Ins'!V19</f>
        <v/>
      </c>
      <c r="C13" t="str">
        <f>'Vehicle Specs, FES, &amp; Turn-Ins'!W19</f>
        <v/>
      </c>
      <c r="D13" t="str">
        <f>'Vehicle Specs, FES, &amp; Turn-Ins'!X19</f>
        <v/>
      </c>
      <c r="F13" t="str">
        <f>'Vehicle Specs, FES, &amp; Turn-Ins'!BF19</f>
        <v/>
      </c>
      <c r="G13" t="str">
        <f>'Vehicle Specs, FES, &amp; Turn-Ins'!BG19</f>
        <v/>
      </c>
      <c r="H13" t="str">
        <f t="shared" si="0"/>
        <v/>
      </c>
      <c r="I13" t="str">
        <f t="shared" si="1"/>
        <v/>
      </c>
      <c r="K13" s="356" t="s">
        <v>5718</v>
      </c>
      <c r="M13" s="358">
        <f>(L5*L6+M5*M6+N5*N6)/M11</f>
        <v>68</v>
      </c>
    </row>
    <row r="14" spans="1:19" x14ac:dyDescent="0.35">
      <c r="A14">
        <v>11</v>
      </c>
      <c r="B14" t="str">
        <f>'Vehicle Specs, FES, &amp; Turn-Ins'!V20</f>
        <v/>
      </c>
      <c r="C14" t="str">
        <f>'Vehicle Specs, FES, &amp; Turn-Ins'!W20</f>
        <v/>
      </c>
      <c r="D14" t="str">
        <f>'Vehicle Specs, FES, &amp; Turn-Ins'!X20</f>
        <v/>
      </c>
      <c r="F14" t="str">
        <f>'Vehicle Specs, FES, &amp; Turn-Ins'!BF20</f>
        <v/>
      </c>
      <c r="G14" t="str">
        <f>'Vehicle Specs, FES, &amp; Turn-Ins'!BG20</f>
        <v/>
      </c>
      <c r="H14" t="str">
        <f t="shared" si="0"/>
        <v/>
      </c>
      <c r="I14" t="str">
        <f t="shared" si="1"/>
        <v/>
      </c>
      <c r="K14" s="356" t="s">
        <v>5719</v>
      </c>
      <c r="M14" s="358">
        <f>M13-M12</f>
        <v>46</v>
      </c>
    </row>
    <row r="15" spans="1:19" x14ac:dyDescent="0.35">
      <c r="A15">
        <v>12</v>
      </c>
      <c r="B15" t="str">
        <f>'Vehicle Specs, FES, &amp; Turn-Ins'!V21</f>
        <v/>
      </c>
      <c r="C15" t="str">
        <f>'Vehicle Specs, FES, &amp; Turn-Ins'!W21</f>
        <v/>
      </c>
      <c r="D15" t="str">
        <f>'Vehicle Specs, FES, &amp; Turn-Ins'!X21</f>
        <v/>
      </c>
      <c r="F15" t="str">
        <f>'Vehicle Specs, FES, &amp; Turn-Ins'!BF21</f>
        <v/>
      </c>
      <c r="G15" t="str">
        <f>'Vehicle Specs, FES, &amp; Turn-Ins'!BG21</f>
        <v/>
      </c>
      <c r="H15" t="str">
        <f t="shared" si="0"/>
        <v/>
      </c>
      <c r="I15" t="str">
        <f t="shared" si="1"/>
        <v/>
      </c>
      <c r="K15" s="356" t="s">
        <v>5720</v>
      </c>
      <c r="M15" s="356" t="str">
        <f>IF(M14&gt;0,"PASS","FAIL")</f>
        <v>PASS</v>
      </c>
    </row>
    <row r="16" spans="1:19" x14ac:dyDescent="0.35">
      <c r="A16">
        <v>13</v>
      </c>
      <c r="B16" t="str">
        <f>'Vehicle Specs, FES, &amp; Turn-Ins'!V22</f>
        <v/>
      </c>
      <c r="C16" t="str">
        <f>'Vehicle Specs, FES, &amp; Turn-Ins'!W22</f>
        <v/>
      </c>
      <c r="D16" t="str">
        <f>'Vehicle Specs, FES, &amp; Turn-Ins'!X22</f>
        <v/>
      </c>
      <c r="F16" t="str">
        <f>'Vehicle Specs, FES, &amp; Turn-Ins'!BF22</f>
        <v/>
      </c>
      <c r="G16" t="str">
        <f>'Vehicle Specs, FES, &amp; Turn-Ins'!BG22</f>
        <v/>
      </c>
      <c r="H16" t="str">
        <f t="shared" si="0"/>
        <v/>
      </c>
      <c r="I16" t="str">
        <f t="shared" si="1"/>
        <v/>
      </c>
    </row>
    <row r="17" spans="1:13" x14ac:dyDescent="0.35">
      <c r="A17">
        <v>14</v>
      </c>
      <c r="B17" t="str">
        <f>'Vehicle Specs, FES, &amp; Turn-Ins'!V23</f>
        <v/>
      </c>
      <c r="C17" t="str">
        <f>'Vehicle Specs, FES, &amp; Turn-Ins'!W23</f>
        <v/>
      </c>
      <c r="D17" t="str">
        <f>'Vehicle Specs, FES, &amp; Turn-Ins'!X23</f>
        <v/>
      </c>
      <c r="F17" t="str">
        <f>'Vehicle Specs, FES, &amp; Turn-Ins'!BF23</f>
        <v/>
      </c>
      <c r="G17" t="str">
        <f>'Vehicle Specs, FES, &amp; Turn-Ins'!BG23</f>
        <v/>
      </c>
      <c r="H17" t="str">
        <f t="shared" si="0"/>
        <v/>
      </c>
      <c r="I17" t="str">
        <f t="shared" si="1"/>
        <v/>
      </c>
      <c r="M17">
        <f>IFERROR((((M6*M5)+(L6*L5)+(N6*N5))/(L6+M6+N6))-(((M7*M5)+(L7*L5)+(N7*N5))/(L6+M6+N6)), 0)</f>
        <v>3.3823529411764706</v>
      </c>
    </row>
    <row r="18" spans="1:13" x14ac:dyDescent="0.35">
      <c r="A18">
        <v>15</v>
      </c>
      <c r="B18" t="str">
        <f>'Vehicle Specs, FES, &amp; Turn-Ins'!V24</f>
        <v/>
      </c>
      <c r="C18" t="str">
        <f>'Vehicle Specs, FES, &amp; Turn-Ins'!W24</f>
        <v/>
      </c>
      <c r="D18" t="str">
        <f>'Vehicle Specs, FES, &amp; Turn-Ins'!X24</f>
        <v/>
      </c>
      <c r="F18" t="str">
        <f>'Vehicle Specs, FES, &amp; Turn-Ins'!BF24</f>
        <v/>
      </c>
      <c r="G18" t="str">
        <f>'Vehicle Specs, FES, &amp; Turn-Ins'!BG24</f>
        <v/>
      </c>
      <c r="H18" t="str">
        <f t="shared" si="0"/>
        <v/>
      </c>
      <c r="I18" t="str">
        <f t="shared" si="1"/>
        <v/>
      </c>
      <c r="M18" t="str">
        <f>IF(AND(L8="N/A",M8="N/A",N8="N/A"),"N/A",IF(AND(L8="N/A",M8="Fail",N8="N/A"),"Fail",IF(AND(L8="N/A",M8="N/A",N8="Fail"),"Fail",IF(AND(L8="Fail",M8="N/A",N8="N/A"),"Fail",IFERROR(IF(M17&gt;-0.0001,"PASS","FAIL"),"")))))</f>
        <v>PASS</v>
      </c>
    </row>
    <row r="19" spans="1:13" x14ac:dyDescent="0.35">
      <c r="A19">
        <v>1</v>
      </c>
      <c r="B19" t="str">
        <f>'Vehicle Specs, FES, &amp; Turn-Ins'!V30</f>
        <v/>
      </c>
      <c r="C19" t="str">
        <f>'Vehicle Specs, FES, &amp; Turn-Ins'!W30</f>
        <v/>
      </c>
      <c r="D19" t="str">
        <f>'Vehicle Specs, FES, &amp; Turn-Ins'!X30</f>
        <v/>
      </c>
      <c r="F19" t="str">
        <f>'Vehicle Specs, FES, &amp; Turn-Ins'!BF30</f>
        <v/>
      </c>
      <c r="G19" t="str">
        <f>'Vehicle Specs, FES, &amp; Turn-Ins'!BG30</f>
        <v/>
      </c>
      <c r="H19" t="str">
        <f t="shared" si="0"/>
        <v/>
      </c>
      <c r="I19" t="str">
        <f t="shared" si="1"/>
        <v/>
      </c>
    </row>
    <row r="20" spans="1:13" x14ac:dyDescent="0.35">
      <c r="A20">
        <v>2</v>
      </c>
      <c r="B20" t="str">
        <f>'Vehicle Specs, FES, &amp; Turn-Ins'!V31</f>
        <v/>
      </c>
      <c r="C20" t="str">
        <f>'Vehicle Specs, FES, &amp; Turn-Ins'!W31</f>
        <v/>
      </c>
      <c r="D20" t="str">
        <f>'Vehicle Specs, FES, &amp; Turn-Ins'!X31</f>
        <v/>
      </c>
      <c r="F20" t="str">
        <f>'Vehicle Specs, FES, &amp; Turn-Ins'!BF31</f>
        <v/>
      </c>
      <c r="G20" t="str">
        <f>'Vehicle Specs, FES, &amp; Turn-Ins'!BG31</f>
        <v/>
      </c>
      <c r="H20" t="str">
        <f t="shared" si="0"/>
        <v/>
      </c>
      <c r="I20" t="str">
        <f t="shared" si="1"/>
        <v/>
      </c>
    </row>
    <row r="21" spans="1:13" x14ac:dyDescent="0.35">
      <c r="A21">
        <v>3</v>
      </c>
      <c r="B21" t="str">
        <f>'Vehicle Specs, FES, &amp; Turn-Ins'!V32</f>
        <v/>
      </c>
      <c r="C21" t="str">
        <f>'Vehicle Specs, FES, &amp; Turn-Ins'!W32</f>
        <v/>
      </c>
      <c r="D21" t="str">
        <f>'Vehicle Specs, FES, &amp; Turn-Ins'!X32</f>
        <v/>
      </c>
      <c r="F21" t="str">
        <f>'Vehicle Specs, FES, &amp; Turn-Ins'!BF32</f>
        <v/>
      </c>
      <c r="G21" t="str">
        <f>'Vehicle Specs, FES, &amp; Turn-Ins'!BG32</f>
        <v/>
      </c>
      <c r="H21" t="str">
        <f t="shared" si="0"/>
        <v/>
      </c>
      <c r="I21" t="str">
        <f t="shared" si="1"/>
        <v/>
      </c>
    </row>
    <row r="22" spans="1:13" x14ac:dyDescent="0.35">
      <c r="A22">
        <v>4</v>
      </c>
      <c r="B22" t="str">
        <f>'Vehicle Specs, FES, &amp; Turn-Ins'!V33</f>
        <v/>
      </c>
      <c r="C22" t="str">
        <f>'Vehicle Specs, FES, &amp; Turn-Ins'!W33</f>
        <v/>
      </c>
      <c r="D22" t="str">
        <f>'Vehicle Specs, FES, &amp; Turn-Ins'!X33</f>
        <v/>
      </c>
      <c r="F22" t="str">
        <f>'Vehicle Specs, FES, &amp; Turn-Ins'!BF33</f>
        <v/>
      </c>
      <c r="G22" t="str">
        <f>'Vehicle Specs, FES, &amp; Turn-Ins'!BG33</f>
        <v/>
      </c>
      <c r="H22" t="str">
        <f t="shared" si="0"/>
        <v/>
      </c>
      <c r="I22" t="str">
        <f t="shared" si="1"/>
        <v/>
      </c>
    </row>
    <row r="23" spans="1:13" ht="14.5" customHeight="1" x14ac:dyDescent="0.35">
      <c r="A23">
        <v>5</v>
      </c>
      <c r="B23" t="str">
        <f>'Vehicle Specs, FES, &amp; Turn-Ins'!V34</f>
        <v/>
      </c>
      <c r="C23" t="str">
        <f>'Vehicle Specs, FES, &amp; Turn-Ins'!W34</f>
        <v/>
      </c>
      <c r="D23" t="str">
        <f>'Vehicle Specs, FES, &amp; Turn-Ins'!X34</f>
        <v/>
      </c>
      <c r="F23" t="str">
        <f>'Vehicle Specs, FES, &amp; Turn-Ins'!BF34</f>
        <v/>
      </c>
      <c r="G23" t="str">
        <f>'Vehicle Specs, FES, &amp; Turn-Ins'!BG34</f>
        <v/>
      </c>
      <c r="H23" t="str">
        <f t="shared" si="0"/>
        <v/>
      </c>
      <c r="I23" t="str">
        <f t="shared" si="1"/>
        <v/>
      </c>
    </row>
    <row r="24" spans="1:13" ht="15" customHeight="1" x14ac:dyDescent="0.35">
      <c r="A24">
        <v>6</v>
      </c>
      <c r="B24" t="str">
        <f>'Vehicle Specs, FES, &amp; Turn-Ins'!V35</f>
        <v/>
      </c>
      <c r="C24" t="str">
        <f>'Vehicle Specs, FES, &amp; Turn-Ins'!W35</f>
        <v/>
      </c>
      <c r="D24" t="str">
        <f>'Vehicle Specs, FES, &amp; Turn-Ins'!X35</f>
        <v/>
      </c>
      <c r="F24" t="str">
        <f>'Vehicle Specs, FES, &amp; Turn-Ins'!BF35</f>
        <v/>
      </c>
      <c r="G24" t="str">
        <f>'Vehicle Specs, FES, &amp; Turn-Ins'!BG35</f>
        <v/>
      </c>
      <c r="H24" t="str">
        <f t="shared" si="0"/>
        <v/>
      </c>
      <c r="I24" t="str">
        <f t="shared" si="1"/>
        <v/>
      </c>
    </row>
    <row r="25" spans="1:13" x14ac:dyDescent="0.35">
      <c r="A25">
        <v>7</v>
      </c>
      <c r="B25" t="str">
        <f>'Vehicle Specs, FES, &amp; Turn-Ins'!V36</f>
        <v/>
      </c>
      <c r="C25" t="str">
        <f>'Vehicle Specs, FES, &amp; Turn-Ins'!W36</f>
        <v/>
      </c>
      <c r="D25" t="str">
        <f>'Vehicle Specs, FES, &amp; Turn-Ins'!X36</f>
        <v/>
      </c>
      <c r="F25" t="str">
        <f>'Vehicle Specs, FES, &amp; Turn-Ins'!BF36</f>
        <v/>
      </c>
      <c r="G25" t="str">
        <f>'Vehicle Specs, FES, &amp; Turn-Ins'!BG36</f>
        <v/>
      </c>
      <c r="H25" t="str">
        <f t="shared" si="0"/>
        <v/>
      </c>
      <c r="I25" t="str">
        <f t="shared" si="1"/>
        <v/>
      </c>
    </row>
    <row r="26" spans="1:13" x14ac:dyDescent="0.35">
      <c r="A26">
        <v>8</v>
      </c>
      <c r="B26" t="str">
        <f>'Vehicle Specs, FES, &amp; Turn-Ins'!V37</f>
        <v/>
      </c>
      <c r="C26" t="str">
        <f>'Vehicle Specs, FES, &amp; Turn-Ins'!W37</f>
        <v/>
      </c>
      <c r="D26" t="str">
        <f>'Vehicle Specs, FES, &amp; Turn-Ins'!X37</f>
        <v/>
      </c>
      <c r="F26" t="str">
        <f>'Vehicle Specs, FES, &amp; Turn-Ins'!BF37</f>
        <v/>
      </c>
      <c r="G26" t="str">
        <f>'Vehicle Specs, FES, &amp; Turn-Ins'!BG37</f>
        <v/>
      </c>
      <c r="H26" t="str">
        <f t="shared" si="0"/>
        <v/>
      </c>
      <c r="I26" t="str">
        <f t="shared" si="1"/>
        <v/>
      </c>
    </row>
    <row r="27" spans="1:13" x14ac:dyDescent="0.35">
      <c r="A27">
        <v>9</v>
      </c>
      <c r="B27" t="str">
        <f>'Vehicle Specs, FES, &amp; Turn-Ins'!V38</f>
        <v/>
      </c>
      <c r="C27" t="str">
        <f>'Vehicle Specs, FES, &amp; Turn-Ins'!W38</f>
        <v/>
      </c>
      <c r="D27" t="str">
        <f>'Vehicle Specs, FES, &amp; Turn-Ins'!X38</f>
        <v/>
      </c>
      <c r="F27" t="str">
        <f>'Vehicle Specs, FES, &amp; Turn-Ins'!BF38</f>
        <v/>
      </c>
      <c r="G27" t="str">
        <f>'Vehicle Specs, FES, &amp; Turn-Ins'!BG38</f>
        <v/>
      </c>
      <c r="H27" t="str">
        <f t="shared" si="0"/>
        <v/>
      </c>
      <c r="I27" t="str">
        <f t="shared" si="1"/>
        <v/>
      </c>
    </row>
    <row r="28" spans="1:13" x14ac:dyDescent="0.35">
      <c r="A28">
        <v>10</v>
      </c>
      <c r="B28" t="str">
        <f>'Vehicle Specs, FES, &amp; Turn-Ins'!V39</f>
        <v/>
      </c>
      <c r="C28" t="str">
        <f>'Vehicle Specs, FES, &amp; Turn-Ins'!W39</f>
        <v/>
      </c>
      <c r="D28" t="str">
        <f>'Vehicle Specs, FES, &amp; Turn-Ins'!X39</f>
        <v/>
      </c>
      <c r="F28" t="str">
        <f>'Vehicle Specs, FES, &amp; Turn-Ins'!BF39</f>
        <v/>
      </c>
      <c r="G28" t="str">
        <f>'Vehicle Specs, FES, &amp; Turn-Ins'!BG39</f>
        <v/>
      </c>
      <c r="H28" t="str">
        <f t="shared" si="0"/>
        <v/>
      </c>
      <c r="I28" t="str">
        <f t="shared" si="1"/>
        <v/>
      </c>
    </row>
    <row r="29" spans="1:13" x14ac:dyDescent="0.35">
      <c r="A29">
        <v>11</v>
      </c>
      <c r="B29" t="str">
        <f>'Vehicle Specs, FES, &amp; Turn-Ins'!V40</f>
        <v/>
      </c>
      <c r="C29" t="str">
        <f>'Vehicle Specs, FES, &amp; Turn-Ins'!W40</f>
        <v/>
      </c>
      <c r="D29" t="str">
        <f>'Vehicle Specs, FES, &amp; Turn-Ins'!X40</f>
        <v/>
      </c>
      <c r="F29" t="str">
        <f>'Vehicle Specs, FES, &amp; Turn-Ins'!BF40</f>
        <v/>
      </c>
      <c r="G29" t="str">
        <f>'Vehicle Specs, FES, &amp; Turn-Ins'!BG40</f>
        <v/>
      </c>
      <c r="H29" t="str">
        <f t="shared" si="0"/>
        <v/>
      </c>
      <c r="I29" t="str">
        <f t="shared" si="1"/>
        <v/>
      </c>
    </row>
    <row r="30" spans="1:13" x14ac:dyDescent="0.35">
      <c r="A30">
        <v>12</v>
      </c>
      <c r="B30" t="str">
        <f>'Vehicle Specs, FES, &amp; Turn-Ins'!V41</f>
        <v/>
      </c>
      <c r="C30" t="str">
        <f>'Vehicle Specs, FES, &amp; Turn-Ins'!W41</f>
        <v/>
      </c>
      <c r="D30" t="str">
        <f>'Vehicle Specs, FES, &amp; Turn-Ins'!X41</f>
        <v/>
      </c>
      <c r="F30" t="str">
        <f>'Vehicle Specs, FES, &amp; Turn-Ins'!BF41</f>
        <v/>
      </c>
      <c r="G30" t="str">
        <f>'Vehicle Specs, FES, &amp; Turn-Ins'!BG41</f>
        <v/>
      </c>
      <c r="H30" t="str">
        <f t="shared" si="0"/>
        <v/>
      </c>
      <c r="I30" t="str">
        <f t="shared" si="1"/>
        <v/>
      </c>
      <c r="K30" t="s">
        <v>5686</v>
      </c>
    </row>
    <row r="31" spans="1:13" x14ac:dyDescent="0.35">
      <c r="A31">
        <v>13</v>
      </c>
      <c r="B31" t="str">
        <f>'Vehicle Specs, FES, &amp; Turn-Ins'!V42</f>
        <v/>
      </c>
      <c r="C31" t="str">
        <f>'Vehicle Specs, FES, &amp; Turn-Ins'!W42</f>
        <v/>
      </c>
      <c r="D31" t="str">
        <f>'Vehicle Specs, FES, &amp; Turn-Ins'!X42</f>
        <v/>
      </c>
      <c r="F31" t="str">
        <f>'Vehicle Specs, FES, &amp; Turn-Ins'!BF42</f>
        <v/>
      </c>
      <c r="G31" t="str">
        <f>'Vehicle Specs, FES, &amp; Turn-Ins'!BG42</f>
        <v/>
      </c>
      <c r="H31" t="str">
        <f t="shared" si="0"/>
        <v/>
      </c>
      <c r="I31" t="str">
        <f t="shared" si="1"/>
        <v/>
      </c>
    </row>
    <row r="32" spans="1:13" x14ac:dyDescent="0.35">
      <c r="A32">
        <v>14</v>
      </c>
      <c r="B32" t="str">
        <f>'Vehicle Specs, FES, &amp; Turn-Ins'!V43</f>
        <v/>
      </c>
      <c r="C32" t="str">
        <f>'Vehicle Specs, FES, &amp; Turn-Ins'!W43</f>
        <v/>
      </c>
      <c r="D32" t="str">
        <f>'Vehicle Specs, FES, &amp; Turn-Ins'!X43</f>
        <v/>
      </c>
      <c r="F32" t="str">
        <f>'Vehicle Specs, FES, &amp; Turn-Ins'!BF43</f>
        <v/>
      </c>
      <c r="G32" t="str">
        <f>'Vehicle Specs, FES, &amp; Turn-Ins'!BG43</f>
        <v/>
      </c>
      <c r="H32" t="str">
        <f t="shared" si="0"/>
        <v/>
      </c>
      <c r="I32" t="str">
        <f t="shared" si="1"/>
        <v/>
      </c>
      <c r="K32" t="s">
        <v>5685</v>
      </c>
    </row>
    <row r="33" spans="1:11" x14ac:dyDescent="0.35">
      <c r="A33">
        <v>15</v>
      </c>
      <c r="B33" t="str">
        <f>'Vehicle Specs, FES, &amp; Turn-Ins'!V44</f>
        <v/>
      </c>
      <c r="C33" t="str">
        <f>'Vehicle Specs, FES, &amp; Turn-Ins'!W44</f>
        <v/>
      </c>
      <c r="D33" t="str">
        <f>'Vehicle Specs, FES, &amp; Turn-Ins'!X44</f>
        <v/>
      </c>
      <c r="F33" t="str">
        <f>'Vehicle Specs, FES, &amp; Turn-Ins'!BF44</f>
        <v/>
      </c>
      <c r="G33" t="str">
        <f>'Vehicle Specs, FES, &amp; Turn-Ins'!BG44</f>
        <v/>
      </c>
      <c r="H33" t="str">
        <f t="shared" si="0"/>
        <v/>
      </c>
      <c r="I33" t="str">
        <f t="shared" si="1"/>
        <v/>
      </c>
    </row>
    <row r="34" spans="1:11" x14ac:dyDescent="0.35">
      <c r="A34">
        <v>1</v>
      </c>
      <c r="B34" t="str">
        <f>'Vehicle Specs, FES, &amp; Turn-Ins'!V50</f>
        <v/>
      </c>
      <c r="C34" t="str">
        <f>'Vehicle Specs, FES, &amp; Turn-Ins'!W50</f>
        <v/>
      </c>
      <c r="D34" t="str">
        <f>'Vehicle Specs, FES, &amp; Turn-Ins'!X50</f>
        <v/>
      </c>
      <c r="F34" t="str">
        <f>'Vehicle Specs, FES, &amp; Turn-Ins'!BF50</f>
        <v/>
      </c>
      <c r="G34" t="str">
        <f>'Vehicle Specs, FES, &amp; Turn-Ins'!BG50</f>
        <v/>
      </c>
      <c r="H34" t="str">
        <f t="shared" si="0"/>
        <v/>
      </c>
      <c r="I34" t="str">
        <f t="shared" si="1"/>
        <v/>
      </c>
      <c r="K34" t="s">
        <v>5727</v>
      </c>
    </row>
    <row r="35" spans="1:11" x14ac:dyDescent="0.35">
      <c r="A35">
        <v>2</v>
      </c>
      <c r="B35" t="str">
        <f>'Vehicle Specs, FES, &amp; Turn-Ins'!V51</f>
        <v/>
      </c>
      <c r="C35" t="str">
        <f>'Vehicle Specs, FES, &amp; Turn-Ins'!W51</f>
        <v/>
      </c>
      <c r="D35" t="str">
        <f>'Vehicle Specs, FES, &amp; Turn-Ins'!X51</f>
        <v/>
      </c>
      <c r="F35" t="str">
        <f>'Vehicle Specs, FES, &amp; Turn-Ins'!BF51</f>
        <v/>
      </c>
      <c r="G35" t="str">
        <f>'Vehicle Specs, FES, &amp; Turn-Ins'!BG51</f>
        <v/>
      </c>
      <c r="H35" t="str">
        <f t="shared" si="0"/>
        <v/>
      </c>
      <c r="I35" t="str">
        <f t="shared" si="1"/>
        <v/>
      </c>
    </row>
    <row r="36" spans="1:11" x14ac:dyDescent="0.35">
      <c r="A36">
        <v>3</v>
      </c>
      <c r="B36" t="str">
        <f>'Vehicle Specs, FES, &amp; Turn-Ins'!V52</f>
        <v/>
      </c>
      <c r="C36" t="str">
        <f>'Vehicle Specs, FES, &amp; Turn-Ins'!W52</f>
        <v/>
      </c>
      <c r="D36" t="str">
        <f>'Vehicle Specs, FES, &amp; Turn-Ins'!X52</f>
        <v/>
      </c>
      <c r="F36" t="str">
        <f>'Vehicle Specs, FES, &amp; Turn-Ins'!BF52</f>
        <v/>
      </c>
      <c r="G36" t="str">
        <f>'Vehicle Specs, FES, &amp; Turn-Ins'!BG52</f>
        <v/>
      </c>
      <c r="H36" t="str">
        <f t="shared" si="0"/>
        <v/>
      </c>
      <c r="I36" t="str">
        <f t="shared" si="1"/>
        <v/>
      </c>
    </row>
    <row r="37" spans="1:11" x14ac:dyDescent="0.35">
      <c r="A37">
        <v>4</v>
      </c>
      <c r="B37" t="str">
        <f>'Vehicle Specs, FES, &amp; Turn-Ins'!V53</f>
        <v/>
      </c>
      <c r="C37" t="str">
        <f>'Vehicle Specs, FES, &amp; Turn-Ins'!W53</f>
        <v/>
      </c>
      <c r="D37" t="str">
        <f>'Vehicle Specs, FES, &amp; Turn-Ins'!X53</f>
        <v/>
      </c>
      <c r="F37" t="str">
        <f>'Vehicle Specs, FES, &amp; Turn-Ins'!BF53</f>
        <v/>
      </c>
      <c r="G37" t="str">
        <f>'Vehicle Specs, FES, &amp; Turn-Ins'!BG53</f>
        <v/>
      </c>
      <c r="H37" t="str">
        <f t="shared" si="0"/>
        <v/>
      </c>
      <c r="I37" t="str">
        <f t="shared" si="1"/>
        <v/>
      </c>
    </row>
    <row r="38" spans="1:11" x14ac:dyDescent="0.35">
      <c r="A38">
        <v>5</v>
      </c>
      <c r="B38" t="str">
        <f>'Vehicle Specs, FES, &amp; Turn-Ins'!V54</f>
        <v/>
      </c>
      <c r="C38" t="str">
        <f>'Vehicle Specs, FES, &amp; Turn-Ins'!W54</f>
        <v/>
      </c>
      <c r="D38" t="str">
        <f>'Vehicle Specs, FES, &amp; Turn-Ins'!X54</f>
        <v/>
      </c>
      <c r="F38" t="str">
        <f>'Vehicle Specs, FES, &amp; Turn-Ins'!BF54</f>
        <v/>
      </c>
      <c r="G38" t="str">
        <f>'Vehicle Specs, FES, &amp; Turn-Ins'!BG54</f>
        <v/>
      </c>
      <c r="H38" t="str">
        <f t="shared" si="0"/>
        <v/>
      </c>
      <c r="I38" t="str">
        <f t="shared" si="1"/>
        <v/>
      </c>
    </row>
    <row r="39" spans="1:11" x14ac:dyDescent="0.35">
      <c r="A39">
        <v>6</v>
      </c>
      <c r="B39" t="str">
        <f>'Vehicle Specs, FES, &amp; Turn-Ins'!V55</f>
        <v/>
      </c>
      <c r="C39" t="str">
        <f>'Vehicle Specs, FES, &amp; Turn-Ins'!W55</f>
        <v/>
      </c>
      <c r="D39" t="str">
        <f>'Vehicle Specs, FES, &amp; Turn-Ins'!X55</f>
        <v/>
      </c>
      <c r="F39" t="str">
        <f>'Vehicle Specs, FES, &amp; Turn-Ins'!BF55</f>
        <v/>
      </c>
      <c r="G39" t="str">
        <f>'Vehicle Specs, FES, &amp; Turn-Ins'!BG55</f>
        <v/>
      </c>
      <c r="H39" t="str">
        <f t="shared" si="0"/>
        <v/>
      </c>
      <c r="I39" t="str">
        <f t="shared" si="1"/>
        <v/>
      </c>
    </row>
    <row r="40" spans="1:11" x14ac:dyDescent="0.35">
      <c r="A40">
        <v>7</v>
      </c>
      <c r="B40" t="str">
        <f>'Vehicle Specs, FES, &amp; Turn-Ins'!V56</f>
        <v/>
      </c>
      <c r="C40" t="str">
        <f>'Vehicle Specs, FES, &amp; Turn-Ins'!W56</f>
        <v/>
      </c>
      <c r="D40" t="str">
        <f>'Vehicle Specs, FES, &amp; Turn-Ins'!X56</f>
        <v/>
      </c>
      <c r="F40" t="str">
        <f>'Vehicle Specs, FES, &amp; Turn-Ins'!BF56</f>
        <v/>
      </c>
      <c r="G40" t="str">
        <f>'Vehicle Specs, FES, &amp; Turn-Ins'!BG56</f>
        <v/>
      </c>
      <c r="H40" t="str">
        <f t="shared" si="0"/>
        <v/>
      </c>
      <c r="I40" t="str">
        <f t="shared" si="1"/>
        <v/>
      </c>
    </row>
    <row r="41" spans="1:11" x14ac:dyDescent="0.35">
      <c r="A41">
        <v>8</v>
      </c>
      <c r="B41" t="str">
        <f>'Vehicle Specs, FES, &amp; Turn-Ins'!V57</f>
        <v/>
      </c>
      <c r="C41" t="str">
        <f>'Vehicle Specs, FES, &amp; Turn-Ins'!W57</f>
        <v/>
      </c>
      <c r="D41" t="str">
        <f>'Vehicle Specs, FES, &amp; Turn-Ins'!X57</f>
        <v/>
      </c>
      <c r="F41" t="str">
        <f>'Vehicle Specs, FES, &amp; Turn-Ins'!BF57</f>
        <v/>
      </c>
      <c r="G41" t="str">
        <f>'Vehicle Specs, FES, &amp; Turn-Ins'!BG57</f>
        <v/>
      </c>
      <c r="H41" t="str">
        <f t="shared" si="0"/>
        <v/>
      </c>
      <c r="I41" t="str">
        <f t="shared" si="1"/>
        <v/>
      </c>
    </row>
    <row r="42" spans="1:11" x14ac:dyDescent="0.35">
      <c r="A42">
        <v>9</v>
      </c>
      <c r="B42" t="str">
        <f>'Vehicle Specs, FES, &amp; Turn-Ins'!V58</f>
        <v/>
      </c>
      <c r="C42" t="str">
        <f>'Vehicle Specs, FES, &amp; Turn-Ins'!W58</f>
        <v/>
      </c>
      <c r="D42" t="str">
        <f>'Vehicle Specs, FES, &amp; Turn-Ins'!X58</f>
        <v/>
      </c>
      <c r="F42" t="str">
        <f>'Vehicle Specs, FES, &amp; Turn-Ins'!BF58</f>
        <v/>
      </c>
      <c r="G42" t="str">
        <f>'Vehicle Specs, FES, &amp; Turn-Ins'!BG58</f>
        <v/>
      </c>
      <c r="H42" t="str">
        <f t="shared" si="0"/>
        <v/>
      </c>
      <c r="I42" t="str">
        <f t="shared" si="1"/>
        <v/>
      </c>
    </row>
    <row r="43" spans="1:11" x14ac:dyDescent="0.35">
      <c r="A43">
        <v>10</v>
      </c>
      <c r="B43" t="str">
        <f>'Vehicle Specs, FES, &amp; Turn-Ins'!V59</f>
        <v/>
      </c>
      <c r="C43" t="str">
        <f>'Vehicle Specs, FES, &amp; Turn-Ins'!W59</f>
        <v/>
      </c>
      <c r="D43" t="str">
        <f>'Vehicle Specs, FES, &amp; Turn-Ins'!X59</f>
        <v/>
      </c>
      <c r="F43" t="str">
        <f>'Vehicle Specs, FES, &amp; Turn-Ins'!BF59</f>
        <v/>
      </c>
      <c r="G43" t="str">
        <f>'Vehicle Specs, FES, &amp; Turn-Ins'!BG59</f>
        <v/>
      </c>
      <c r="H43" t="str">
        <f t="shared" si="0"/>
        <v/>
      </c>
      <c r="I43" t="str">
        <f t="shared" si="1"/>
        <v/>
      </c>
    </row>
    <row r="44" spans="1:11" x14ac:dyDescent="0.35">
      <c r="A44">
        <v>11</v>
      </c>
      <c r="B44" t="str">
        <f>'Vehicle Specs, FES, &amp; Turn-Ins'!V60</f>
        <v/>
      </c>
      <c r="C44" t="str">
        <f>'Vehicle Specs, FES, &amp; Turn-Ins'!W60</f>
        <v/>
      </c>
      <c r="D44" t="str">
        <f>'Vehicle Specs, FES, &amp; Turn-Ins'!X60</f>
        <v/>
      </c>
      <c r="F44" t="str">
        <f>'Vehicle Specs, FES, &amp; Turn-Ins'!BF60</f>
        <v/>
      </c>
      <c r="G44" t="str">
        <f>'Vehicle Specs, FES, &amp; Turn-Ins'!BG60</f>
        <v/>
      </c>
      <c r="H44" t="str">
        <f t="shared" si="0"/>
        <v/>
      </c>
      <c r="I44" t="str">
        <f t="shared" si="1"/>
        <v/>
      </c>
    </row>
    <row r="45" spans="1:11" x14ac:dyDescent="0.35">
      <c r="A45">
        <v>12</v>
      </c>
      <c r="B45" t="str">
        <f>'Vehicle Specs, FES, &amp; Turn-Ins'!V61</f>
        <v/>
      </c>
      <c r="C45" t="str">
        <f>'Vehicle Specs, FES, &amp; Turn-Ins'!W61</f>
        <v/>
      </c>
      <c r="D45" t="str">
        <f>'Vehicle Specs, FES, &amp; Turn-Ins'!X61</f>
        <v/>
      </c>
      <c r="F45" t="str">
        <f>'Vehicle Specs, FES, &amp; Turn-Ins'!BF61</f>
        <v/>
      </c>
      <c r="G45" t="str">
        <f>'Vehicle Specs, FES, &amp; Turn-Ins'!BG61</f>
        <v/>
      </c>
      <c r="H45" t="str">
        <f t="shared" si="0"/>
        <v/>
      </c>
      <c r="I45" t="str">
        <f t="shared" si="1"/>
        <v/>
      </c>
    </row>
    <row r="46" spans="1:11" x14ac:dyDescent="0.35">
      <c r="A46">
        <v>13</v>
      </c>
      <c r="B46" t="str">
        <f>'Vehicle Specs, FES, &amp; Turn-Ins'!V62</f>
        <v/>
      </c>
      <c r="C46" t="str">
        <f>'Vehicle Specs, FES, &amp; Turn-Ins'!W62</f>
        <v/>
      </c>
      <c r="D46" t="str">
        <f>'Vehicle Specs, FES, &amp; Turn-Ins'!X62</f>
        <v/>
      </c>
      <c r="F46" t="str">
        <f>'Vehicle Specs, FES, &amp; Turn-Ins'!BF62</f>
        <v/>
      </c>
      <c r="G46" t="str">
        <f>'Vehicle Specs, FES, &amp; Turn-Ins'!BG62</f>
        <v/>
      </c>
      <c r="H46" t="str">
        <f t="shared" si="0"/>
        <v/>
      </c>
      <c r="I46" t="str">
        <f t="shared" si="1"/>
        <v/>
      </c>
    </row>
    <row r="47" spans="1:11" x14ac:dyDescent="0.35">
      <c r="A47">
        <v>14</v>
      </c>
      <c r="B47" t="str">
        <f>'Vehicle Specs, FES, &amp; Turn-Ins'!V63</f>
        <v/>
      </c>
      <c r="C47" t="str">
        <f>'Vehicle Specs, FES, &amp; Turn-Ins'!W63</f>
        <v/>
      </c>
      <c r="D47" t="str">
        <f>'Vehicle Specs, FES, &amp; Turn-Ins'!X63</f>
        <v/>
      </c>
      <c r="F47" t="str">
        <f>'Vehicle Specs, FES, &amp; Turn-Ins'!BF63</f>
        <v/>
      </c>
      <c r="G47" t="str">
        <f>'Vehicle Specs, FES, &amp; Turn-Ins'!BG63</f>
        <v/>
      </c>
      <c r="H47" t="str">
        <f t="shared" si="0"/>
        <v/>
      </c>
      <c r="I47" t="str">
        <f t="shared" si="1"/>
        <v/>
      </c>
    </row>
    <row r="48" spans="1:11" x14ac:dyDescent="0.35">
      <c r="A48">
        <v>15</v>
      </c>
      <c r="B48" t="str">
        <f>'Vehicle Specs, FES, &amp; Turn-Ins'!V64</f>
        <v/>
      </c>
      <c r="C48" t="str">
        <f>'Vehicle Specs, FES, &amp; Turn-Ins'!W64</f>
        <v/>
      </c>
      <c r="D48" t="str">
        <f>'Vehicle Specs, FES, &amp; Turn-Ins'!X64</f>
        <v/>
      </c>
      <c r="F48" t="str">
        <f>'Vehicle Specs, FES, &amp; Turn-Ins'!BF64</f>
        <v/>
      </c>
      <c r="G48" t="str">
        <f>'Vehicle Specs, FES, &amp; Turn-Ins'!BG64</f>
        <v/>
      </c>
      <c r="H48" t="str">
        <f t="shared" si="0"/>
        <v/>
      </c>
      <c r="I48" t="str">
        <f t="shared" si="1"/>
        <v/>
      </c>
    </row>
    <row r="49" spans="1:9" x14ac:dyDescent="0.35">
      <c r="A49">
        <v>1</v>
      </c>
      <c r="B49" t="str">
        <f>'Vehicle Specs, FES, &amp; Turn-Ins'!V70</f>
        <v/>
      </c>
      <c r="C49" t="str">
        <f>'Vehicle Specs, FES, &amp; Turn-Ins'!W70</f>
        <v/>
      </c>
      <c r="D49" t="str">
        <f>'Vehicle Specs, FES, &amp; Turn-Ins'!X70</f>
        <v/>
      </c>
      <c r="F49" t="str">
        <f>'Vehicle Specs, FES, &amp; Turn-Ins'!BF70</f>
        <v/>
      </c>
      <c r="G49" t="str">
        <f>'Vehicle Specs, FES, &amp; Turn-Ins'!BG70</f>
        <v/>
      </c>
      <c r="H49" t="str">
        <f t="shared" si="0"/>
        <v/>
      </c>
      <c r="I49" t="str">
        <f t="shared" si="1"/>
        <v/>
      </c>
    </row>
    <row r="50" spans="1:9" x14ac:dyDescent="0.35">
      <c r="A50">
        <v>2</v>
      </c>
      <c r="B50" t="str">
        <f>'Vehicle Specs, FES, &amp; Turn-Ins'!V71</f>
        <v/>
      </c>
      <c r="C50" t="str">
        <f>'Vehicle Specs, FES, &amp; Turn-Ins'!W71</f>
        <v/>
      </c>
      <c r="D50" t="str">
        <f>'Vehicle Specs, FES, &amp; Turn-Ins'!X71</f>
        <v/>
      </c>
      <c r="F50" t="str">
        <f>'Vehicle Specs, FES, &amp; Turn-Ins'!BF71</f>
        <v/>
      </c>
      <c r="G50" t="str">
        <f>'Vehicle Specs, FES, &amp; Turn-Ins'!BG71</f>
        <v/>
      </c>
      <c r="H50" t="str">
        <f t="shared" si="0"/>
        <v/>
      </c>
      <c r="I50" t="str">
        <f t="shared" si="1"/>
        <v/>
      </c>
    </row>
    <row r="51" spans="1:9" x14ac:dyDescent="0.35">
      <c r="A51">
        <v>3</v>
      </c>
      <c r="B51" t="str">
        <f>'Vehicle Specs, FES, &amp; Turn-Ins'!V72</f>
        <v/>
      </c>
      <c r="C51" t="str">
        <f>'Vehicle Specs, FES, &amp; Turn-Ins'!W72</f>
        <v/>
      </c>
      <c r="D51" t="str">
        <f>'Vehicle Specs, FES, &amp; Turn-Ins'!X72</f>
        <v/>
      </c>
      <c r="F51" t="str">
        <f>'Vehicle Specs, FES, &amp; Turn-Ins'!BF72</f>
        <v/>
      </c>
      <c r="G51" t="str">
        <f>'Vehicle Specs, FES, &amp; Turn-Ins'!BG72</f>
        <v/>
      </c>
      <c r="H51" t="str">
        <f t="shared" si="0"/>
        <v/>
      </c>
      <c r="I51" t="str">
        <f t="shared" si="1"/>
        <v/>
      </c>
    </row>
    <row r="52" spans="1:9" x14ac:dyDescent="0.35">
      <c r="A52">
        <v>4</v>
      </c>
      <c r="B52" t="str">
        <f>'Vehicle Specs, FES, &amp; Turn-Ins'!V73</f>
        <v/>
      </c>
      <c r="C52" t="str">
        <f>'Vehicle Specs, FES, &amp; Turn-Ins'!W73</f>
        <v/>
      </c>
      <c r="D52" t="str">
        <f>'Vehicle Specs, FES, &amp; Turn-Ins'!X73</f>
        <v/>
      </c>
      <c r="F52" t="str">
        <f>'Vehicle Specs, FES, &amp; Turn-Ins'!BF73</f>
        <v/>
      </c>
      <c r="G52" t="str">
        <f>'Vehicle Specs, FES, &amp; Turn-Ins'!BG73</f>
        <v/>
      </c>
      <c r="H52" t="str">
        <f t="shared" si="0"/>
        <v/>
      </c>
      <c r="I52" t="str">
        <f t="shared" si="1"/>
        <v/>
      </c>
    </row>
    <row r="53" spans="1:9" x14ac:dyDescent="0.35">
      <c r="A53">
        <v>5</v>
      </c>
      <c r="B53" t="str">
        <f>'Vehicle Specs, FES, &amp; Turn-Ins'!V74</f>
        <v/>
      </c>
      <c r="C53" t="str">
        <f>'Vehicle Specs, FES, &amp; Turn-Ins'!W74</f>
        <v/>
      </c>
      <c r="D53" t="str">
        <f>'Vehicle Specs, FES, &amp; Turn-Ins'!X74</f>
        <v/>
      </c>
      <c r="F53" t="str">
        <f>'Vehicle Specs, FES, &amp; Turn-Ins'!BF74</f>
        <v/>
      </c>
      <c r="G53" t="str">
        <f>'Vehicle Specs, FES, &amp; Turn-Ins'!BG74</f>
        <v/>
      </c>
      <c r="H53" t="str">
        <f t="shared" si="0"/>
        <v/>
      </c>
      <c r="I53" t="str">
        <f t="shared" si="1"/>
        <v/>
      </c>
    </row>
    <row r="54" spans="1:9" x14ac:dyDescent="0.35">
      <c r="A54">
        <v>6</v>
      </c>
      <c r="B54" t="str">
        <f>'Vehicle Specs, FES, &amp; Turn-Ins'!V75</f>
        <v/>
      </c>
      <c r="C54" t="str">
        <f>'Vehicle Specs, FES, &amp; Turn-Ins'!W75</f>
        <v/>
      </c>
      <c r="D54" t="str">
        <f>'Vehicle Specs, FES, &amp; Turn-Ins'!X75</f>
        <v/>
      </c>
      <c r="F54" t="str">
        <f>'Vehicle Specs, FES, &amp; Turn-Ins'!BF75</f>
        <v/>
      </c>
      <c r="G54" t="str">
        <f>'Vehicle Specs, FES, &amp; Turn-Ins'!BG75</f>
        <v/>
      </c>
      <c r="H54" t="str">
        <f t="shared" si="0"/>
        <v/>
      </c>
      <c r="I54" t="str">
        <f t="shared" si="1"/>
        <v/>
      </c>
    </row>
    <row r="55" spans="1:9" x14ac:dyDescent="0.35">
      <c r="A55">
        <v>7</v>
      </c>
      <c r="B55" t="str">
        <f>'Vehicle Specs, FES, &amp; Turn-Ins'!V76</f>
        <v/>
      </c>
      <c r="C55" t="str">
        <f>'Vehicle Specs, FES, &amp; Turn-Ins'!W76</f>
        <v/>
      </c>
      <c r="D55" t="str">
        <f>'Vehicle Specs, FES, &amp; Turn-Ins'!X76</f>
        <v/>
      </c>
      <c r="F55" t="str">
        <f>'Vehicle Specs, FES, &amp; Turn-Ins'!BF76</f>
        <v/>
      </c>
      <c r="G55" t="str">
        <f>'Vehicle Specs, FES, &amp; Turn-Ins'!BG76</f>
        <v/>
      </c>
      <c r="H55" t="str">
        <f t="shared" si="0"/>
        <v/>
      </c>
      <c r="I55" t="str">
        <f t="shared" si="1"/>
        <v/>
      </c>
    </row>
    <row r="56" spans="1:9" x14ac:dyDescent="0.35">
      <c r="A56">
        <v>8</v>
      </c>
      <c r="B56" t="str">
        <f>'Vehicle Specs, FES, &amp; Turn-Ins'!V77</f>
        <v/>
      </c>
      <c r="C56" t="str">
        <f>'Vehicle Specs, FES, &amp; Turn-Ins'!W77</f>
        <v/>
      </c>
      <c r="D56" t="str">
        <f>'Vehicle Specs, FES, &amp; Turn-Ins'!X77</f>
        <v/>
      </c>
      <c r="F56" t="str">
        <f>'Vehicle Specs, FES, &amp; Turn-Ins'!BF77</f>
        <v/>
      </c>
      <c r="G56" t="str">
        <f>'Vehicle Specs, FES, &amp; Turn-Ins'!BG77</f>
        <v/>
      </c>
      <c r="H56" t="str">
        <f t="shared" si="0"/>
        <v/>
      </c>
      <c r="I56" t="str">
        <f t="shared" si="1"/>
        <v/>
      </c>
    </row>
    <row r="57" spans="1:9" x14ac:dyDescent="0.35">
      <c r="A57">
        <v>9</v>
      </c>
      <c r="B57" t="str">
        <f>'Vehicle Specs, FES, &amp; Turn-Ins'!V78</f>
        <v/>
      </c>
      <c r="C57" t="str">
        <f>'Vehicle Specs, FES, &amp; Turn-Ins'!W78</f>
        <v/>
      </c>
      <c r="D57" t="str">
        <f>'Vehicle Specs, FES, &amp; Turn-Ins'!X78</f>
        <v/>
      </c>
      <c r="F57" t="str">
        <f>'Vehicle Specs, FES, &amp; Turn-Ins'!BF78</f>
        <v/>
      </c>
      <c r="G57" t="str">
        <f>'Vehicle Specs, FES, &amp; Turn-Ins'!BG78</f>
        <v/>
      </c>
      <c r="H57" t="str">
        <f t="shared" si="0"/>
        <v/>
      </c>
      <c r="I57" t="str">
        <f t="shared" si="1"/>
        <v/>
      </c>
    </row>
    <row r="58" spans="1:9" x14ac:dyDescent="0.35">
      <c r="A58">
        <v>10</v>
      </c>
      <c r="B58" t="str">
        <f>'Vehicle Specs, FES, &amp; Turn-Ins'!V79</f>
        <v/>
      </c>
      <c r="C58" t="str">
        <f>'Vehicle Specs, FES, &amp; Turn-Ins'!W79</f>
        <v/>
      </c>
      <c r="D58" t="str">
        <f>'Vehicle Specs, FES, &amp; Turn-Ins'!X79</f>
        <v/>
      </c>
      <c r="F58" t="str">
        <f>'Vehicle Specs, FES, &amp; Turn-Ins'!BF79</f>
        <v/>
      </c>
      <c r="G58" t="str">
        <f>'Vehicle Specs, FES, &amp; Turn-Ins'!BG79</f>
        <v/>
      </c>
      <c r="H58" t="str">
        <f t="shared" si="0"/>
        <v/>
      </c>
      <c r="I58" t="str">
        <f t="shared" si="1"/>
        <v/>
      </c>
    </row>
    <row r="59" spans="1:9" x14ac:dyDescent="0.35">
      <c r="A59">
        <v>11</v>
      </c>
      <c r="B59" t="str">
        <f>'Vehicle Specs, FES, &amp; Turn-Ins'!V80</f>
        <v/>
      </c>
      <c r="C59" t="str">
        <f>'Vehicle Specs, FES, &amp; Turn-Ins'!W80</f>
        <v/>
      </c>
      <c r="D59" t="str">
        <f>'Vehicle Specs, FES, &amp; Turn-Ins'!X80</f>
        <v/>
      </c>
      <c r="F59" t="str">
        <f>'Vehicle Specs, FES, &amp; Turn-Ins'!BF80</f>
        <v/>
      </c>
      <c r="G59" t="str">
        <f>'Vehicle Specs, FES, &amp; Turn-Ins'!BG80</f>
        <v/>
      </c>
      <c r="H59" t="str">
        <f t="shared" si="0"/>
        <v/>
      </c>
      <c r="I59" t="str">
        <f t="shared" si="1"/>
        <v/>
      </c>
    </row>
    <row r="60" spans="1:9" x14ac:dyDescent="0.35">
      <c r="A60">
        <v>12</v>
      </c>
      <c r="B60" t="str">
        <f>'Vehicle Specs, FES, &amp; Turn-Ins'!V81</f>
        <v/>
      </c>
      <c r="C60" t="str">
        <f>'Vehicle Specs, FES, &amp; Turn-Ins'!W81</f>
        <v/>
      </c>
      <c r="D60" t="str">
        <f>'Vehicle Specs, FES, &amp; Turn-Ins'!X81</f>
        <v/>
      </c>
      <c r="F60" t="str">
        <f>'Vehicle Specs, FES, &amp; Turn-Ins'!BF81</f>
        <v/>
      </c>
      <c r="G60" t="str">
        <f>'Vehicle Specs, FES, &amp; Turn-Ins'!BG81</f>
        <v/>
      </c>
      <c r="H60" t="str">
        <f t="shared" si="0"/>
        <v/>
      </c>
      <c r="I60" t="str">
        <f t="shared" si="1"/>
        <v/>
      </c>
    </row>
    <row r="61" spans="1:9" x14ac:dyDescent="0.35">
      <c r="A61">
        <v>13</v>
      </c>
      <c r="B61" t="str">
        <f>'Vehicle Specs, FES, &amp; Turn-Ins'!V82</f>
        <v/>
      </c>
      <c r="C61" t="str">
        <f>'Vehicle Specs, FES, &amp; Turn-Ins'!W82</f>
        <v/>
      </c>
      <c r="D61" t="str">
        <f>'Vehicle Specs, FES, &amp; Turn-Ins'!X82</f>
        <v/>
      </c>
      <c r="F61" t="str">
        <f>'Vehicle Specs, FES, &amp; Turn-Ins'!BF82</f>
        <v/>
      </c>
      <c r="G61" t="str">
        <f>'Vehicle Specs, FES, &amp; Turn-Ins'!BG82</f>
        <v/>
      </c>
      <c r="H61" t="str">
        <f t="shared" si="0"/>
        <v/>
      </c>
      <c r="I61" t="str">
        <f t="shared" si="1"/>
        <v/>
      </c>
    </row>
    <row r="62" spans="1:9" x14ac:dyDescent="0.35">
      <c r="A62">
        <v>14</v>
      </c>
      <c r="B62" t="str">
        <f>'Vehicle Specs, FES, &amp; Turn-Ins'!V83</f>
        <v/>
      </c>
      <c r="C62" t="str">
        <f>'Vehicle Specs, FES, &amp; Turn-Ins'!W83</f>
        <v/>
      </c>
      <c r="D62" t="str">
        <f>'Vehicle Specs, FES, &amp; Turn-Ins'!X83</f>
        <v/>
      </c>
      <c r="F62" t="str">
        <f>'Vehicle Specs, FES, &amp; Turn-Ins'!BF83</f>
        <v/>
      </c>
      <c r="G62" t="str">
        <f>'Vehicle Specs, FES, &amp; Turn-Ins'!BG83</f>
        <v/>
      </c>
      <c r="H62" t="str">
        <f t="shared" si="0"/>
        <v/>
      </c>
      <c r="I62" t="str">
        <f t="shared" si="1"/>
        <v/>
      </c>
    </row>
    <row r="63" spans="1:9" x14ac:dyDescent="0.35">
      <c r="A63">
        <v>15</v>
      </c>
      <c r="B63" t="str">
        <f>'Vehicle Specs, FES, &amp; Turn-Ins'!V84</f>
        <v/>
      </c>
      <c r="C63" t="str">
        <f>'Vehicle Specs, FES, &amp; Turn-Ins'!W84</f>
        <v/>
      </c>
      <c r="D63" t="str">
        <f>'Vehicle Specs, FES, &amp; Turn-Ins'!X84</f>
        <v/>
      </c>
      <c r="F63" t="str">
        <f>'Vehicle Specs, FES, &amp; Turn-Ins'!BF84</f>
        <v/>
      </c>
      <c r="G63" t="str">
        <f>'Vehicle Specs, FES, &amp; Turn-Ins'!BG84</f>
        <v/>
      </c>
      <c r="H63" t="str">
        <f t="shared" si="0"/>
        <v/>
      </c>
      <c r="I63" t="str">
        <f t="shared" si="1"/>
        <v/>
      </c>
    </row>
    <row r="64" spans="1:9" x14ac:dyDescent="0.35">
      <c r="A64">
        <v>1</v>
      </c>
      <c r="B64" t="str">
        <f>'Vehicle Specs, FES, &amp; Turn-Ins'!V90</f>
        <v/>
      </c>
      <c r="C64" t="str">
        <f>'Vehicle Specs, FES, &amp; Turn-Ins'!W90</f>
        <v/>
      </c>
      <c r="D64" t="str">
        <f>'Vehicle Specs, FES, &amp; Turn-Ins'!X90</f>
        <v/>
      </c>
      <c r="F64" t="str">
        <f>'Vehicle Specs, FES, &amp; Turn-Ins'!BF90</f>
        <v/>
      </c>
      <c r="G64" t="str">
        <f>'Vehicle Specs, FES, &amp; Turn-Ins'!BG90</f>
        <v/>
      </c>
      <c r="H64" t="str">
        <f t="shared" si="0"/>
        <v/>
      </c>
      <c r="I64" t="str">
        <f t="shared" si="1"/>
        <v/>
      </c>
    </row>
    <row r="65" spans="1:9" x14ac:dyDescent="0.35">
      <c r="A65">
        <v>2</v>
      </c>
      <c r="B65" t="str">
        <f>'Vehicle Specs, FES, &amp; Turn-Ins'!V91</f>
        <v/>
      </c>
      <c r="C65" t="str">
        <f>'Vehicle Specs, FES, &amp; Turn-Ins'!W91</f>
        <v/>
      </c>
      <c r="D65" t="str">
        <f>'Vehicle Specs, FES, &amp; Turn-Ins'!X91</f>
        <v/>
      </c>
      <c r="F65" t="str">
        <f>'Vehicle Specs, FES, &amp; Turn-Ins'!BF91</f>
        <v/>
      </c>
      <c r="G65" t="str">
        <f>'Vehicle Specs, FES, &amp; Turn-Ins'!BG91</f>
        <v/>
      </c>
      <c r="H65" t="str">
        <f t="shared" si="0"/>
        <v/>
      </c>
      <c r="I65" t="str">
        <f t="shared" si="1"/>
        <v/>
      </c>
    </row>
    <row r="66" spans="1:9" x14ac:dyDescent="0.35">
      <c r="A66">
        <v>3</v>
      </c>
      <c r="B66" t="str">
        <f>'Vehicle Specs, FES, &amp; Turn-Ins'!V92</f>
        <v/>
      </c>
      <c r="C66" t="str">
        <f>'Vehicle Specs, FES, &amp; Turn-Ins'!W92</f>
        <v/>
      </c>
      <c r="D66" t="str">
        <f>'Vehicle Specs, FES, &amp; Turn-Ins'!X92</f>
        <v/>
      </c>
      <c r="F66" t="str">
        <f>'Vehicle Specs, FES, &amp; Turn-Ins'!BF92</f>
        <v/>
      </c>
      <c r="G66" t="str">
        <f>'Vehicle Specs, FES, &amp; Turn-Ins'!BG92</f>
        <v/>
      </c>
      <c r="H66" t="str">
        <f t="shared" si="0"/>
        <v/>
      </c>
      <c r="I66" t="str">
        <f t="shared" si="1"/>
        <v/>
      </c>
    </row>
    <row r="67" spans="1:9" x14ac:dyDescent="0.35">
      <c r="A67">
        <v>4</v>
      </c>
      <c r="B67" t="str">
        <f>'Vehicle Specs, FES, &amp; Turn-Ins'!V93</f>
        <v/>
      </c>
      <c r="C67" t="str">
        <f>'Vehicle Specs, FES, &amp; Turn-Ins'!W93</f>
        <v/>
      </c>
      <c r="D67" t="str">
        <f>'Vehicle Specs, FES, &amp; Turn-Ins'!X93</f>
        <v/>
      </c>
      <c r="F67" t="str">
        <f>'Vehicle Specs, FES, &amp; Turn-Ins'!BF93</f>
        <v/>
      </c>
      <c r="G67" t="str">
        <f>'Vehicle Specs, FES, &amp; Turn-Ins'!BG93</f>
        <v/>
      </c>
      <c r="H67" t="str">
        <f t="shared" si="0"/>
        <v/>
      </c>
      <c r="I67" t="str">
        <f t="shared" si="1"/>
        <v/>
      </c>
    </row>
    <row r="68" spans="1:9" x14ac:dyDescent="0.35">
      <c r="A68">
        <v>5</v>
      </c>
      <c r="B68" t="str">
        <f>'Vehicle Specs, FES, &amp; Turn-Ins'!V94</f>
        <v/>
      </c>
      <c r="C68" t="str">
        <f>'Vehicle Specs, FES, &amp; Turn-Ins'!W94</f>
        <v/>
      </c>
      <c r="D68" t="str">
        <f>'Vehicle Specs, FES, &amp; Turn-Ins'!X94</f>
        <v/>
      </c>
      <c r="F68" t="str">
        <f>'Vehicle Specs, FES, &amp; Turn-Ins'!BF94</f>
        <v/>
      </c>
      <c r="G68" t="str">
        <f>'Vehicle Specs, FES, &amp; Turn-Ins'!BG94</f>
        <v/>
      </c>
      <c r="H68" t="str">
        <f t="shared" si="0"/>
        <v/>
      </c>
      <c r="I68" t="str">
        <f t="shared" si="1"/>
        <v/>
      </c>
    </row>
    <row r="69" spans="1:9" x14ac:dyDescent="0.35">
      <c r="A69">
        <v>6</v>
      </c>
      <c r="B69" t="str">
        <f>'Vehicle Specs, FES, &amp; Turn-Ins'!V95</f>
        <v/>
      </c>
      <c r="C69" t="str">
        <f>'Vehicle Specs, FES, &amp; Turn-Ins'!W95</f>
        <v/>
      </c>
      <c r="D69" t="str">
        <f>'Vehicle Specs, FES, &amp; Turn-Ins'!X95</f>
        <v/>
      </c>
      <c r="F69" t="str">
        <f>'Vehicle Specs, FES, &amp; Turn-Ins'!BF95</f>
        <v/>
      </c>
      <c r="G69" t="str">
        <f>'Vehicle Specs, FES, &amp; Turn-Ins'!BG95</f>
        <v/>
      </c>
      <c r="H69" t="str">
        <f t="shared" si="0"/>
        <v/>
      </c>
      <c r="I69" t="str">
        <f t="shared" si="1"/>
        <v/>
      </c>
    </row>
    <row r="70" spans="1:9" x14ac:dyDescent="0.35">
      <c r="A70">
        <v>7</v>
      </c>
      <c r="B70" t="str">
        <f>'Vehicle Specs, FES, &amp; Turn-Ins'!V96</f>
        <v/>
      </c>
      <c r="C70" t="str">
        <f>'Vehicle Specs, FES, &amp; Turn-Ins'!W96</f>
        <v/>
      </c>
      <c r="D70" t="str">
        <f>'Vehicle Specs, FES, &amp; Turn-Ins'!X96</f>
        <v/>
      </c>
      <c r="F70" t="str">
        <f>'Vehicle Specs, FES, &amp; Turn-Ins'!BF96</f>
        <v/>
      </c>
      <c r="G70" t="str">
        <f>'Vehicle Specs, FES, &amp; Turn-Ins'!BG96</f>
        <v/>
      </c>
      <c r="H70" t="str">
        <f t="shared" ref="H70:H93" si="2">IF(AND(F70="",G70=""),"",COUNTIF(F70:G70,"Electric")+COUNTIF(F70:G70,"CNG")+COUNTIF(F70:G70,"E85"))</f>
        <v/>
      </c>
      <c r="I70" t="str">
        <f t="shared" ref="I70:I93" si="3">IF(H70="","",IF(H70&gt;0,"Yes","No"))</f>
        <v/>
      </c>
    </row>
    <row r="71" spans="1:9" x14ac:dyDescent="0.35">
      <c r="A71">
        <v>8</v>
      </c>
      <c r="B71" t="str">
        <f>'Vehicle Specs, FES, &amp; Turn-Ins'!V97</f>
        <v/>
      </c>
      <c r="C71" t="str">
        <f>'Vehicle Specs, FES, &amp; Turn-Ins'!W97</f>
        <v/>
      </c>
      <c r="D71" t="str">
        <f>'Vehicle Specs, FES, &amp; Turn-Ins'!X97</f>
        <v/>
      </c>
      <c r="F71" t="str">
        <f>'Vehicle Specs, FES, &amp; Turn-Ins'!BF97</f>
        <v/>
      </c>
      <c r="G71" t="str">
        <f>'Vehicle Specs, FES, &amp; Turn-Ins'!BG97</f>
        <v/>
      </c>
      <c r="H71" t="str">
        <f t="shared" si="2"/>
        <v/>
      </c>
      <c r="I71" t="str">
        <f t="shared" si="3"/>
        <v/>
      </c>
    </row>
    <row r="72" spans="1:9" x14ac:dyDescent="0.35">
      <c r="A72">
        <v>9</v>
      </c>
      <c r="B72" t="str">
        <f>'Vehicle Specs, FES, &amp; Turn-Ins'!V98</f>
        <v/>
      </c>
      <c r="C72" t="str">
        <f>'Vehicle Specs, FES, &amp; Turn-Ins'!W98</f>
        <v/>
      </c>
      <c r="D72" t="str">
        <f>'Vehicle Specs, FES, &amp; Turn-Ins'!X98</f>
        <v/>
      </c>
      <c r="F72" t="str">
        <f>'Vehicle Specs, FES, &amp; Turn-Ins'!BF98</f>
        <v/>
      </c>
      <c r="G72" t="str">
        <f>'Vehicle Specs, FES, &amp; Turn-Ins'!BG98</f>
        <v/>
      </c>
      <c r="H72" t="str">
        <f t="shared" si="2"/>
        <v/>
      </c>
      <c r="I72" t="str">
        <f t="shared" si="3"/>
        <v/>
      </c>
    </row>
    <row r="73" spans="1:9" x14ac:dyDescent="0.35">
      <c r="A73">
        <v>10</v>
      </c>
      <c r="B73" t="str">
        <f>'Vehicle Specs, FES, &amp; Turn-Ins'!V99</f>
        <v/>
      </c>
      <c r="C73" t="str">
        <f>'Vehicle Specs, FES, &amp; Turn-Ins'!W99</f>
        <v/>
      </c>
      <c r="D73" t="str">
        <f>'Vehicle Specs, FES, &amp; Turn-Ins'!X99</f>
        <v/>
      </c>
      <c r="F73" t="str">
        <f>'Vehicle Specs, FES, &amp; Turn-Ins'!BF99</f>
        <v/>
      </c>
      <c r="G73" t="str">
        <f>'Vehicle Specs, FES, &amp; Turn-Ins'!BG99</f>
        <v/>
      </c>
      <c r="H73" t="str">
        <f t="shared" si="2"/>
        <v/>
      </c>
      <c r="I73" t="str">
        <f t="shared" si="3"/>
        <v/>
      </c>
    </row>
    <row r="74" spans="1:9" x14ac:dyDescent="0.35">
      <c r="A74">
        <v>11</v>
      </c>
      <c r="B74" t="str">
        <f>'Vehicle Specs, FES, &amp; Turn-Ins'!V100</f>
        <v/>
      </c>
      <c r="C74" t="str">
        <f>'Vehicle Specs, FES, &amp; Turn-Ins'!W100</f>
        <v/>
      </c>
      <c r="D74" t="str">
        <f>'Vehicle Specs, FES, &amp; Turn-Ins'!X100</f>
        <v/>
      </c>
      <c r="F74" t="str">
        <f>'Vehicle Specs, FES, &amp; Turn-Ins'!BF100</f>
        <v/>
      </c>
      <c r="G74" t="str">
        <f>'Vehicle Specs, FES, &amp; Turn-Ins'!BG100</f>
        <v/>
      </c>
      <c r="H74" t="str">
        <f t="shared" si="2"/>
        <v/>
      </c>
      <c r="I74" t="str">
        <f t="shared" si="3"/>
        <v/>
      </c>
    </row>
    <row r="75" spans="1:9" x14ac:dyDescent="0.35">
      <c r="A75">
        <v>12</v>
      </c>
      <c r="B75" t="str">
        <f>'Vehicle Specs, FES, &amp; Turn-Ins'!V101</f>
        <v/>
      </c>
      <c r="C75" t="str">
        <f>'Vehicle Specs, FES, &amp; Turn-Ins'!W101</f>
        <v/>
      </c>
      <c r="D75" t="str">
        <f>'Vehicle Specs, FES, &amp; Turn-Ins'!X101</f>
        <v/>
      </c>
      <c r="F75" t="str">
        <f>'Vehicle Specs, FES, &amp; Turn-Ins'!BF101</f>
        <v/>
      </c>
      <c r="G75" t="str">
        <f>'Vehicle Specs, FES, &amp; Turn-Ins'!BG101</f>
        <v/>
      </c>
      <c r="H75" t="str">
        <f t="shared" si="2"/>
        <v/>
      </c>
      <c r="I75" t="str">
        <f t="shared" si="3"/>
        <v/>
      </c>
    </row>
    <row r="76" spans="1:9" x14ac:dyDescent="0.35">
      <c r="A76">
        <v>13</v>
      </c>
      <c r="B76" t="str">
        <f>'Vehicle Specs, FES, &amp; Turn-Ins'!V102</f>
        <v/>
      </c>
      <c r="C76" t="str">
        <f>'Vehicle Specs, FES, &amp; Turn-Ins'!W102</f>
        <v/>
      </c>
      <c r="D76" t="str">
        <f>'Vehicle Specs, FES, &amp; Turn-Ins'!X102</f>
        <v/>
      </c>
      <c r="F76" t="str">
        <f>'Vehicle Specs, FES, &amp; Turn-Ins'!BF102</f>
        <v/>
      </c>
      <c r="G76" t="str">
        <f>'Vehicle Specs, FES, &amp; Turn-Ins'!BG102</f>
        <v/>
      </c>
      <c r="H76" t="str">
        <f t="shared" si="2"/>
        <v/>
      </c>
      <c r="I76" t="str">
        <f t="shared" si="3"/>
        <v/>
      </c>
    </row>
    <row r="77" spans="1:9" x14ac:dyDescent="0.35">
      <c r="A77">
        <v>14</v>
      </c>
      <c r="B77" t="str">
        <f>'Vehicle Specs, FES, &amp; Turn-Ins'!V103</f>
        <v/>
      </c>
      <c r="C77" t="str">
        <f>'Vehicle Specs, FES, &amp; Turn-Ins'!W103</f>
        <v/>
      </c>
      <c r="D77" t="str">
        <f>'Vehicle Specs, FES, &amp; Turn-Ins'!X103</f>
        <v/>
      </c>
      <c r="F77" t="str">
        <f>'Vehicle Specs, FES, &amp; Turn-Ins'!BF103</f>
        <v/>
      </c>
      <c r="G77" t="str">
        <f>'Vehicle Specs, FES, &amp; Turn-Ins'!BG103</f>
        <v/>
      </c>
      <c r="H77" t="str">
        <f t="shared" si="2"/>
        <v/>
      </c>
      <c r="I77" t="str">
        <f t="shared" si="3"/>
        <v/>
      </c>
    </row>
    <row r="78" spans="1:9" x14ac:dyDescent="0.35">
      <c r="A78">
        <v>15</v>
      </c>
      <c r="B78" t="str">
        <f>'Vehicle Specs, FES, &amp; Turn-Ins'!V104</f>
        <v/>
      </c>
      <c r="C78" t="str">
        <f>'Vehicle Specs, FES, &amp; Turn-Ins'!W104</f>
        <v/>
      </c>
      <c r="D78" t="str">
        <f>'Vehicle Specs, FES, &amp; Turn-Ins'!X104</f>
        <v/>
      </c>
      <c r="F78" t="str">
        <f>'Vehicle Specs, FES, &amp; Turn-Ins'!BF104</f>
        <v/>
      </c>
      <c r="G78" t="str">
        <f>'Vehicle Specs, FES, &amp; Turn-Ins'!BG104</f>
        <v/>
      </c>
      <c r="H78" t="str">
        <f t="shared" si="2"/>
        <v/>
      </c>
      <c r="I78" t="str">
        <f t="shared" si="3"/>
        <v/>
      </c>
    </row>
    <row r="79" spans="1:9" x14ac:dyDescent="0.35">
      <c r="A79">
        <v>1</v>
      </c>
      <c r="B79" t="str">
        <f>'Vehicle Specs, FES, &amp; Turn-Ins'!V110</f>
        <v/>
      </c>
      <c r="C79" t="str">
        <f>'Vehicle Specs, FES, &amp; Turn-Ins'!W110</f>
        <v/>
      </c>
      <c r="D79" t="str">
        <f>'Vehicle Specs, FES, &amp; Turn-Ins'!X110</f>
        <v/>
      </c>
      <c r="F79" t="str">
        <f>'Vehicle Specs, FES, &amp; Turn-Ins'!BF110</f>
        <v/>
      </c>
      <c r="G79" t="str">
        <f>'Vehicle Specs, FES, &amp; Turn-Ins'!BG110</f>
        <v/>
      </c>
      <c r="H79" t="str">
        <f t="shared" si="2"/>
        <v/>
      </c>
      <c r="I79" t="str">
        <f t="shared" si="3"/>
        <v/>
      </c>
    </row>
    <row r="80" spans="1:9" x14ac:dyDescent="0.35">
      <c r="A80">
        <v>2</v>
      </c>
      <c r="B80" t="str">
        <f>'Vehicle Specs, FES, &amp; Turn-Ins'!V111</f>
        <v/>
      </c>
      <c r="C80" t="str">
        <f>'Vehicle Specs, FES, &amp; Turn-Ins'!W111</f>
        <v/>
      </c>
      <c r="D80" t="str">
        <f>'Vehicle Specs, FES, &amp; Turn-Ins'!X111</f>
        <v/>
      </c>
      <c r="F80" t="str">
        <f>'Vehicle Specs, FES, &amp; Turn-Ins'!BF111</f>
        <v/>
      </c>
      <c r="G80" t="str">
        <f>'Vehicle Specs, FES, &amp; Turn-Ins'!BG111</f>
        <v/>
      </c>
      <c r="H80" t="str">
        <f t="shared" si="2"/>
        <v/>
      </c>
      <c r="I80" t="str">
        <f t="shared" si="3"/>
        <v/>
      </c>
    </row>
    <row r="81" spans="1:9" x14ac:dyDescent="0.35">
      <c r="A81">
        <v>3</v>
      </c>
      <c r="B81" t="str">
        <f>'Vehicle Specs, FES, &amp; Turn-Ins'!V112</f>
        <v/>
      </c>
      <c r="C81" t="str">
        <f>'Vehicle Specs, FES, &amp; Turn-Ins'!W112</f>
        <v/>
      </c>
      <c r="D81" t="str">
        <f>'Vehicle Specs, FES, &amp; Turn-Ins'!X112</f>
        <v/>
      </c>
      <c r="F81" t="str">
        <f>'Vehicle Specs, FES, &amp; Turn-Ins'!BF112</f>
        <v/>
      </c>
      <c r="G81" t="str">
        <f>'Vehicle Specs, FES, &amp; Turn-Ins'!BG112</f>
        <v/>
      </c>
      <c r="H81" t="str">
        <f t="shared" si="2"/>
        <v/>
      </c>
      <c r="I81" t="str">
        <f t="shared" si="3"/>
        <v/>
      </c>
    </row>
    <row r="82" spans="1:9" x14ac:dyDescent="0.35">
      <c r="A82">
        <v>4</v>
      </c>
      <c r="B82" t="str">
        <f>'Vehicle Specs, FES, &amp; Turn-Ins'!V113</f>
        <v/>
      </c>
      <c r="C82" t="str">
        <f>'Vehicle Specs, FES, &amp; Turn-Ins'!W113</f>
        <v/>
      </c>
      <c r="D82" t="str">
        <f>'Vehicle Specs, FES, &amp; Turn-Ins'!X113</f>
        <v/>
      </c>
      <c r="F82" t="str">
        <f>'Vehicle Specs, FES, &amp; Turn-Ins'!BF113</f>
        <v/>
      </c>
      <c r="G82" t="str">
        <f>'Vehicle Specs, FES, &amp; Turn-Ins'!BG113</f>
        <v/>
      </c>
      <c r="H82" t="str">
        <f t="shared" si="2"/>
        <v/>
      </c>
      <c r="I82" t="str">
        <f t="shared" si="3"/>
        <v/>
      </c>
    </row>
    <row r="83" spans="1:9" x14ac:dyDescent="0.35">
      <c r="A83">
        <v>5</v>
      </c>
      <c r="B83" t="str">
        <f>'Vehicle Specs, FES, &amp; Turn-Ins'!V114</f>
        <v/>
      </c>
      <c r="C83" t="str">
        <f>'Vehicle Specs, FES, &amp; Turn-Ins'!W114</f>
        <v/>
      </c>
      <c r="D83" t="str">
        <f>'Vehicle Specs, FES, &amp; Turn-Ins'!X114</f>
        <v/>
      </c>
      <c r="F83" t="str">
        <f>'Vehicle Specs, FES, &amp; Turn-Ins'!BF114</f>
        <v/>
      </c>
      <c r="G83" t="str">
        <f>'Vehicle Specs, FES, &amp; Turn-Ins'!BG114</f>
        <v/>
      </c>
      <c r="H83" t="str">
        <f t="shared" si="2"/>
        <v/>
      </c>
      <c r="I83" t="str">
        <f t="shared" si="3"/>
        <v/>
      </c>
    </row>
    <row r="84" spans="1:9" x14ac:dyDescent="0.35">
      <c r="A84">
        <v>6</v>
      </c>
      <c r="B84" t="str">
        <f>'Vehicle Specs, FES, &amp; Turn-Ins'!V115</f>
        <v/>
      </c>
      <c r="C84" t="str">
        <f>'Vehicle Specs, FES, &amp; Turn-Ins'!W115</f>
        <v/>
      </c>
      <c r="D84" t="str">
        <f>'Vehicle Specs, FES, &amp; Turn-Ins'!X115</f>
        <v/>
      </c>
      <c r="F84" t="str">
        <f>'Vehicle Specs, FES, &amp; Turn-Ins'!BF115</f>
        <v/>
      </c>
      <c r="G84" t="str">
        <f>'Vehicle Specs, FES, &amp; Turn-Ins'!BG115</f>
        <v/>
      </c>
      <c r="H84" t="str">
        <f t="shared" si="2"/>
        <v/>
      </c>
      <c r="I84" t="str">
        <f t="shared" si="3"/>
        <v/>
      </c>
    </row>
    <row r="85" spans="1:9" x14ac:dyDescent="0.35">
      <c r="A85">
        <v>7</v>
      </c>
      <c r="B85" t="str">
        <f>'Vehicle Specs, FES, &amp; Turn-Ins'!V116</f>
        <v/>
      </c>
      <c r="C85" t="str">
        <f>'Vehicle Specs, FES, &amp; Turn-Ins'!W116</f>
        <v/>
      </c>
      <c r="D85" t="str">
        <f>'Vehicle Specs, FES, &amp; Turn-Ins'!X116</f>
        <v/>
      </c>
      <c r="F85" t="str">
        <f>'Vehicle Specs, FES, &amp; Turn-Ins'!BF116</f>
        <v/>
      </c>
      <c r="G85" t="str">
        <f>'Vehicle Specs, FES, &amp; Turn-Ins'!BG116</f>
        <v/>
      </c>
      <c r="H85" t="str">
        <f t="shared" si="2"/>
        <v/>
      </c>
      <c r="I85" t="str">
        <f t="shared" si="3"/>
        <v/>
      </c>
    </row>
    <row r="86" spans="1:9" x14ac:dyDescent="0.35">
      <c r="A86">
        <v>8</v>
      </c>
      <c r="B86" t="str">
        <f>'Vehicle Specs, FES, &amp; Turn-Ins'!V117</f>
        <v/>
      </c>
      <c r="C86" t="str">
        <f>'Vehicle Specs, FES, &amp; Turn-Ins'!W117</f>
        <v/>
      </c>
      <c r="D86" t="str">
        <f>'Vehicle Specs, FES, &amp; Turn-Ins'!X117</f>
        <v/>
      </c>
      <c r="F86" t="str">
        <f>'Vehicle Specs, FES, &amp; Turn-Ins'!BF117</f>
        <v/>
      </c>
      <c r="G86" t="str">
        <f>'Vehicle Specs, FES, &amp; Turn-Ins'!BG117</f>
        <v/>
      </c>
      <c r="H86" t="str">
        <f t="shared" si="2"/>
        <v/>
      </c>
      <c r="I86" t="str">
        <f t="shared" si="3"/>
        <v/>
      </c>
    </row>
    <row r="87" spans="1:9" x14ac:dyDescent="0.35">
      <c r="A87">
        <v>9</v>
      </c>
      <c r="B87" t="str">
        <f>'Vehicle Specs, FES, &amp; Turn-Ins'!V118</f>
        <v/>
      </c>
      <c r="C87" t="str">
        <f>'Vehicle Specs, FES, &amp; Turn-Ins'!W118</f>
        <v/>
      </c>
      <c r="D87" t="str">
        <f>'Vehicle Specs, FES, &amp; Turn-Ins'!X118</f>
        <v/>
      </c>
      <c r="F87" t="str">
        <f>'Vehicle Specs, FES, &amp; Turn-Ins'!BF118</f>
        <v/>
      </c>
      <c r="G87" t="str">
        <f>'Vehicle Specs, FES, &amp; Turn-Ins'!BG118</f>
        <v/>
      </c>
      <c r="H87" t="str">
        <f t="shared" si="2"/>
        <v/>
      </c>
      <c r="I87" t="str">
        <f t="shared" si="3"/>
        <v/>
      </c>
    </row>
    <row r="88" spans="1:9" x14ac:dyDescent="0.35">
      <c r="A88">
        <v>10</v>
      </c>
      <c r="B88" t="str">
        <f>'Vehicle Specs, FES, &amp; Turn-Ins'!V119</f>
        <v/>
      </c>
      <c r="C88" t="str">
        <f>'Vehicle Specs, FES, &amp; Turn-Ins'!W119</f>
        <v/>
      </c>
      <c r="D88" t="str">
        <f>'Vehicle Specs, FES, &amp; Turn-Ins'!X119</f>
        <v/>
      </c>
      <c r="F88" t="str">
        <f>'Vehicle Specs, FES, &amp; Turn-Ins'!BF119</f>
        <v/>
      </c>
      <c r="G88" t="str">
        <f>'Vehicle Specs, FES, &amp; Turn-Ins'!BG119</f>
        <v/>
      </c>
      <c r="H88" t="str">
        <f t="shared" si="2"/>
        <v/>
      </c>
      <c r="I88" t="str">
        <f t="shared" si="3"/>
        <v/>
      </c>
    </row>
    <row r="89" spans="1:9" x14ac:dyDescent="0.35">
      <c r="A89">
        <v>11</v>
      </c>
      <c r="B89" t="str">
        <f>'Vehicle Specs, FES, &amp; Turn-Ins'!V120</f>
        <v/>
      </c>
      <c r="C89" t="str">
        <f>'Vehicle Specs, FES, &amp; Turn-Ins'!W120</f>
        <v/>
      </c>
      <c r="D89" t="str">
        <f>'Vehicle Specs, FES, &amp; Turn-Ins'!X120</f>
        <v/>
      </c>
      <c r="F89" t="str">
        <f>'Vehicle Specs, FES, &amp; Turn-Ins'!BF120</f>
        <v/>
      </c>
      <c r="G89" t="str">
        <f>'Vehicle Specs, FES, &amp; Turn-Ins'!BG120</f>
        <v/>
      </c>
      <c r="H89" t="str">
        <f t="shared" si="2"/>
        <v/>
      </c>
      <c r="I89" t="str">
        <f t="shared" si="3"/>
        <v/>
      </c>
    </row>
    <row r="90" spans="1:9" x14ac:dyDescent="0.35">
      <c r="A90">
        <v>12</v>
      </c>
      <c r="B90" t="str">
        <f>'Vehicle Specs, FES, &amp; Turn-Ins'!V121</f>
        <v/>
      </c>
      <c r="C90" t="str">
        <f>'Vehicle Specs, FES, &amp; Turn-Ins'!W121</f>
        <v/>
      </c>
      <c r="D90" t="str">
        <f>'Vehicle Specs, FES, &amp; Turn-Ins'!X121</f>
        <v/>
      </c>
      <c r="F90" t="str">
        <f>'Vehicle Specs, FES, &amp; Turn-Ins'!BF121</f>
        <v/>
      </c>
      <c r="G90" t="str">
        <f>'Vehicle Specs, FES, &amp; Turn-Ins'!BG121</f>
        <v/>
      </c>
      <c r="H90" t="str">
        <f t="shared" si="2"/>
        <v/>
      </c>
      <c r="I90" t="str">
        <f t="shared" si="3"/>
        <v/>
      </c>
    </row>
    <row r="91" spans="1:9" x14ac:dyDescent="0.35">
      <c r="A91">
        <v>13</v>
      </c>
      <c r="B91" t="str">
        <f>'Vehicle Specs, FES, &amp; Turn-Ins'!V122</f>
        <v/>
      </c>
      <c r="C91" t="str">
        <f>'Vehicle Specs, FES, &amp; Turn-Ins'!W122</f>
        <v/>
      </c>
      <c r="D91" t="str">
        <f>'Vehicle Specs, FES, &amp; Turn-Ins'!X122</f>
        <v/>
      </c>
      <c r="F91" t="str">
        <f>'Vehicle Specs, FES, &amp; Turn-Ins'!BF122</f>
        <v/>
      </c>
      <c r="G91" t="str">
        <f>'Vehicle Specs, FES, &amp; Turn-Ins'!BG122</f>
        <v/>
      </c>
      <c r="H91" t="str">
        <f t="shared" si="2"/>
        <v/>
      </c>
      <c r="I91" t="str">
        <f t="shared" si="3"/>
        <v/>
      </c>
    </row>
    <row r="92" spans="1:9" x14ac:dyDescent="0.35">
      <c r="A92">
        <v>14</v>
      </c>
      <c r="B92" t="str">
        <f>'Vehicle Specs, FES, &amp; Turn-Ins'!V123</f>
        <v/>
      </c>
      <c r="C92" t="str">
        <f>'Vehicle Specs, FES, &amp; Turn-Ins'!W123</f>
        <v/>
      </c>
      <c r="D92" t="str">
        <f>'Vehicle Specs, FES, &amp; Turn-Ins'!X123</f>
        <v/>
      </c>
      <c r="F92" t="str">
        <f>'Vehicle Specs, FES, &amp; Turn-Ins'!BF123</f>
        <v/>
      </c>
      <c r="G92" t="str">
        <f>'Vehicle Specs, FES, &amp; Turn-Ins'!BG123</f>
        <v/>
      </c>
      <c r="H92" t="str">
        <f t="shared" si="2"/>
        <v/>
      </c>
      <c r="I92" t="str">
        <f t="shared" si="3"/>
        <v/>
      </c>
    </row>
    <row r="93" spans="1:9" x14ac:dyDescent="0.35">
      <c r="A93">
        <v>15</v>
      </c>
      <c r="B93" t="str">
        <f>'Vehicle Specs, FES, &amp; Turn-Ins'!V124</f>
        <v/>
      </c>
      <c r="C93" t="str">
        <f>'Vehicle Specs, FES, &amp; Turn-Ins'!W124</f>
        <v/>
      </c>
      <c r="D93" t="str">
        <f>'Vehicle Specs, FES, &amp; Turn-Ins'!X124</f>
        <v/>
      </c>
      <c r="F93" t="str">
        <f>'Vehicle Specs, FES, &amp; Turn-Ins'!BF124</f>
        <v/>
      </c>
      <c r="G93" t="str">
        <f>'Vehicle Specs, FES, &amp; Turn-Ins'!BG124</f>
        <v/>
      </c>
      <c r="H93" t="str">
        <f t="shared" si="2"/>
        <v/>
      </c>
      <c r="I93" t="str">
        <f t="shared" si="3"/>
        <v/>
      </c>
    </row>
    <row r="95" spans="1:9" x14ac:dyDescent="0.35">
      <c r="A95" t="s">
        <v>5708</v>
      </c>
      <c r="B95" cm="1">
        <f t="array" ref="B95">SUMPRODUCT((B4:B93&lt;&gt;"")+0)</f>
        <v>5</v>
      </c>
      <c r="H95" s="359" t="s">
        <v>5726</v>
      </c>
      <c r="I95" s="356">
        <f>COUNTIF(I4:I93,"Yes")</f>
        <v>5</v>
      </c>
    </row>
  </sheetData>
  <mergeCells count="7">
    <mergeCell ref="F2:F3"/>
    <mergeCell ref="G2:G3"/>
    <mergeCell ref="H2:H3"/>
    <mergeCell ref="I2:I3"/>
    <mergeCell ref="B2:B3"/>
    <mergeCell ref="C2:C3"/>
    <mergeCell ref="D2:D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dimension ref="A1:AF160"/>
  <sheetViews>
    <sheetView zoomScale="81" workbookViewId="0">
      <pane ySplit="1" topLeftCell="A2" activePane="bottomLeft" state="frozen"/>
      <selection pane="bottomLeft"/>
    </sheetView>
  </sheetViews>
  <sheetFormatPr defaultColWidth="10.81640625" defaultRowHeight="14.5" x14ac:dyDescent="0.35"/>
  <cols>
    <col min="1" max="1" width="57.453125" bestFit="1" customWidth="1"/>
    <col min="2" max="2" width="8.453125" bestFit="1" customWidth="1"/>
    <col min="3" max="3" width="39.453125" customWidth="1"/>
    <col min="4" max="4" width="10.81640625" customWidth="1"/>
    <col min="5" max="5" width="35.453125" bestFit="1" customWidth="1"/>
    <col min="6" max="6" width="57.453125" bestFit="1" customWidth="1"/>
    <col min="7" max="8" width="52.453125" bestFit="1" customWidth="1"/>
    <col min="9" max="9" width="47" bestFit="1" customWidth="1"/>
    <col min="10" max="10" width="56" bestFit="1" customWidth="1"/>
    <col min="11" max="11" width="56" customWidth="1"/>
    <col min="12" max="12" width="54.1796875" bestFit="1" customWidth="1"/>
    <col min="13" max="13" width="45" bestFit="1" customWidth="1"/>
    <col min="14" max="14" width="52" bestFit="1" customWidth="1"/>
    <col min="15" max="15" width="41.54296875" bestFit="1" customWidth="1"/>
    <col min="16" max="16" width="34" bestFit="1" customWidth="1"/>
    <col min="17" max="17" width="42" bestFit="1" customWidth="1"/>
    <col min="18" max="18" width="59.7265625" bestFit="1" customWidth="1"/>
    <col min="19" max="19" width="29.453125" bestFit="1" customWidth="1"/>
    <col min="20" max="20" width="44" bestFit="1" customWidth="1"/>
    <col min="21" max="21" width="46.453125" bestFit="1" customWidth="1"/>
    <col min="22" max="22" width="40.54296875" bestFit="1" customWidth="1"/>
    <col min="23" max="23" width="34.453125" bestFit="1" customWidth="1"/>
    <col min="24" max="24" width="43.1796875" bestFit="1" customWidth="1"/>
    <col min="25" max="25" width="27.453125" bestFit="1" customWidth="1"/>
    <col min="26" max="26" width="53.453125" bestFit="1" customWidth="1"/>
  </cols>
  <sheetData>
    <row r="1" spans="1:32" x14ac:dyDescent="0.35">
      <c r="A1" s="66" t="s">
        <v>2199</v>
      </c>
      <c r="B1" s="66" t="s">
        <v>2200</v>
      </c>
      <c r="C1" s="251" t="s">
        <v>14650</v>
      </c>
      <c r="E1" s="251" t="s">
        <v>430</v>
      </c>
      <c r="F1" s="251" t="s">
        <v>2181</v>
      </c>
      <c r="G1" s="251" t="s">
        <v>1671</v>
      </c>
      <c r="H1" s="251" t="s">
        <v>618</v>
      </c>
      <c r="I1" s="251" t="s">
        <v>1677</v>
      </c>
      <c r="J1" s="251" t="s">
        <v>1675</v>
      </c>
      <c r="K1" s="251" t="s">
        <v>17909</v>
      </c>
      <c r="L1" s="251" t="s">
        <v>626</v>
      </c>
      <c r="M1" s="251" t="s">
        <v>2183</v>
      </c>
      <c r="N1" s="251" t="s">
        <v>888</v>
      </c>
      <c r="O1" s="251" t="s">
        <v>16532</v>
      </c>
      <c r="P1" s="251" t="s">
        <v>889</v>
      </c>
      <c r="Q1" s="251" t="s">
        <v>2177</v>
      </c>
      <c r="R1" s="251" t="s">
        <v>2176</v>
      </c>
      <c r="S1" s="251" t="s">
        <v>2175</v>
      </c>
      <c r="T1" s="251" t="s">
        <v>2182</v>
      </c>
      <c r="U1" s="251" t="s">
        <v>1649</v>
      </c>
      <c r="V1" s="251" t="s">
        <v>2179</v>
      </c>
      <c r="W1" s="251" t="s">
        <v>1910</v>
      </c>
      <c r="X1" s="251" t="s">
        <v>2178</v>
      </c>
      <c r="Z1" s="308" t="s">
        <v>81</v>
      </c>
      <c r="AA1" s="251" t="s">
        <v>5671</v>
      </c>
      <c r="AF1" t="s">
        <v>15856</v>
      </c>
    </row>
    <row r="2" spans="1:32" x14ac:dyDescent="0.35">
      <c r="A2" s="72" t="s">
        <v>430</v>
      </c>
      <c r="B2" s="72" t="s">
        <v>84</v>
      </c>
      <c r="C2" t="s">
        <v>14718</v>
      </c>
      <c r="E2" s="384" t="s">
        <v>430</v>
      </c>
      <c r="F2" s="385" t="s">
        <v>2184</v>
      </c>
      <c r="G2" s="386" t="s">
        <v>1673</v>
      </c>
      <c r="H2" s="386" t="s">
        <v>2187</v>
      </c>
      <c r="I2" s="72" t="s">
        <v>2188</v>
      </c>
      <c r="J2" s="72" t="s">
        <v>1948</v>
      </c>
      <c r="K2" s="386" t="s">
        <v>692</v>
      </c>
      <c r="L2" s="386" t="s">
        <v>626</v>
      </c>
      <c r="M2" s="72" t="s">
        <v>429</v>
      </c>
      <c r="N2" s="386" t="s">
        <v>888</v>
      </c>
      <c r="O2" s="72" t="s">
        <v>16535</v>
      </c>
      <c r="P2" s="460" t="s">
        <v>889</v>
      </c>
      <c r="Q2" s="72" t="s">
        <v>1532</v>
      </c>
      <c r="R2" s="72" t="s">
        <v>1500</v>
      </c>
      <c r="S2" s="386" t="s">
        <v>1738</v>
      </c>
      <c r="T2" s="72" t="s">
        <v>1519</v>
      </c>
      <c r="U2" s="386" t="s">
        <v>1782</v>
      </c>
      <c r="V2" s="386" t="s">
        <v>1522</v>
      </c>
      <c r="W2" s="72" t="s">
        <v>814</v>
      </c>
      <c r="X2" s="72" t="s">
        <v>5670</v>
      </c>
      <c r="Z2" s="307" t="s">
        <v>430</v>
      </c>
      <c r="AA2" s="72" t="s">
        <v>84</v>
      </c>
      <c r="AF2" t="s">
        <v>15848</v>
      </c>
    </row>
    <row r="3" spans="1:32" x14ac:dyDescent="0.35">
      <c r="A3" s="72" t="s">
        <v>1997</v>
      </c>
      <c r="B3" s="72" t="s">
        <v>380</v>
      </c>
      <c r="C3" t="s">
        <v>14719</v>
      </c>
      <c r="E3" s="386" t="s">
        <v>1997</v>
      </c>
      <c r="F3" s="72" t="s">
        <v>1509</v>
      </c>
      <c r="G3" s="386" t="s">
        <v>556</v>
      </c>
      <c r="H3" s="386" t="s">
        <v>1621</v>
      </c>
      <c r="I3" s="72" t="s">
        <v>1793</v>
      </c>
      <c r="J3" s="72" t="s">
        <v>2190</v>
      </c>
      <c r="M3" s="72" t="s">
        <v>14464</v>
      </c>
      <c r="O3" s="72" t="s">
        <v>16533</v>
      </c>
      <c r="P3" s="460" t="s">
        <v>2192</v>
      </c>
      <c r="Q3" s="72" t="s">
        <v>1593</v>
      </c>
      <c r="R3" s="72" t="s">
        <v>1514</v>
      </c>
      <c r="S3" s="386" t="s">
        <v>1763</v>
      </c>
      <c r="T3" s="72" t="s">
        <v>1550</v>
      </c>
      <c r="U3" s="386" t="s">
        <v>1649</v>
      </c>
      <c r="V3" s="386" t="s">
        <v>1544</v>
      </c>
      <c r="W3" s="72" t="s">
        <v>1915</v>
      </c>
      <c r="X3" s="72" t="s">
        <v>2198</v>
      </c>
      <c r="Z3" s="307" t="s">
        <v>2181</v>
      </c>
      <c r="AA3" s="72" t="s">
        <v>87</v>
      </c>
      <c r="AF3" t="s">
        <v>15881</v>
      </c>
    </row>
    <row r="4" spans="1:32" x14ac:dyDescent="0.35">
      <c r="A4" s="72" t="s">
        <v>2184</v>
      </c>
      <c r="B4" s="72" t="s">
        <v>298</v>
      </c>
      <c r="C4" t="s">
        <v>14719</v>
      </c>
      <c r="F4" s="72" t="s">
        <v>1548</v>
      </c>
      <c r="G4" s="386" t="s">
        <v>717</v>
      </c>
      <c r="H4" s="386" t="s">
        <v>890</v>
      </c>
      <c r="I4" s="72" t="s">
        <v>1660</v>
      </c>
      <c r="J4" s="72" t="s">
        <v>2191</v>
      </c>
      <c r="M4" s="72" t="s">
        <v>1479</v>
      </c>
      <c r="O4" s="72" t="s">
        <v>16534</v>
      </c>
      <c r="Q4" s="72" t="s">
        <v>509</v>
      </c>
      <c r="R4" s="72" t="s">
        <v>1574</v>
      </c>
      <c r="S4" s="386" t="s">
        <v>1954</v>
      </c>
      <c r="T4" s="72" t="s">
        <v>1537</v>
      </c>
      <c r="V4" s="386" t="s">
        <v>1598</v>
      </c>
      <c r="W4" s="72" t="s">
        <v>785</v>
      </c>
      <c r="X4" s="72" t="s">
        <v>1508</v>
      </c>
      <c r="Z4" s="307" t="s">
        <v>1671</v>
      </c>
      <c r="AA4" s="72" t="s">
        <v>5672</v>
      </c>
      <c r="AF4" t="s">
        <v>15871</v>
      </c>
    </row>
    <row r="5" spans="1:32" x14ac:dyDescent="0.35">
      <c r="A5" s="72" t="s">
        <v>1509</v>
      </c>
      <c r="B5" s="72" t="s">
        <v>299</v>
      </c>
      <c r="C5" t="s">
        <v>14719</v>
      </c>
      <c r="F5" s="72" t="s">
        <v>1605</v>
      </c>
      <c r="G5" s="386" t="s">
        <v>1671</v>
      </c>
      <c r="H5" s="386" t="s">
        <v>378</v>
      </c>
      <c r="I5" s="72" t="s">
        <v>423</v>
      </c>
      <c r="J5" s="72" t="s">
        <v>1641</v>
      </c>
      <c r="M5" s="72" t="s">
        <v>427</v>
      </c>
      <c r="Q5" s="72" t="s">
        <v>1734</v>
      </c>
      <c r="R5" s="72" t="s">
        <v>2193</v>
      </c>
      <c r="T5" s="72" t="s">
        <v>886</v>
      </c>
      <c r="V5" s="386" t="s">
        <v>1615</v>
      </c>
      <c r="W5" s="72" t="s">
        <v>819</v>
      </c>
      <c r="X5" s="72" t="s">
        <v>1986</v>
      </c>
      <c r="Z5" s="307" t="s">
        <v>618</v>
      </c>
      <c r="AA5" s="72" t="s">
        <v>5678</v>
      </c>
      <c r="AF5" t="s">
        <v>15878</v>
      </c>
    </row>
    <row r="6" spans="1:32" x14ac:dyDescent="0.35">
      <c r="A6" s="72" t="s">
        <v>1548</v>
      </c>
      <c r="B6" s="72" t="s">
        <v>92</v>
      </c>
      <c r="C6" t="s">
        <v>14652</v>
      </c>
      <c r="F6" s="72" t="s">
        <v>567</v>
      </c>
      <c r="H6" s="386" t="s">
        <v>1709</v>
      </c>
      <c r="I6" s="72" t="s">
        <v>2167</v>
      </c>
      <c r="J6" s="72" t="s">
        <v>1894</v>
      </c>
      <c r="M6" s="72" t="s">
        <v>1885</v>
      </c>
      <c r="Q6" s="72" t="s">
        <v>1560</v>
      </c>
      <c r="R6" s="72" t="s">
        <v>1801</v>
      </c>
      <c r="T6" s="72" t="s">
        <v>876</v>
      </c>
      <c r="V6" s="386" t="s">
        <v>1665</v>
      </c>
      <c r="W6" s="72" t="s">
        <v>827</v>
      </c>
      <c r="Z6" s="307" t="s">
        <v>1677</v>
      </c>
      <c r="AA6" s="72" t="s">
        <v>5673</v>
      </c>
      <c r="AF6" t="s">
        <v>15883</v>
      </c>
    </row>
    <row r="7" spans="1:32" x14ac:dyDescent="0.35">
      <c r="A7" s="72" t="s">
        <v>1605</v>
      </c>
      <c r="B7" s="72" t="s">
        <v>300</v>
      </c>
      <c r="C7" t="s">
        <v>14719</v>
      </c>
      <c r="F7" s="72" t="s">
        <v>1485</v>
      </c>
      <c r="H7" s="386" t="s">
        <v>586</v>
      </c>
      <c r="I7" s="72" t="s">
        <v>424</v>
      </c>
      <c r="J7" s="72" t="s">
        <v>572</v>
      </c>
      <c r="M7" s="72" t="s">
        <v>874</v>
      </c>
      <c r="Q7" s="72" t="s">
        <v>1610</v>
      </c>
      <c r="R7" s="72" t="s">
        <v>1958</v>
      </c>
      <c r="T7" s="72" t="s">
        <v>1703</v>
      </c>
      <c r="V7" s="386" t="s">
        <v>1842</v>
      </c>
      <c r="W7" s="72" t="s">
        <v>835</v>
      </c>
      <c r="Z7" s="307" t="s">
        <v>1675</v>
      </c>
      <c r="AA7" s="72" t="s">
        <v>5674</v>
      </c>
      <c r="AF7" t="s">
        <v>15877</v>
      </c>
    </row>
    <row r="8" spans="1:32" x14ac:dyDescent="0.35">
      <c r="A8" s="72" t="s">
        <v>567</v>
      </c>
      <c r="B8" s="72" t="s">
        <v>153</v>
      </c>
      <c r="C8" t="s">
        <v>14670</v>
      </c>
      <c r="F8" s="72" t="s">
        <v>2185</v>
      </c>
      <c r="H8" s="386" t="s">
        <v>618</v>
      </c>
      <c r="I8" s="72" t="s">
        <v>2155</v>
      </c>
      <c r="J8" s="72" t="s">
        <v>1675</v>
      </c>
      <c r="M8" s="72" t="s">
        <v>2183</v>
      </c>
      <c r="Q8" s="72" t="s">
        <v>1618</v>
      </c>
      <c r="R8" s="72" t="s">
        <v>15769</v>
      </c>
      <c r="T8" s="72" t="s">
        <v>1697</v>
      </c>
      <c r="V8" s="386" t="s">
        <v>1836</v>
      </c>
      <c r="W8" s="72" t="s">
        <v>844</v>
      </c>
      <c r="Z8" s="307" t="s">
        <v>626</v>
      </c>
      <c r="AA8" s="72" t="s">
        <v>5675</v>
      </c>
      <c r="AF8" t="s">
        <v>15850</v>
      </c>
    </row>
    <row r="9" spans="1:32" x14ac:dyDescent="0.35">
      <c r="A9" s="72" t="s">
        <v>1485</v>
      </c>
      <c r="B9" s="72" t="s">
        <v>297</v>
      </c>
      <c r="C9" t="s">
        <v>14719</v>
      </c>
      <c r="F9" s="72" t="s">
        <v>2181</v>
      </c>
      <c r="H9" s="386" t="s">
        <v>675</v>
      </c>
      <c r="I9" s="72" t="s">
        <v>596</v>
      </c>
      <c r="J9" s="72" t="s">
        <v>1818</v>
      </c>
      <c r="M9" s="72" t="s">
        <v>1811</v>
      </c>
      <c r="Q9" s="72" t="s">
        <v>1716</v>
      </c>
      <c r="R9" s="72" t="s">
        <v>15770</v>
      </c>
      <c r="T9" s="72" t="s">
        <v>877</v>
      </c>
      <c r="V9" s="386" t="s">
        <v>1855</v>
      </c>
      <c r="W9" s="72" t="s">
        <v>794</v>
      </c>
      <c r="Z9" s="307" t="s">
        <v>2183</v>
      </c>
      <c r="AA9" s="72" t="s">
        <v>5676</v>
      </c>
      <c r="AF9" t="s">
        <v>15857</v>
      </c>
    </row>
    <row r="10" spans="1:32" x14ac:dyDescent="0.35">
      <c r="A10" s="72" t="s">
        <v>2185</v>
      </c>
      <c r="B10" s="72" t="s">
        <v>208</v>
      </c>
      <c r="C10" t="s">
        <v>14662</v>
      </c>
      <c r="F10" s="72" t="s">
        <v>1765</v>
      </c>
      <c r="H10" s="386" t="s">
        <v>16605</v>
      </c>
      <c r="I10" s="72" t="s">
        <v>426</v>
      </c>
      <c r="J10" s="72" t="s">
        <v>1905</v>
      </c>
      <c r="M10" s="72" t="s">
        <v>496</v>
      </c>
      <c r="Q10" s="72" t="s">
        <v>679</v>
      </c>
      <c r="R10" s="72" t="s">
        <v>15771</v>
      </c>
      <c r="T10" s="72" t="s">
        <v>878</v>
      </c>
      <c r="V10" s="386" t="s">
        <v>1880</v>
      </c>
      <c r="W10" s="72" t="s">
        <v>852</v>
      </c>
      <c r="Z10" s="307" t="s">
        <v>888</v>
      </c>
      <c r="AA10" s="72" t="s">
        <v>5677</v>
      </c>
      <c r="AF10" t="s">
        <v>15880</v>
      </c>
    </row>
    <row r="11" spans="1:32" x14ac:dyDescent="0.35">
      <c r="A11" s="72" t="s">
        <v>2181</v>
      </c>
      <c r="B11" s="72" t="s">
        <v>87</v>
      </c>
      <c r="C11" t="s">
        <v>14719</v>
      </c>
      <c r="F11" s="72" t="s">
        <v>1722</v>
      </c>
      <c r="I11" s="72" t="s">
        <v>1677</v>
      </c>
      <c r="M11" s="72" t="s">
        <v>703</v>
      </c>
      <c r="Q11" s="72" t="s">
        <v>1861</v>
      </c>
      <c r="R11" s="72" t="s">
        <v>15772</v>
      </c>
      <c r="T11" s="72" t="s">
        <v>1777</v>
      </c>
      <c r="V11" s="386" t="s">
        <v>1974</v>
      </c>
      <c r="W11" s="72" t="s">
        <v>801</v>
      </c>
      <c r="Z11" s="72" t="s">
        <v>16532</v>
      </c>
      <c r="AA11" s="72" t="s">
        <v>191</v>
      </c>
      <c r="AF11" t="s">
        <v>15866</v>
      </c>
    </row>
    <row r="12" spans="1:32" x14ac:dyDescent="0.35">
      <c r="A12" s="72" t="s">
        <v>1765</v>
      </c>
      <c r="B12" s="72" t="s">
        <v>1764</v>
      </c>
      <c r="C12" t="s">
        <v>14719</v>
      </c>
      <c r="F12" s="72" t="s">
        <v>2186</v>
      </c>
      <c r="I12" s="72" t="s">
        <v>1820</v>
      </c>
      <c r="M12" s="72" t="s">
        <v>1960</v>
      </c>
      <c r="Q12" s="72" t="s">
        <v>1612</v>
      </c>
      <c r="R12" s="72" t="s">
        <v>15768</v>
      </c>
      <c r="T12" s="72" t="s">
        <v>2194</v>
      </c>
      <c r="V12" s="386" t="s">
        <v>2196</v>
      </c>
      <c r="W12" s="72" t="s">
        <v>859</v>
      </c>
      <c r="Z12" s="307" t="s">
        <v>889</v>
      </c>
      <c r="AA12" s="72" t="s">
        <v>119</v>
      </c>
      <c r="AF12" t="s">
        <v>15865</v>
      </c>
    </row>
    <row r="13" spans="1:32" x14ac:dyDescent="0.35">
      <c r="A13" s="72" t="s">
        <v>1722</v>
      </c>
      <c r="B13" s="72" t="s">
        <v>1721</v>
      </c>
      <c r="C13" t="s">
        <v>14719</v>
      </c>
      <c r="F13" s="72" t="s">
        <v>1746</v>
      </c>
      <c r="I13" s="72" t="s">
        <v>2189</v>
      </c>
      <c r="Q13" s="72" t="s">
        <v>653</v>
      </c>
      <c r="T13" s="72" t="s">
        <v>1828</v>
      </c>
      <c r="V13" s="386" t="s">
        <v>2197</v>
      </c>
      <c r="W13" s="72" t="s">
        <v>862</v>
      </c>
      <c r="Z13" s="307" t="s">
        <v>2177</v>
      </c>
      <c r="AA13" s="72" t="s">
        <v>5679</v>
      </c>
      <c r="AF13" t="s">
        <v>15879</v>
      </c>
    </row>
    <row r="14" spans="1:32" x14ac:dyDescent="0.35">
      <c r="A14" s="72" t="s">
        <v>2186</v>
      </c>
      <c r="B14" s="72" t="s">
        <v>301</v>
      </c>
      <c r="C14" t="s">
        <v>14719</v>
      </c>
      <c r="F14" s="72" t="s">
        <v>1867</v>
      </c>
      <c r="Q14" s="72" t="s">
        <v>733</v>
      </c>
      <c r="T14" s="72" t="s">
        <v>1812</v>
      </c>
      <c r="W14" s="72" t="s">
        <v>1910</v>
      </c>
      <c r="Z14" s="307" t="s">
        <v>2176</v>
      </c>
      <c r="AA14" s="72" t="s">
        <v>131</v>
      </c>
      <c r="AF14" t="s">
        <v>15853</v>
      </c>
    </row>
    <row r="15" spans="1:32" x14ac:dyDescent="0.35">
      <c r="A15" s="72" t="s">
        <v>1746</v>
      </c>
      <c r="B15" s="72" t="s">
        <v>1745</v>
      </c>
      <c r="C15" t="s">
        <v>14719</v>
      </c>
      <c r="F15" s="72" t="s">
        <v>1980</v>
      </c>
      <c r="Q15" s="72" t="s">
        <v>887</v>
      </c>
      <c r="T15" s="72" t="s">
        <v>879</v>
      </c>
      <c r="W15" s="72" t="s">
        <v>864</v>
      </c>
      <c r="Z15" s="307" t="s">
        <v>2175</v>
      </c>
      <c r="AA15" s="72" t="s">
        <v>1762</v>
      </c>
      <c r="AF15" t="s">
        <v>15849</v>
      </c>
    </row>
    <row r="16" spans="1:32" x14ac:dyDescent="0.35">
      <c r="A16" s="72" t="s">
        <v>1867</v>
      </c>
      <c r="B16" s="72" t="s">
        <v>1866</v>
      </c>
      <c r="C16" t="s">
        <v>14719</v>
      </c>
      <c r="F16" s="72" t="s">
        <v>422</v>
      </c>
      <c r="Q16" s="72" t="s">
        <v>1691</v>
      </c>
      <c r="T16" s="72" t="s">
        <v>1792</v>
      </c>
      <c r="W16" s="72" t="s">
        <v>866</v>
      </c>
      <c r="Z16" s="307" t="s">
        <v>2182</v>
      </c>
      <c r="AA16" s="72" t="s">
        <v>101</v>
      </c>
      <c r="AF16" t="s">
        <v>15874</v>
      </c>
    </row>
    <row r="17" spans="1:32" x14ac:dyDescent="0.35">
      <c r="A17" s="72" t="s">
        <v>1980</v>
      </c>
      <c r="B17" s="72" t="s">
        <v>303</v>
      </c>
      <c r="C17" t="s">
        <v>14719</v>
      </c>
      <c r="F17" s="72" t="s">
        <v>1873</v>
      </c>
      <c r="Q17" s="72" t="s">
        <v>1757</v>
      </c>
      <c r="T17" s="72" t="s">
        <v>880</v>
      </c>
      <c r="Z17" s="307" t="s">
        <v>1649</v>
      </c>
      <c r="AA17" s="72" t="s">
        <v>159</v>
      </c>
      <c r="AF17" t="s">
        <v>15867</v>
      </c>
    </row>
    <row r="18" spans="1:32" x14ac:dyDescent="0.35">
      <c r="A18" s="72" t="s">
        <v>422</v>
      </c>
      <c r="B18" s="72" t="s">
        <v>181</v>
      </c>
      <c r="C18" t="s">
        <v>14695</v>
      </c>
      <c r="T18" s="72" t="s">
        <v>881</v>
      </c>
      <c r="Z18" s="307" t="s">
        <v>2179</v>
      </c>
      <c r="AA18" s="72" t="s">
        <v>116</v>
      </c>
      <c r="AF18" t="s">
        <v>15861</v>
      </c>
    </row>
    <row r="19" spans="1:32" x14ac:dyDescent="0.35">
      <c r="A19" s="72" t="s">
        <v>1873</v>
      </c>
      <c r="B19" s="72" t="s">
        <v>302</v>
      </c>
      <c r="C19" t="s">
        <v>14719</v>
      </c>
      <c r="T19" s="72" t="s">
        <v>1832</v>
      </c>
      <c r="Z19" s="307" t="s">
        <v>1910</v>
      </c>
      <c r="AA19" s="72" t="s">
        <v>15732</v>
      </c>
      <c r="AF19" t="s">
        <v>15864</v>
      </c>
    </row>
    <row r="20" spans="1:32" x14ac:dyDescent="0.35">
      <c r="A20" s="72" t="s">
        <v>1673</v>
      </c>
      <c r="B20" s="72" t="s">
        <v>1672</v>
      </c>
      <c r="C20" t="s">
        <v>14719</v>
      </c>
      <c r="T20" s="72" t="s">
        <v>882</v>
      </c>
      <c r="Z20" s="307" t="s">
        <v>2178</v>
      </c>
      <c r="AA20" s="72" t="s">
        <v>148</v>
      </c>
      <c r="AF20" t="s">
        <v>15869</v>
      </c>
    </row>
    <row r="21" spans="1:32" x14ac:dyDescent="0.35">
      <c r="A21" s="72" t="s">
        <v>556</v>
      </c>
      <c r="B21" s="72" t="s">
        <v>144</v>
      </c>
      <c r="C21" t="s">
        <v>14668</v>
      </c>
      <c r="T21" s="72" t="s">
        <v>883</v>
      </c>
      <c r="AF21" t="s">
        <v>15855</v>
      </c>
    </row>
    <row r="22" spans="1:32" x14ac:dyDescent="0.35">
      <c r="A22" s="72" t="s">
        <v>717</v>
      </c>
      <c r="B22" s="72" t="s">
        <v>185</v>
      </c>
      <c r="C22" t="s">
        <v>14699</v>
      </c>
      <c r="T22" s="72" t="s">
        <v>884</v>
      </c>
      <c r="AF22" t="s">
        <v>15852</v>
      </c>
    </row>
    <row r="23" spans="1:32" x14ac:dyDescent="0.35">
      <c r="A23" s="72" t="s">
        <v>1671</v>
      </c>
      <c r="B23" s="72" t="s">
        <v>101</v>
      </c>
      <c r="C23" t="s">
        <v>14719</v>
      </c>
      <c r="T23" s="72" t="s">
        <v>1972</v>
      </c>
      <c r="AF23" t="s">
        <v>15875</v>
      </c>
    </row>
    <row r="24" spans="1:32" x14ac:dyDescent="0.35">
      <c r="A24" s="72" t="s">
        <v>2187</v>
      </c>
      <c r="B24" s="72" t="s">
        <v>206</v>
      </c>
      <c r="C24" t="s">
        <v>14651</v>
      </c>
      <c r="T24" s="72" t="s">
        <v>2195</v>
      </c>
      <c r="AF24" t="s">
        <v>15870</v>
      </c>
    </row>
    <row r="25" spans="1:32" x14ac:dyDescent="0.35">
      <c r="A25" s="72" t="s">
        <v>1621</v>
      </c>
      <c r="B25" s="72" t="s">
        <v>128</v>
      </c>
      <c r="C25" t="s">
        <v>14663</v>
      </c>
      <c r="T25" s="72" t="s">
        <v>2012</v>
      </c>
      <c r="AF25" t="s">
        <v>15858</v>
      </c>
    </row>
    <row r="26" spans="1:32" x14ac:dyDescent="0.35">
      <c r="A26" s="72" t="s">
        <v>890</v>
      </c>
      <c r="B26" s="72" t="s">
        <v>355</v>
      </c>
      <c r="C26" t="s">
        <v>14669</v>
      </c>
      <c r="T26" s="72" t="s">
        <v>885</v>
      </c>
      <c r="AF26" t="s">
        <v>15862</v>
      </c>
    </row>
    <row r="27" spans="1:32" x14ac:dyDescent="0.35">
      <c r="A27" s="72" t="s">
        <v>378</v>
      </c>
      <c r="B27" s="72" t="s">
        <v>210</v>
      </c>
      <c r="C27" t="s">
        <v>14681</v>
      </c>
      <c r="AF27" t="s">
        <v>15876</v>
      </c>
    </row>
    <row r="28" spans="1:32" x14ac:dyDescent="0.35">
      <c r="A28" s="72" t="s">
        <v>1709</v>
      </c>
      <c r="B28" s="72" t="s">
        <v>172</v>
      </c>
      <c r="C28" t="s">
        <v>14682</v>
      </c>
      <c r="AF28" t="s">
        <v>15882</v>
      </c>
    </row>
    <row r="29" spans="1:32" x14ac:dyDescent="0.35">
      <c r="A29" s="72" t="s">
        <v>586</v>
      </c>
      <c r="B29" s="72" t="s">
        <v>163</v>
      </c>
      <c r="C29" t="s">
        <v>14674</v>
      </c>
      <c r="AF29" t="s">
        <v>15859</v>
      </c>
    </row>
    <row r="30" spans="1:32" x14ac:dyDescent="0.35">
      <c r="A30" s="72" t="s">
        <v>618</v>
      </c>
      <c r="B30" s="72" t="s">
        <v>112</v>
      </c>
      <c r="C30" t="s">
        <v>14678</v>
      </c>
      <c r="AF30" t="s">
        <v>15860</v>
      </c>
    </row>
    <row r="31" spans="1:32" x14ac:dyDescent="0.35">
      <c r="A31" s="72" t="s">
        <v>675</v>
      </c>
      <c r="B31" s="72" t="s">
        <v>176</v>
      </c>
      <c r="C31" t="s">
        <v>14689</v>
      </c>
      <c r="AF31" t="s">
        <v>15872</v>
      </c>
    </row>
    <row r="32" spans="1:32" x14ac:dyDescent="0.35">
      <c r="A32" s="72" t="s">
        <v>16605</v>
      </c>
      <c r="B32" s="72" t="s">
        <v>187</v>
      </c>
      <c r="C32" t="s">
        <v>14651</v>
      </c>
      <c r="AF32" t="s">
        <v>15885</v>
      </c>
    </row>
    <row r="33" spans="1:32" x14ac:dyDescent="0.35">
      <c r="A33" s="72" t="s">
        <v>2188</v>
      </c>
      <c r="B33" s="72" t="s">
        <v>175</v>
      </c>
      <c r="C33" t="s">
        <v>14688</v>
      </c>
      <c r="AF33" t="s">
        <v>15873</v>
      </c>
    </row>
    <row r="34" spans="1:32" x14ac:dyDescent="0.35">
      <c r="A34" s="72" t="s">
        <v>1793</v>
      </c>
      <c r="B34" s="72" t="s">
        <v>312</v>
      </c>
      <c r="C34" t="s">
        <v>14719</v>
      </c>
      <c r="AF34" t="s">
        <v>15851</v>
      </c>
    </row>
    <row r="35" spans="1:32" x14ac:dyDescent="0.35">
      <c r="A35" s="72" t="s">
        <v>1660</v>
      </c>
      <c r="B35" s="72" t="s">
        <v>313</v>
      </c>
      <c r="C35" t="s">
        <v>14661</v>
      </c>
      <c r="AF35" t="s">
        <v>15884</v>
      </c>
    </row>
    <row r="36" spans="1:32" x14ac:dyDescent="0.35">
      <c r="A36" s="72" t="s">
        <v>423</v>
      </c>
      <c r="B36" s="72" t="s">
        <v>209</v>
      </c>
      <c r="C36" t="s">
        <v>14666</v>
      </c>
      <c r="AF36" t="s">
        <v>15886</v>
      </c>
    </row>
    <row r="37" spans="1:32" x14ac:dyDescent="0.35">
      <c r="A37" s="72" t="s">
        <v>2167</v>
      </c>
      <c r="B37" s="72" t="s">
        <v>311</v>
      </c>
      <c r="C37" t="s">
        <v>14719</v>
      </c>
      <c r="AF37" t="s">
        <v>15854</v>
      </c>
    </row>
    <row r="38" spans="1:32" x14ac:dyDescent="0.35">
      <c r="A38" s="72" t="s">
        <v>424</v>
      </c>
      <c r="B38" s="72" t="s">
        <v>136</v>
      </c>
      <c r="C38" t="s">
        <v>14665</v>
      </c>
      <c r="AF38" t="s">
        <v>15863</v>
      </c>
    </row>
    <row r="39" spans="1:32" x14ac:dyDescent="0.35">
      <c r="A39" s="72" t="s">
        <v>2155</v>
      </c>
      <c r="B39" s="72" t="s">
        <v>161</v>
      </c>
      <c r="C39" t="s">
        <v>14673</v>
      </c>
      <c r="AF39" t="s">
        <v>16536</v>
      </c>
    </row>
    <row r="40" spans="1:32" x14ac:dyDescent="0.35">
      <c r="A40" s="72" t="s">
        <v>596</v>
      </c>
      <c r="B40" s="72" t="s">
        <v>213</v>
      </c>
      <c r="C40" t="s">
        <v>14675</v>
      </c>
      <c r="AF40" t="s">
        <v>15868</v>
      </c>
    </row>
    <row r="41" spans="1:32" x14ac:dyDescent="0.35">
      <c r="A41" s="72" t="s">
        <v>16535</v>
      </c>
      <c r="B41" s="72" t="s">
        <v>191</v>
      </c>
      <c r="C41" t="s">
        <v>14703</v>
      </c>
    </row>
    <row r="42" spans="1:32" x14ac:dyDescent="0.35">
      <c r="A42" s="72" t="s">
        <v>426</v>
      </c>
      <c r="B42" s="72" t="s">
        <v>166</v>
      </c>
      <c r="C42" t="s">
        <v>14676</v>
      </c>
    </row>
    <row r="43" spans="1:32" x14ac:dyDescent="0.35">
      <c r="A43" s="72" t="s">
        <v>1677</v>
      </c>
      <c r="B43" s="72" t="s">
        <v>109</v>
      </c>
      <c r="C43" t="s">
        <v>14677</v>
      </c>
    </row>
    <row r="44" spans="1:32" x14ac:dyDescent="0.35">
      <c r="A44" s="72" t="s">
        <v>1820</v>
      </c>
      <c r="B44" s="72" t="s">
        <v>179</v>
      </c>
      <c r="C44" t="s">
        <v>14693</v>
      </c>
    </row>
    <row r="45" spans="1:32" x14ac:dyDescent="0.35">
      <c r="A45" s="72" t="s">
        <v>2189</v>
      </c>
      <c r="B45" s="72" t="s">
        <v>314</v>
      </c>
      <c r="C45" t="s">
        <v>14719</v>
      </c>
    </row>
    <row r="46" spans="1:32" x14ac:dyDescent="0.35">
      <c r="A46" s="72" t="s">
        <v>16533</v>
      </c>
      <c r="B46" s="72" t="s">
        <v>99</v>
      </c>
      <c r="C46" t="s">
        <v>14654</v>
      </c>
    </row>
    <row r="47" spans="1:32" x14ac:dyDescent="0.35">
      <c r="A47" s="72" t="s">
        <v>16534</v>
      </c>
      <c r="B47" s="72" t="s">
        <v>173</v>
      </c>
      <c r="C47" t="s">
        <v>14684</v>
      </c>
    </row>
    <row r="48" spans="1:32" x14ac:dyDescent="0.35">
      <c r="A48" s="72" t="s">
        <v>1948</v>
      </c>
      <c r="B48" s="72" t="s">
        <v>304</v>
      </c>
      <c r="C48" t="s">
        <v>14719</v>
      </c>
    </row>
    <row r="49" spans="1:3" x14ac:dyDescent="0.35">
      <c r="A49" s="72" t="s">
        <v>692</v>
      </c>
      <c r="B49" s="72" t="s">
        <v>180</v>
      </c>
      <c r="C49" t="s">
        <v>14694</v>
      </c>
    </row>
    <row r="50" spans="1:3" x14ac:dyDescent="0.35">
      <c r="A50" s="72" t="s">
        <v>2190</v>
      </c>
      <c r="B50" s="72" t="s">
        <v>305</v>
      </c>
      <c r="C50" t="s">
        <v>14719</v>
      </c>
    </row>
    <row r="51" spans="1:3" x14ac:dyDescent="0.35">
      <c r="A51" s="72" t="s">
        <v>2191</v>
      </c>
      <c r="B51" s="72" t="s">
        <v>308</v>
      </c>
      <c r="C51" t="s">
        <v>14719</v>
      </c>
    </row>
    <row r="52" spans="1:3" x14ac:dyDescent="0.35">
      <c r="A52" s="72" t="s">
        <v>1641</v>
      </c>
      <c r="B52" s="72" t="s">
        <v>309</v>
      </c>
      <c r="C52" t="s">
        <v>14719</v>
      </c>
    </row>
    <row r="53" spans="1:3" x14ac:dyDescent="0.35">
      <c r="A53" s="72" t="s">
        <v>1894</v>
      </c>
      <c r="B53" s="72" t="s">
        <v>184</v>
      </c>
      <c r="C53" t="s">
        <v>14698</v>
      </c>
    </row>
    <row r="54" spans="1:3" x14ac:dyDescent="0.35">
      <c r="A54" s="72" t="s">
        <v>572</v>
      </c>
      <c r="B54" s="72" t="s">
        <v>156</v>
      </c>
      <c r="C54" t="s">
        <v>14671</v>
      </c>
    </row>
    <row r="55" spans="1:3" x14ac:dyDescent="0.35">
      <c r="A55" t="s">
        <v>1675</v>
      </c>
      <c r="B55" s="72" t="s">
        <v>105</v>
      </c>
      <c r="C55" t="s">
        <v>14719</v>
      </c>
    </row>
    <row r="56" spans="1:3" x14ac:dyDescent="0.35">
      <c r="A56" s="72" t="s">
        <v>1818</v>
      </c>
      <c r="B56" s="72" t="s">
        <v>306</v>
      </c>
      <c r="C56" t="s">
        <v>14719</v>
      </c>
    </row>
    <row r="57" spans="1:3" x14ac:dyDescent="0.35">
      <c r="A57" s="72" t="s">
        <v>1905</v>
      </c>
      <c r="B57" s="72" t="s">
        <v>307</v>
      </c>
      <c r="C57" t="s">
        <v>14719</v>
      </c>
    </row>
    <row r="58" spans="1:3" x14ac:dyDescent="0.35">
      <c r="A58" s="72" t="s">
        <v>626</v>
      </c>
      <c r="B58" s="72" t="s">
        <v>113</v>
      </c>
      <c r="C58" t="s">
        <v>14679</v>
      </c>
    </row>
    <row r="59" spans="1:3" x14ac:dyDescent="0.35">
      <c r="A59" s="72" t="s">
        <v>429</v>
      </c>
      <c r="B59" s="72" t="s">
        <v>110</v>
      </c>
      <c r="C59" t="s">
        <v>14657</v>
      </c>
    </row>
    <row r="60" spans="1:3" x14ac:dyDescent="0.35">
      <c r="A60" s="72" t="s">
        <v>14464</v>
      </c>
      <c r="B60" s="72" t="s">
        <v>102</v>
      </c>
      <c r="C60" t="s">
        <v>14655</v>
      </c>
    </row>
    <row r="61" spans="1:3" x14ac:dyDescent="0.35">
      <c r="A61" s="72" t="s">
        <v>1479</v>
      </c>
      <c r="B61" s="72" t="s">
        <v>141</v>
      </c>
      <c r="C61" t="s">
        <v>14667</v>
      </c>
    </row>
    <row r="62" spans="1:3" x14ac:dyDescent="0.35">
      <c r="A62" s="72" t="s">
        <v>427</v>
      </c>
      <c r="B62" s="72" t="s">
        <v>132</v>
      </c>
      <c r="C62" t="s">
        <v>14664</v>
      </c>
    </row>
    <row r="63" spans="1:3" x14ac:dyDescent="0.35">
      <c r="A63" s="72" t="s">
        <v>1885</v>
      </c>
      <c r="B63" s="72" t="s">
        <v>183</v>
      </c>
      <c r="C63" t="s">
        <v>14697</v>
      </c>
    </row>
    <row r="64" spans="1:3" x14ac:dyDescent="0.35">
      <c r="A64" s="72" t="s">
        <v>874</v>
      </c>
      <c r="B64" s="72" t="s">
        <v>207</v>
      </c>
      <c r="C64" t="s">
        <v>14653</v>
      </c>
    </row>
    <row r="65" spans="1:3" x14ac:dyDescent="0.35">
      <c r="A65" s="72" t="s">
        <v>2183</v>
      </c>
      <c r="B65" s="72" t="s">
        <v>115</v>
      </c>
      <c r="C65" t="s">
        <v>14680</v>
      </c>
    </row>
    <row r="66" spans="1:3" x14ac:dyDescent="0.35">
      <c r="A66" s="72" t="s">
        <v>1811</v>
      </c>
      <c r="B66" s="72" t="s">
        <v>177</v>
      </c>
      <c r="C66" t="s">
        <v>14691</v>
      </c>
    </row>
    <row r="67" spans="1:3" x14ac:dyDescent="0.35">
      <c r="A67" s="72" t="s">
        <v>496</v>
      </c>
      <c r="B67" s="72" t="s">
        <v>106</v>
      </c>
      <c r="C67" t="s">
        <v>14656</v>
      </c>
    </row>
    <row r="68" spans="1:3" x14ac:dyDescent="0.35">
      <c r="A68" s="72" t="s">
        <v>703</v>
      </c>
      <c r="B68" s="72" t="s">
        <v>182</v>
      </c>
      <c r="C68" t="s">
        <v>14696</v>
      </c>
    </row>
    <row r="69" spans="1:3" x14ac:dyDescent="0.35">
      <c r="A69" s="368" t="s">
        <v>1960</v>
      </c>
      <c r="B69" s="72" t="s">
        <v>310</v>
      </c>
      <c r="C69" t="s">
        <v>14719</v>
      </c>
    </row>
    <row r="70" spans="1:3" x14ac:dyDescent="0.35">
      <c r="A70" s="72" t="s">
        <v>888</v>
      </c>
      <c r="B70" s="72" t="s">
        <v>127</v>
      </c>
      <c r="C70" t="s">
        <v>14686</v>
      </c>
    </row>
    <row r="71" spans="1:3" x14ac:dyDescent="0.35">
      <c r="A71" s="72" t="s">
        <v>889</v>
      </c>
      <c r="B71" s="72" t="s">
        <v>119</v>
      </c>
      <c r="C71" t="s">
        <v>14683</v>
      </c>
    </row>
    <row r="72" spans="1:3" x14ac:dyDescent="0.35">
      <c r="A72" s="72" t="s">
        <v>2192</v>
      </c>
      <c r="B72" s="72" t="s">
        <v>2201</v>
      </c>
      <c r="C72" t="s">
        <v>14719</v>
      </c>
    </row>
    <row r="73" spans="1:3" x14ac:dyDescent="0.35">
      <c r="A73" s="72" t="s">
        <v>1532</v>
      </c>
      <c r="B73" s="72" t="s">
        <v>1531</v>
      </c>
      <c r="C73" t="s">
        <v>14719</v>
      </c>
    </row>
    <row r="74" spans="1:3" x14ac:dyDescent="0.35">
      <c r="A74" s="72" t="s">
        <v>1593</v>
      </c>
      <c r="B74" s="72" t="s">
        <v>1592</v>
      </c>
      <c r="C74" t="s">
        <v>14719</v>
      </c>
    </row>
    <row r="75" spans="1:3" x14ac:dyDescent="0.35">
      <c r="A75" s="72" t="s">
        <v>509</v>
      </c>
      <c r="B75" s="72" t="s">
        <v>91</v>
      </c>
      <c r="C75" t="s">
        <v>14658</v>
      </c>
    </row>
    <row r="76" spans="1:3" x14ac:dyDescent="0.35">
      <c r="A76" s="72" t="s">
        <v>1734</v>
      </c>
      <c r="B76" s="72" t="s">
        <v>1733</v>
      </c>
      <c r="C76" t="s">
        <v>14719</v>
      </c>
    </row>
    <row r="77" spans="1:3" ht="15" thickBot="1" x14ac:dyDescent="0.4">
      <c r="A77" s="368" t="s">
        <v>1560</v>
      </c>
      <c r="B77" s="72" t="s">
        <v>1559</v>
      </c>
      <c r="C77" t="s">
        <v>14719</v>
      </c>
    </row>
    <row r="78" spans="1:3" x14ac:dyDescent="0.35">
      <c r="A78" s="369" t="s">
        <v>1610</v>
      </c>
      <c r="B78" s="72" t="s">
        <v>1609</v>
      </c>
      <c r="C78" t="s">
        <v>14719</v>
      </c>
    </row>
    <row r="79" spans="1:3" x14ac:dyDescent="0.35">
      <c r="A79" s="368" t="s">
        <v>1618</v>
      </c>
      <c r="B79" s="72" t="s">
        <v>1617</v>
      </c>
      <c r="C79" t="s">
        <v>14719</v>
      </c>
    </row>
    <row r="80" spans="1:3" x14ac:dyDescent="0.35">
      <c r="A80" s="72" t="s">
        <v>1716</v>
      </c>
      <c r="B80" s="72" t="s">
        <v>1715</v>
      </c>
      <c r="C80" t="s">
        <v>14719</v>
      </c>
    </row>
    <row r="81" spans="1:3" x14ac:dyDescent="0.35">
      <c r="A81" s="72" t="s">
        <v>679</v>
      </c>
      <c r="B81" s="72" t="s">
        <v>135</v>
      </c>
      <c r="C81" t="s">
        <v>14690</v>
      </c>
    </row>
    <row r="82" spans="1:3" x14ac:dyDescent="0.35">
      <c r="A82" s="370" t="s">
        <v>1861</v>
      </c>
      <c r="B82" s="72" t="s">
        <v>1860</v>
      </c>
      <c r="C82" t="s">
        <v>14719</v>
      </c>
    </row>
    <row r="83" spans="1:3" x14ac:dyDescent="0.35">
      <c r="A83" s="72" t="s">
        <v>1612</v>
      </c>
      <c r="B83" s="72" t="s">
        <v>95</v>
      </c>
      <c r="C83" t="s">
        <v>14659</v>
      </c>
    </row>
    <row r="84" spans="1:3" x14ac:dyDescent="0.35">
      <c r="A84" s="72" t="s">
        <v>653</v>
      </c>
      <c r="B84" s="72" t="s">
        <v>123</v>
      </c>
      <c r="C84" t="s">
        <v>14685</v>
      </c>
    </row>
    <row r="85" spans="1:3" x14ac:dyDescent="0.35">
      <c r="A85" s="72" t="s">
        <v>733</v>
      </c>
      <c r="B85" s="72" t="s">
        <v>186</v>
      </c>
      <c r="C85" t="s">
        <v>14700</v>
      </c>
    </row>
    <row r="86" spans="1:3" x14ac:dyDescent="0.35">
      <c r="A86" s="72" t="s">
        <v>887</v>
      </c>
      <c r="B86" s="72" t="s">
        <v>138</v>
      </c>
      <c r="C86" t="s">
        <v>14719</v>
      </c>
    </row>
    <row r="87" spans="1:3" ht="15" thickBot="1" x14ac:dyDescent="0.4">
      <c r="A87" s="371" t="s">
        <v>1691</v>
      </c>
      <c r="B87" s="72" t="s">
        <v>1690</v>
      </c>
      <c r="C87" t="s">
        <v>14719</v>
      </c>
    </row>
    <row r="88" spans="1:3" ht="15" thickBot="1" x14ac:dyDescent="0.4">
      <c r="A88" s="369" t="s">
        <v>1757</v>
      </c>
      <c r="B88" s="72" t="s">
        <v>1756</v>
      </c>
      <c r="C88" t="s">
        <v>14719</v>
      </c>
    </row>
    <row r="89" spans="1:3" ht="15" thickBot="1" x14ac:dyDescent="0.4">
      <c r="A89" s="369" t="s">
        <v>1500</v>
      </c>
      <c r="B89" s="72" t="s">
        <v>341</v>
      </c>
      <c r="C89" t="s">
        <v>14719</v>
      </c>
    </row>
    <row r="90" spans="1:3" x14ac:dyDescent="0.35">
      <c r="A90" s="372" t="s">
        <v>1514</v>
      </c>
      <c r="B90" s="72" t="s">
        <v>342</v>
      </c>
      <c r="C90" t="s">
        <v>14719</v>
      </c>
    </row>
    <row r="91" spans="1:3" x14ac:dyDescent="0.35">
      <c r="A91" s="72" t="s">
        <v>1574</v>
      </c>
      <c r="B91" s="72" t="s">
        <v>875</v>
      </c>
      <c r="C91" t="s">
        <v>14719</v>
      </c>
    </row>
    <row r="92" spans="1:3" x14ac:dyDescent="0.35">
      <c r="A92" s="72" t="s">
        <v>2193</v>
      </c>
      <c r="B92" s="72" t="s">
        <v>343</v>
      </c>
      <c r="C92" t="s">
        <v>14719</v>
      </c>
    </row>
    <row r="93" spans="1:3" x14ac:dyDescent="0.35">
      <c r="A93" s="72" t="s">
        <v>1801</v>
      </c>
      <c r="B93" s="72" t="s">
        <v>344</v>
      </c>
      <c r="C93" t="s">
        <v>14719</v>
      </c>
    </row>
    <row r="94" spans="1:3" x14ac:dyDescent="0.35">
      <c r="A94" s="72" t="s">
        <v>1958</v>
      </c>
      <c r="B94" s="72" t="s">
        <v>345</v>
      </c>
      <c r="C94" t="s">
        <v>14719</v>
      </c>
    </row>
    <row r="95" spans="1:3" x14ac:dyDescent="0.35">
      <c r="A95" s="72" t="s">
        <v>15769</v>
      </c>
      <c r="B95" s="72" t="s">
        <v>189</v>
      </c>
      <c r="C95" t="s">
        <v>15773</v>
      </c>
    </row>
    <row r="96" spans="1:3" x14ac:dyDescent="0.35">
      <c r="A96" s="72" t="s">
        <v>15770</v>
      </c>
      <c r="B96" s="72" t="s">
        <v>189</v>
      </c>
      <c r="C96" t="s">
        <v>15774</v>
      </c>
    </row>
    <row r="97" spans="1:3" x14ac:dyDescent="0.35">
      <c r="A97" s="72" t="s">
        <v>15771</v>
      </c>
      <c r="B97" s="72" t="s">
        <v>189</v>
      </c>
      <c r="C97" t="s">
        <v>15775</v>
      </c>
    </row>
    <row r="98" spans="1:3" x14ac:dyDescent="0.35">
      <c r="A98" s="72" t="s">
        <v>15772</v>
      </c>
      <c r="B98" s="72" t="s">
        <v>189</v>
      </c>
      <c r="C98" t="s">
        <v>15776</v>
      </c>
    </row>
    <row r="99" spans="1:3" x14ac:dyDescent="0.35">
      <c r="A99" s="72" t="s">
        <v>15768</v>
      </c>
      <c r="B99" s="72" t="s">
        <v>189</v>
      </c>
      <c r="C99" t="s">
        <v>15776</v>
      </c>
    </row>
    <row r="100" spans="1:3" x14ac:dyDescent="0.35">
      <c r="A100" s="72" t="s">
        <v>1738</v>
      </c>
      <c r="B100" s="72" t="s">
        <v>1737</v>
      </c>
      <c r="C100" t="s">
        <v>14719</v>
      </c>
    </row>
    <row r="101" spans="1:3" x14ac:dyDescent="0.35">
      <c r="A101" s="373" t="s">
        <v>1763</v>
      </c>
      <c r="B101" s="72" t="s">
        <v>1762</v>
      </c>
      <c r="C101" t="s">
        <v>14719</v>
      </c>
    </row>
    <row r="102" spans="1:3" ht="15" thickBot="1" x14ac:dyDescent="0.4">
      <c r="A102" s="72" t="s">
        <v>1954</v>
      </c>
      <c r="B102" s="72" t="s">
        <v>1953</v>
      </c>
      <c r="C102" t="s">
        <v>14719</v>
      </c>
    </row>
    <row r="103" spans="1:3" x14ac:dyDescent="0.35">
      <c r="A103" s="372" t="s">
        <v>1519</v>
      </c>
      <c r="B103" s="72" t="s">
        <v>315</v>
      </c>
      <c r="C103" t="s">
        <v>14719</v>
      </c>
    </row>
    <row r="104" spans="1:3" x14ac:dyDescent="0.35">
      <c r="A104" s="72" t="s">
        <v>1550</v>
      </c>
      <c r="B104" s="72" t="s">
        <v>318</v>
      </c>
      <c r="C104" t="s">
        <v>14719</v>
      </c>
    </row>
    <row r="105" spans="1:3" x14ac:dyDescent="0.35">
      <c r="A105" s="72" t="s">
        <v>1537</v>
      </c>
      <c r="B105" s="72" t="s">
        <v>317</v>
      </c>
      <c r="C105" t="s">
        <v>14719</v>
      </c>
    </row>
    <row r="106" spans="1:3" x14ac:dyDescent="0.35">
      <c r="A106" s="72" t="s">
        <v>886</v>
      </c>
      <c r="B106" s="72" t="s">
        <v>316</v>
      </c>
      <c r="C106" t="s">
        <v>14719</v>
      </c>
    </row>
    <row r="107" spans="1:3" x14ac:dyDescent="0.35">
      <c r="A107" s="72" t="s">
        <v>876</v>
      </c>
      <c r="B107" s="72" t="s">
        <v>319</v>
      </c>
      <c r="C107" t="s">
        <v>14719</v>
      </c>
    </row>
    <row r="108" spans="1:3" x14ac:dyDescent="0.35">
      <c r="A108" s="72" t="s">
        <v>1703</v>
      </c>
      <c r="B108" s="72" t="s">
        <v>321</v>
      </c>
      <c r="C108" t="s">
        <v>14719</v>
      </c>
    </row>
    <row r="109" spans="1:3" x14ac:dyDescent="0.35">
      <c r="A109" s="72" t="s">
        <v>1697</v>
      </c>
      <c r="B109" s="72" t="s">
        <v>320</v>
      </c>
      <c r="C109" t="s">
        <v>14719</v>
      </c>
    </row>
    <row r="110" spans="1:3" x14ac:dyDescent="0.35">
      <c r="A110" s="72" t="s">
        <v>877</v>
      </c>
      <c r="B110" s="72" t="s">
        <v>323</v>
      </c>
      <c r="C110" t="s">
        <v>14719</v>
      </c>
    </row>
    <row r="111" spans="1:3" x14ac:dyDescent="0.35">
      <c r="A111" s="72" t="s">
        <v>878</v>
      </c>
      <c r="B111" s="72" t="s">
        <v>325</v>
      </c>
      <c r="C111" t="s">
        <v>14719</v>
      </c>
    </row>
    <row r="112" spans="1:3" x14ac:dyDescent="0.35">
      <c r="A112" s="72" t="s">
        <v>1777</v>
      </c>
      <c r="B112" s="72" t="s">
        <v>329</v>
      </c>
      <c r="C112" t="s">
        <v>14719</v>
      </c>
    </row>
    <row r="113" spans="1:3" x14ac:dyDescent="0.35">
      <c r="A113" s="72" t="s">
        <v>2194</v>
      </c>
      <c r="B113" s="72" t="s">
        <v>331</v>
      </c>
      <c r="C113" t="s">
        <v>14719</v>
      </c>
    </row>
    <row r="114" spans="1:3" x14ac:dyDescent="0.35">
      <c r="A114" s="368" t="s">
        <v>1828</v>
      </c>
      <c r="B114" s="387" t="s">
        <v>328</v>
      </c>
      <c r="C114" t="s">
        <v>14719</v>
      </c>
    </row>
    <row r="115" spans="1:3" x14ac:dyDescent="0.35">
      <c r="A115" s="387" t="s">
        <v>1812</v>
      </c>
      <c r="B115" s="387" t="s">
        <v>324</v>
      </c>
      <c r="C115" t="s">
        <v>14719</v>
      </c>
    </row>
    <row r="116" spans="1:3" x14ac:dyDescent="0.35">
      <c r="A116" s="387" t="s">
        <v>879</v>
      </c>
      <c r="B116" s="387" t="s">
        <v>327</v>
      </c>
      <c r="C116" t="s">
        <v>14719</v>
      </c>
    </row>
    <row r="117" spans="1:3" x14ac:dyDescent="0.35">
      <c r="A117" s="387" t="s">
        <v>1792</v>
      </c>
      <c r="B117" s="387" t="s">
        <v>322</v>
      </c>
      <c r="C117" t="s">
        <v>14719</v>
      </c>
    </row>
    <row r="118" spans="1:3" x14ac:dyDescent="0.35">
      <c r="A118" s="387" t="s">
        <v>880</v>
      </c>
      <c r="B118" s="387" t="s">
        <v>326</v>
      </c>
      <c r="C118" t="s">
        <v>14719</v>
      </c>
    </row>
    <row r="119" spans="1:3" x14ac:dyDescent="0.35">
      <c r="A119" s="387" t="s">
        <v>881</v>
      </c>
      <c r="B119" s="387" t="s">
        <v>332</v>
      </c>
      <c r="C119" t="s">
        <v>14719</v>
      </c>
    </row>
    <row r="120" spans="1:3" x14ac:dyDescent="0.35">
      <c r="A120" s="387" t="s">
        <v>1832</v>
      </c>
      <c r="B120" s="387" t="s">
        <v>330</v>
      </c>
      <c r="C120" t="s">
        <v>14719</v>
      </c>
    </row>
    <row r="121" spans="1:3" x14ac:dyDescent="0.35">
      <c r="A121" s="387" t="s">
        <v>882</v>
      </c>
      <c r="B121" s="387" t="s">
        <v>333</v>
      </c>
      <c r="C121" t="s">
        <v>14719</v>
      </c>
    </row>
    <row r="122" spans="1:3" x14ac:dyDescent="0.35">
      <c r="A122" s="387" t="s">
        <v>883</v>
      </c>
      <c r="B122" s="387" t="s">
        <v>334</v>
      </c>
      <c r="C122" t="s">
        <v>14719</v>
      </c>
    </row>
    <row r="123" spans="1:3" x14ac:dyDescent="0.35">
      <c r="A123" s="387" t="s">
        <v>884</v>
      </c>
      <c r="B123" s="387" t="s">
        <v>335</v>
      </c>
      <c r="C123" t="s">
        <v>14719</v>
      </c>
    </row>
    <row r="124" spans="1:3" x14ac:dyDescent="0.35">
      <c r="A124" s="387" t="s">
        <v>1972</v>
      </c>
      <c r="B124" s="387" t="s">
        <v>336</v>
      </c>
      <c r="C124" t="s">
        <v>14719</v>
      </c>
    </row>
    <row r="125" spans="1:3" x14ac:dyDescent="0.35">
      <c r="A125" s="387" t="s">
        <v>2195</v>
      </c>
      <c r="B125" s="387" t="s">
        <v>339</v>
      </c>
      <c r="C125" t="s">
        <v>14719</v>
      </c>
    </row>
    <row r="126" spans="1:3" x14ac:dyDescent="0.35">
      <c r="A126" s="387" t="s">
        <v>2012</v>
      </c>
      <c r="B126" s="387" t="s">
        <v>338</v>
      </c>
      <c r="C126" t="s">
        <v>14719</v>
      </c>
    </row>
    <row r="127" spans="1:3" x14ac:dyDescent="0.35">
      <c r="A127" s="387" t="s">
        <v>885</v>
      </c>
      <c r="B127" s="387" t="s">
        <v>337</v>
      </c>
      <c r="C127" t="s">
        <v>14719</v>
      </c>
    </row>
    <row r="128" spans="1:3" x14ac:dyDescent="0.35">
      <c r="A128" s="387" t="s">
        <v>1782</v>
      </c>
      <c r="B128" s="387" t="s">
        <v>1781</v>
      </c>
      <c r="C128" t="s">
        <v>14719</v>
      </c>
    </row>
    <row r="129" spans="1:3" x14ac:dyDescent="0.35">
      <c r="A129" s="72" t="s">
        <v>1649</v>
      </c>
      <c r="B129" s="72" t="s">
        <v>159</v>
      </c>
      <c r="C129" t="s">
        <v>14672</v>
      </c>
    </row>
    <row r="130" spans="1:3" x14ac:dyDescent="0.35">
      <c r="A130" s="72" t="s">
        <v>1522</v>
      </c>
      <c r="B130" s="72" t="s">
        <v>346</v>
      </c>
      <c r="C130" t="s">
        <v>14719</v>
      </c>
    </row>
    <row r="131" spans="1:3" x14ac:dyDescent="0.35">
      <c r="A131" s="72" t="s">
        <v>1544</v>
      </c>
      <c r="B131" s="72" t="s">
        <v>347</v>
      </c>
      <c r="C131" t="s">
        <v>14719</v>
      </c>
    </row>
    <row r="132" spans="1:3" x14ac:dyDescent="0.35">
      <c r="A132" s="72" t="s">
        <v>1598</v>
      </c>
      <c r="B132" s="72" t="s">
        <v>348</v>
      </c>
      <c r="C132" t="s">
        <v>14719</v>
      </c>
    </row>
    <row r="133" spans="1:3" x14ac:dyDescent="0.35">
      <c r="A133" s="72" t="s">
        <v>1615</v>
      </c>
      <c r="B133" s="72" t="s">
        <v>116</v>
      </c>
      <c r="C133" t="s">
        <v>14660</v>
      </c>
    </row>
    <row r="134" spans="1:3" x14ac:dyDescent="0.35">
      <c r="A134" s="72" t="s">
        <v>1665</v>
      </c>
      <c r="B134" s="72" t="s">
        <v>349</v>
      </c>
      <c r="C134" t="s">
        <v>14719</v>
      </c>
    </row>
    <row r="135" spans="1:3" x14ac:dyDescent="0.35">
      <c r="A135" s="72" t="s">
        <v>1842</v>
      </c>
      <c r="B135" s="72" t="s">
        <v>351</v>
      </c>
      <c r="C135" t="s">
        <v>14719</v>
      </c>
    </row>
    <row r="136" spans="1:3" x14ac:dyDescent="0.35">
      <c r="A136" s="72" t="s">
        <v>1836</v>
      </c>
      <c r="B136" s="72" t="s">
        <v>178</v>
      </c>
      <c r="C136" t="s">
        <v>14692</v>
      </c>
    </row>
    <row r="137" spans="1:3" x14ac:dyDescent="0.35">
      <c r="A137" s="72" t="s">
        <v>1855</v>
      </c>
      <c r="B137" s="72" t="s">
        <v>352</v>
      </c>
      <c r="C137" t="s">
        <v>14719</v>
      </c>
    </row>
    <row r="138" spans="1:3" x14ac:dyDescent="0.35">
      <c r="A138" s="72" t="s">
        <v>1880</v>
      </c>
      <c r="B138" s="72" t="s">
        <v>353</v>
      </c>
      <c r="C138" t="s">
        <v>14719</v>
      </c>
    </row>
    <row r="139" spans="1:3" x14ac:dyDescent="0.35">
      <c r="A139" s="72" t="s">
        <v>1974</v>
      </c>
      <c r="B139" s="72" t="s">
        <v>188</v>
      </c>
      <c r="C139" t="s">
        <v>14701</v>
      </c>
    </row>
    <row r="140" spans="1:3" x14ac:dyDescent="0.35">
      <c r="A140" s="72" t="s">
        <v>2196</v>
      </c>
      <c r="B140" s="72" t="s">
        <v>354</v>
      </c>
      <c r="C140" t="s">
        <v>14719</v>
      </c>
    </row>
    <row r="141" spans="1:3" x14ac:dyDescent="0.35">
      <c r="A141" s="72" t="s">
        <v>2197</v>
      </c>
      <c r="B141" s="72" t="s">
        <v>350</v>
      </c>
      <c r="C141" t="s">
        <v>14719</v>
      </c>
    </row>
    <row r="142" spans="1:3" x14ac:dyDescent="0.35">
      <c r="A142" s="72" t="s">
        <v>814</v>
      </c>
      <c r="B142" s="72" t="s">
        <v>196</v>
      </c>
      <c r="C142" t="s">
        <v>14708</v>
      </c>
    </row>
    <row r="143" spans="1:3" x14ac:dyDescent="0.35">
      <c r="A143" s="72" t="s">
        <v>1915</v>
      </c>
      <c r="B143" s="72" t="s">
        <v>195</v>
      </c>
      <c r="C143" t="s">
        <v>14707</v>
      </c>
    </row>
    <row r="144" spans="1:3" x14ac:dyDescent="0.35">
      <c r="A144" s="72" t="s">
        <v>785</v>
      </c>
      <c r="B144" s="72" t="s">
        <v>192</v>
      </c>
      <c r="C144" t="s">
        <v>14704</v>
      </c>
    </row>
    <row r="145" spans="1:3" x14ac:dyDescent="0.35">
      <c r="A145" s="72" t="s">
        <v>819</v>
      </c>
      <c r="B145" s="72" t="s">
        <v>197</v>
      </c>
      <c r="C145" t="s">
        <v>14709</v>
      </c>
    </row>
    <row r="146" spans="1:3" x14ac:dyDescent="0.35">
      <c r="A146" s="72" t="s">
        <v>827</v>
      </c>
      <c r="B146" s="72" t="s">
        <v>198</v>
      </c>
      <c r="C146" t="s">
        <v>14710</v>
      </c>
    </row>
    <row r="147" spans="1:3" x14ac:dyDescent="0.35">
      <c r="A147" s="72" t="s">
        <v>835</v>
      </c>
      <c r="B147" s="72" t="s">
        <v>211</v>
      </c>
      <c r="C147" t="s">
        <v>14711</v>
      </c>
    </row>
    <row r="148" spans="1:3" x14ac:dyDescent="0.35">
      <c r="A148" s="72" t="s">
        <v>844</v>
      </c>
      <c r="B148" s="72" t="s">
        <v>200</v>
      </c>
      <c r="C148" t="s">
        <v>14712</v>
      </c>
    </row>
    <row r="149" spans="1:3" x14ac:dyDescent="0.35">
      <c r="A149" s="72" t="s">
        <v>794</v>
      </c>
      <c r="B149" s="72" t="s">
        <v>193</v>
      </c>
      <c r="C149" t="s">
        <v>14705</v>
      </c>
    </row>
    <row r="150" spans="1:3" x14ac:dyDescent="0.35">
      <c r="A150" s="72" t="s">
        <v>852</v>
      </c>
      <c r="B150" s="72" t="s">
        <v>201</v>
      </c>
      <c r="C150" t="s">
        <v>14713</v>
      </c>
    </row>
    <row r="151" spans="1:3" x14ac:dyDescent="0.35">
      <c r="A151" s="72" t="s">
        <v>801</v>
      </c>
      <c r="B151" s="72" t="s">
        <v>194</v>
      </c>
      <c r="C151" t="s">
        <v>14706</v>
      </c>
    </row>
    <row r="152" spans="1:3" x14ac:dyDescent="0.35">
      <c r="A152" s="72" t="s">
        <v>859</v>
      </c>
      <c r="B152" s="72" t="s">
        <v>212</v>
      </c>
      <c r="C152" t="s">
        <v>14714</v>
      </c>
    </row>
    <row r="153" spans="1:3" x14ac:dyDescent="0.35">
      <c r="A153" s="72" t="s">
        <v>862</v>
      </c>
      <c r="B153" s="72" t="s">
        <v>203</v>
      </c>
      <c r="C153" t="s">
        <v>14715</v>
      </c>
    </row>
    <row r="154" spans="1:3" x14ac:dyDescent="0.35">
      <c r="A154" s="72" t="s">
        <v>1910</v>
      </c>
      <c r="B154" s="72" t="s">
        <v>340</v>
      </c>
      <c r="C154" t="s">
        <v>14719</v>
      </c>
    </row>
    <row r="155" spans="1:3" x14ac:dyDescent="0.35">
      <c r="A155" s="72" t="s">
        <v>864</v>
      </c>
      <c r="B155" s="72" t="s">
        <v>204</v>
      </c>
      <c r="C155" t="s">
        <v>14716</v>
      </c>
    </row>
    <row r="156" spans="1:3" x14ac:dyDescent="0.35">
      <c r="A156" s="72" t="s">
        <v>866</v>
      </c>
      <c r="B156" s="72" t="s">
        <v>205</v>
      </c>
      <c r="C156" t="s">
        <v>14717</v>
      </c>
    </row>
    <row r="157" spans="1:3" x14ac:dyDescent="0.35">
      <c r="A157" s="72" t="s">
        <v>5670</v>
      </c>
      <c r="B157" s="72" t="s">
        <v>148</v>
      </c>
      <c r="C157" t="s">
        <v>14702</v>
      </c>
    </row>
    <row r="158" spans="1:3" x14ac:dyDescent="0.35">
      <c r="A158" s="72" t="s">
        <v>2198</v>
      </c>
      <c r="B158" s="72" t="s">
        <v>174</v>
      </c>
      <c r="C158" t="s">
        <v>14687</v>
      </c>
    </row>
    <row r="159" spans="1:3" x14ac:dyDescent="0.35">
      <c r="A159" s="72" t="s">
        <v>1508</v>
      </c>
      <c r="B159" s="72" t="s">
        <v>1507</v>
      </c>
      <c r="C159" t="s">
        <v>14719</v>
      </c>
    </row>
    <row r="160" spans="1:3" x14ac:dyDescent="0.35">
      <c r="A160" s="72" t="s">
        <v>1986</v>
      </c>
      <c r="B160" s="72" t="s">
        <v>148</v>
      </c>
      <c r="C160" t="s">
        <v>14719</v>
      </c>
    </row>
  </sheetData>
  <autoFilter ref="A1:B160" xr:uid="{00000000-0001-0000-0900-000000000000}"/>
  <sortState xmlns:xlrd2="http://schemas.microsoft.com/office/spreadsheetml/2017/richdata2" ref="AF1:AF160">
    <sortCondition ref="AF1:AF160"/>
  </sortState>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Q157"/>
  <sheetViews>
    <sheetView workbookViewId="0"/>
  </sheetViews>
  <sheetFormatPr defaultRowHeight="14.5" x14ac:dyDescent="0.35"/>
  <cols>
    <col min="1" max="1" width="7.7265625" bestFit="1" customWidth="1"/>
    <col min="2" max="2" width="29.6328125" customWidth="1"/>
    <col min="3" max="3" width="9.54296875" bestFit="1" customWidth="1"/>
    <col min="4" max="4" width="10.90625" bestFit="1" customWidth="1"/>
    <col min="5" max="5" width="15.26953125" bestFit="1" customWidth="1"/>
    <col min="6" max="6" width="24.36328125" bestFit="1" customWidth="1"/>
    <col min="7" max="7" width="32.6328125" customWidth="1"/>
    <col min="8" max="8" width="30.90625" customWidth="1"/>
    <col min="9" max="9" width="8.90625" customWidth="1"/>
    <col min="10" max="10" width="12.54296875" customWidth="1"/>
    <col min="11" max="11" width="6.6328125" customWidth="1"/>
    <col min="12" max="12" width="18.6328125" bestFit="1" customWidth="1"/>
    <col min="13" max="13" width="5.90625" customWidth="1"/>
    <col min="14" max="14" width="39.81640625" bestFit="1" customWidth="1"/>
    <col min="15" max="15" width="14.7265625" bestFit="1" customWidth="1"/>
    <col min="16" max="16" width="13.36328125" bestFit="1" customWidth="1"/>
    <col min="17" max="17" width="7.08984375" bestFit="1" customWidth="1"/>
  </cols>
  <sheetData>
    <row r="1" spans="1:17" s="397" customFormat="1" ht="29" x14ac:dyDescent="0.35">
      <c r="A1" s="439" t="s">
        <v>381</v>
      </c>
      <c r="B1" s="439" t="s">
        <v>438</v>
      </c>
      <c r="C1" s="439" t="s">
        <v>1480</v>
      </c>
      <c r="D1" s="439" t="s">
        <v>440</v>
      </c>
      <c r="E1" s="439" t="s">
        <v>439</v>
      </c>
      <c r="F1" s="439" t="s">
        <v>441</v>
      </c>
      <c r="G1" s="439" t="s">
        <v>447</v>
      </c>
      <c r="H1" s="439" t="s">
        <v>1481</v>
      </c>
      <c r="I1" s="439" t="s">
        <v>1481</v>
      </c>
      <c r="J1" s="439" t="s">
        <v>47</v>
      </c>
      <c r="K1" s="439" t="s">
        <v>1482</v>
      </c>
      <c r="L1" s="439" t="s">
        <v>1483</v>
      </c>
      <c r="M1" s="439" t="s">
        <v>1484</v>
      </c>
      <c r="N1" s="439" t="s">
        <v>15906</v>
      </c>
      <c r="O1" s="439" t="s">
        <v>15907</v>
      </c>
      <c r="P1" s="439" t="s">
        <v>15908</v>
      </c>
      <c r="Q1" s="439" t="s">
        <v>15909</v>
      </c>
    </row>
    <row r="2" spans="1:17" x14ac:dyDescent="0.35">
      <c r="A2" s="440" t="s">
        <v>297</v>
      </c>
      <c r="B2" s="440" t="s">
        <v>1485</v>
      </c>
      <c r="C2" s="440" t="s">
        <v>1486</v>
      </c>
      <c r="D2" s="440" t="s">
        <v>746</v>
      </c>
      <c r="E2" s="440" t="s">
        <v>1487</v>
      </c>
      <c r="F2" s="440" t="s">
        <v>15910</v>
      </c>
      <c r="G2" s="440" t="s">
        <v>646</v>
      </c>
      <c r="H2" s="440" t="s">
        <v>15911</v>
      </c>
      <c r="I2" s="440" t="s">
        <v>15912</v>
      </c>
      <c r="J2" s="440" t="s">
        <v>1488</v>
      </c>
      <c r="K2" s="440" t="s">
        <v>15913</v>
      </c>
      <c r="L2" s="440" t="s">
        <v>15914</v>
      </c>
      <c r="M2" s="440" t="s">
        <v>1489</v>
      </c>
      <c r="N2" s="440" t="s">
        <v>15915</v>
      </c>
      <c r="O2" s="440" t="s">
        <v>15916</v>
      </c>
      <c r="P2" s="440" t="s">
        <v>87</v>
      </c>
      <c r="Q2" s="441" t="b">
        <v>0</v>
      </c>
    </row>
    <row r="3" spans="1:17" x14ac:dyDescent="0.35">
      <c r="A3" s="440" t="s">
        <v>84</v>
      </c>
      <c r="B3" s="440" t="s">
        <v>430</v>
      </c>
      <c r="C3" s="440" t="s">
        <v>1486</v>
      </c>
      <c r="D3" s="440" t="s">
        <v>837</v>
      </c>
      <c r="E3" s="440" t="s">
        <v>519</v>
      </c>
      <c r="F3" s="440" t="s">
        <v>15917</v>
      </c>
      <c r="G3" s="440" t="s">
        <v>1490</v>
      </c>
      <c r="H3" s="440" t="s">
        <v>1491</v>
      </c>
      <c r="I3" s="440" t="s">
        <v>15912</v>
      </c>
      <c r="J3" s="440" t="s">
        <v>458</v>
      </c>
      <c r="K3" s="440" t="s">
        <v>459</v>
      </c>
      <c r="L3" s="440" t="s">
        <v>15918</v>
      </c>
      <c r="M3" s="440" t="s">
        <v>15912</v>
      </c>
      <c r="N3" s="440" t="s">
        <v>15919</v>
      </c>
      <c r="O3" s="440" t="s">
        <v>15920</v>
      </c>
      <c r="P3" s="440" t="s">
        <v>84</v>
      </c>
      <c r="Q3" s="441" t="b">
        <v>0</v>
      </c>
    </row>
    <row r="4" spans="1:17" x14ac:dyDescent="0.35">
      <c r="A4" s="440" t="s">
        <v>206</v>
      </c>
      <c r="B4" s="440" t="s">
        <v>460</v>
      </c>
      <c r="C4" s="440" t="s">
        <v>1486</v>
      </c>
      <c r="D4" s="440" t="s">
        <v>462</v>
      </c>
      <c r="E4" s="440" t="s">
        <v>461</v>
      </c>
      <c r="F4" s="440" t="s">
        <v>463</v>
      </c>
      <c r="G4" s="440" t="s">
        <v>1492</v>
      </c>
      <c r="H4" s="440" t="s">
        <v>15921</v>
      </c>
      <c r="I4" s="440" t="s">
        <v>15912</v>
      </c>
      <c r="J4" s="440" t="s">
        <v>458</v>
      </c>
      <c r="K4" s="440" t="s">
        <v>1493</v>
      </c>
      <c r="L4" s="440" t="s">
        <v>464</v>
      </c>
      <c r="M4" s="440" t="s">
        <v>1494</v>
      </c>
      <c r="N4" s="440" t="s">
        <v>2204</v>
      </c>
      <c r="O4" s="440" t="s">
        <v>15916</v>
      </c>
      <c r="P4" s="440" t="s">
        <v>112</v>
      </c>
      <c r="Q4" s="441" t="b">
        <v>0</v>
      </c>
    </row>
    <row r="5" spans="1:17" x14ac:dyDescent="0.35">
      <c r="A5" s="442" t="s">
        <v>298</v>
      </c>
      <c r="B5" s="442" t="s">
        <v>1495</v>
      </c>
      <c r="C5" s="442" t="s">
        <v>1486</v>
      </c>
      <c r="D5" s="442" t="s">
        <v>574</v>
      </c>
      <c r="E5" s="442" t="s">
        <v>1647</v>
      </c>
      <c r="F5" s="440" t="s">
        <v>15922</v>
      </c>
      <c r="G5" s="442" t="s">
        <v>15923</v>
      </c>
      <c r="H5" s="442" t="s">
        <v>15924</v>
      </c>
      <c r="I5" s="442" t="s">
        <v>15912</v>
      </c>
      <c r="J5" s="442" t="s">
        <v>458</v>
      </c>
      <c r="K5" s="442" t="s">
        <v>571</v>
      </c>
      <c r="L5" s="442" t="s">
        <v>15925</v>
      </c>
      <c r="M5" s="442" t="s">
        <v>15912</v>
      </c>
      <c r="N5" s="442" t="s">
        <v>15926</v>
      </c>
      <c r="O5" s="442" t="s">
        <v>15916</v>
      </c>
      <c r="P5" s="442" t="s">
        <v>87</v>
      </c>
      <c r="Q5" s="443" t="b">
        <v>0</v>
      </c>
    </row>
    <row r="6" spans="1:17" x14ac:dyDescent="0.35">
      <c r="A6" s="444" t="s">
        <v>87</v>
      </c>
      <c r="B6" s="444" t="s">
        <v>1497</v>
      </c>
      <c r="C6" s="444" t="s">
        <v>15927</v>
      </c>
      <c r="D6" s="444" t="s">
        <v>1752</v>
      </c>
      <c r="E6" s="444" t="s">
        <v>15928</v>
      </c>
      <c r="F6" s="440" t="s">
        <v>15929</v>
      </c>
      <c r="G6" s="444" t="s">
        <v>1492</v>
      </c>
      <c r="H6" s="444" t="s">
        <v>1499</v>
      </c>
      <c r="I6" s="444" t="s">
        <v>15912</v>
      </c>
      <c r="J6" s="444" t="s">
        <v>458</v>
      </c>
      <c r="K6" s="444" t="s">
        <v>15930</v>
      </c>
      <c r="L6" s="444" t="s">
        <v>15931</v>
      </c>
      <c r="M6" s="444" t="s">
        <v>15912</v>
      </c>
      <c r="N6" s="444" t="s">
        <v>15932</v>
      </c>
      <c r="O6" s="444" t="s">
        <v>15916</v>
      </c>
      <c r="P6" s="444" t="s">
        <v>87</v>
      </c>
      <c r="Q6" s="445" t="b">
        <v>0</v>
      </c>
    </row>
    <row r="7" spans="1:17" x14ac:dyDescent="0.35">
      <c r="A7" s="440" t="s">
        <v>341</v>
      </c>
      <c r="B7" s="440" t="s">
        <v>1500</v>
      </c>
      <c r="C7" s="440" t="s">
        <v>1501</v>
      </c>
      <c r="D7" s="440" t="s">
        <v>1502</v>
      </c>
      <c r="E7" s="440" t="s">
        <v>1503</v>
      </c>
      <c r="F7" s="440" t="s">
        <v>15933</v>
      </c>
      <c r="G7" s="440" t="s">
        <v>1504</v>
      </c>
      <c r="H7" s="440" t="s">
        <v>1505</v>
      </c>
      <c r="I7" s="440" t="s">
        <v>1506</v>
      </c>
      <c r="J7" s="440" t="s">
        <v>458</v>
      </c>
      <c r="K7" s="440" t="s">
        <v>459</v>
      </c>
      <c r="L7" s="440" t="s">
        <v>15934</v>
      </c>
      <c r="M7" s="440" t="s">
        <v>15912</v>
      </c>
      <c r="N7" s="440" t="s">
        <v>2205</v>
      </c>
      <c r="O7" s="440" t="s">
        <v>131</v>
      </c>
      <c r="P7" s="440" t="s">
        <v>131</v>
      </c>
      <c r="Q7" s="441" t="b">
        <v>0</v>
      </c>
    </row>
    <row r="8" spans="1:17" x14ac:dyDescent="0.35">
      <c r="A8" s="440" t="s">
        <v>1507</v>
      </c>
      <c r="B8" s="440" t="s">
        <v>1508</v>
      </c>
      <c r="C8" s="440" t="s">
        <v>1501</v>
      </c>
      <c r="D8" s="440" t="s">
        <v>15935</v>
      </c>
      <c r="E8" s="440" t="s">
        <v>15936</v>
      </c>
      <c r="F8" s="440" t="s">
        <v>15937</v>
      </c>
      <c r="G8" s="440" t="s">
        <v>15938</v>
      </c>
      <c r="H8" s="440" t="s">
        <v>15939</v>
      </c>
      <c r="I8" s="440" t="s">
        <v>15912</v>
      </c>
      <c r="J8" s="440" t="s">
        <v>458</v>
      </c>
      <c r="K8" s="440" t="s">
        <v>15940</v>
      </c>
      <c r="L8" s="440" t="s">
        <v>15941</v>
      </c>
      <c r="M8" s="440" t="s">
        <v>15912</v>
      </c>
      <c r="N8" s="440" t="s">
        <v>15942</v>
      </c>
      <c r="O8" s="440" t="s">
        <v>15943</v>
      </c>
      <c r="P8" s="440" t="s">
        <v>148</v>
      </c>
      <c r="Q8" s="441" t="b">
        <v>0</v>
      </c>
    </row>
    <row r="9" spans="1:17" x14ac:dyDescent="0.35">
      <c r="A9" s="446" t="s">
        <v>299</v>
      </c>
      <c r="B9" s="446" t="s">
        <v>15944</v>
      </c>
      <c r="C9" s="446" t="s">
        <v>1501</v>
      </c>
      <c r="D9" s="446" t="s">
        <v>1510</v>
      </c>
      <c r="E9" s="446" t="s">
        <v>1511</v>
      </c>
      <c r="F9" s="440" t="s">
        <v>15945</v>
      </c>
      <c r="G9" s="446" t="s">
        <v>1895</v>
      </c>
      <c r="H9" s="446" t="s">
        <v>1512</v>
      </c>
      <c r="I9" s="446" t="s">
        <v>15912</v>
      </c>
      <c r="J9" s="446" t="s">
        <v>458</v>
      </c>
      <c r="K9" s="446" t="s">
        <v>571</v>
      </c>
      <c r="L9" s="446" t="s">
        <v>15946</v>
      </c>
      <c r="M9" s="446" t="s">
        <v>1513</v>
      </c>
      <c r="N9" s="446" t="s">
        <v>15947</v>
      </c>
      <c r="O9" s="446" t="s">
        <v>15916</v>
      </c>
      <c r="P9" s="446" t="s">
        <v>87</v>
      </c>
      <c r="Q9" s="447" t="b">
        <v>0</v>
      </c>
    </row>
    <row r="10" spans="1:17" x14ac:dyDescent="0.35">
      <c r="A10" s="440" t="s">
        <v>342</v>
      </c>
      <c r="B10" s="440" t="s">
        <v>1514</v>
      </c>
      <c r="C10" s="440" t="s">
        <v>1501</v>
      </c>
      <c r="D10" s="440" t="s">
        <v>527</v>
      </c>
      <c r="E10" s="440" t="s">
        <v>1515</v>
      </c>
      <c r="F10" s="440" t="s">
        <v>15948</v>
      </c>
      <c r="G10" s="440" t="s">
        <v>15949</v>
      </c>
      <c r="H10" s="440" t="s">
        <v>1516</v>
      </c>
      <c r="I10" s="440" t="s">
        <v>1517</v>
      </c>
      <c r="J10" s="440" t="s">
        <v>458</v>
      </c>
      <c r="K10" s="440" t="s">
        <v>459</v>
      </c>
      <c r="L10" s="440" t="s">
        <v>15950</v>
      </c>
      <c r="M10" s="440" t="s">
        <v>1518</v>
      </c>
      <c r="N10" s="440" t="s">
        <v>2206</v>
      </c>
      <c r="O10" s="440" t="s">
        <v>131</v>
      </c>
      <c r="P10" s="440" t="s">
        <v>131</v>
      </c>
      <c r="Q10" s="441" t="b">
        <v>0</v>
      </c>
    </row>
    <row r="11" spans="1:17" x14ac:dyDescent="0.35">
      <c r="A11" s="442" t="s">
        <v>315</v>
      </c>
      <c r="B11" s="442" t="s">
        <v>1519</v>
      </c>
      <c r="C11" s="442" t="s">
        <v>1501</v>
      </c>
      <c r="D11" s="442" t="s">
        <v>15951</v>
      </c>
      <c r="E11" s="442" t="s">
        <v>15952</v>
      </c>
      <c r="F11" s="440" t="s">
        <v>15953</v>
      </c>
      <c r="G11" s="442" t="s">
        <v>15954</v>
      </c>
      <c r="H11" s="442" t="s">
        <v>1521</v>
      </c>
      <c r="I11" s="442" t="s">
        <v>15912</v>
      </c>
      <c r="J11" s="442" t="s">
        <v>744</v>
      </c>
      <c r="K11" s="442" t="s">
        <v>15955</v>
      </c>
      <c r="L11" s="442" t="s">
        <v>15956</v>
      </c>
      <c r="M11" s="442" t="s">
        <v>15912</v>
      </c>
      <c r="N11" s="442" t="s">
        <v>15957</v>
      </c>
      <c r="O11" s="442" t="s">
        <v>15916</v>
      </c>
      <c r="P11" s="442" t="s">
        <v>101</v>
      </c>
      <c r="Q11" s="443" t="b">
        <v>1</v>
      </c>
    </row>
    <row r="12" spans="1:17" x14ac:dyDescent="0.35">
      <c r="A12" s="440" t="s">
        <v>346</v>
      </c>
      <c r="B12" s="440" t="s">
        <v>1522</v>
      </c>
      <c r="C12" s="440" t="s">
        <v>1501</v>
      </c>
      <c r="D12" s="440" t="s">
        <v>1523</v>
      </c>
      <c r="E12" s="440" t="s">
        <v>1524</v>
      </c>
      <c r="F12" s="440" t="s">
        <v>15958</v>
      </c>
      <c r="G12" s="440" t="s">
        <v>1492</v>
      </c>
      <c r="H12" s="440" t="s">
        <v>1525</v>
      </c>
      <c r="I12" s="440" t="s">
        <v>15912</v>
      </c>
      <c r="J12" s="440" t="s">
        <v>744</v>
      </c>
      <c r="K12" s="440" t="s">
        <v>15955</v>
      </c>
      <c r="L12" s="440" t="s">
        <v>15959</v>
      </c>
      <c r="M12" s="440" t="s">
        <v>1526</v>
      </c>
      <c r="N12" s="440" t="s">
        <v>15960</v>
      </c>
      <c r="O12" s="440" t="s">
        <v>98</v>
      </c>
      <c r="P12" s="440" t="s">
        <v>98</v>
      </c>
      <c r="Q12" s="441" t="b">
        <v>0</v>
      </c>
    </row>
    <row r="13" spans="1:17" x14ac:dyDescent="0.35">
      <c r="A13" s="440" t="s">
        <v>316</v>
      </c>
      <c r="B13" s="440" t="s">
        <v>886</v>
      </c>
      <c r="C13" s="440" t="s">
        <v>1486</v>
      </c>
      <c r="D13" s="440" t="s">
        <v>558</v>
      </c>
      <c r="E13" s="440" t="s">
        <v>1527</v>
      </c>
      <c r="F13" s="440" t="s">
        <v>15961</v>
      </c>
      <c r="G13" s="440" t="s">
        <v>1528</v>
      </c>
      <c r="H13" s="440" t="s">
        <v>1529</v>
      </c>
      <c r="I13" s="440" t="s">
        <v>15912</v>
      </c>
      <c r="J13" s="440" t="s">
        <v>603</v>
      </c>
      <c r="K13" s="440" t="s">
        <v>15962</v>
      </c>
      <c r="L13" s="440" t="s">
        <v>15963</v>
      </c>
      <c r="M13" s="440" t="s">
        <v>1530</v>
      </c>
      <c r="N13" s="440" t="s">
        <v>15964</v>
      </c>
      <c r="O13" s="440" t="s">
        <v>15916</v>
      </c>
      <c r="P13" s="440" t="s">
        <v>101</v>
      </c>
      <c r="Q13" s="441" t="b">
        <v>1</v>
      </c>
    </row>
    <row r="14" spans="1:17" x14ac:dyDescent="0.35">
      <c r="A14" s="440" t="s">
        <v>1531</v>
      </c>
      <c r="B14" s="440" t="s">
        <v>1532</v>
      </c>
      <c r="C14" s="440" t="s">
        <v>1501</v>
      </c>
      <c r="D14" s="440" t="s">
        <v>1533</v>
      </c>
      <c r="E14" s="440" t="s">
        <v>1534</v>
      </c>
      <c r="F14" s="440" t="s">
        <v>15965</v>
      </c>
      <c r="G14" s="440" t="s">
        <v>1535</v>
      </c>
      <c r="H14" s="440" t="s">
        <v>1536</v>
      </c>
      <c r="I14" s="440" t="s">
        <v>15912</v>
      </c>
      <c r="J14" s="440" t="s">
        <v>458</v>
      </c>
      <c r="K14" s="440" t="s">
        <v>571</v>
      </c>
      <c r="L14" s="440" t="s">
        <v>15966</v>
      </c>
      <c r="M14" s="440" t="s">
        <v>15912</v>
      </c>
      <c r="N14" s="440" t="s">
        <v>15967</v>
      </c>
      <c r="O14" s="440" t="s">
        <v>15943</v>
      </c>
      <c r="P14" s="440" t="s">
        <v>1531</v>
      </c>
      <c r="Q14" s="441" t="b">
        <v>0</v>
      </c>
    </row>
    <row r="15" spans="1:17" x14ac:dyDescent="0.35">
      <c r="A15" s="440" t="s">
        <v>317</v>
      </c>
      <c r="B15" s="440" t="s">
        <v>1537</v>
      </c>
      <c r="C15" s="440" t="s">
        <v>1486</v>
      </c>
      <c r="D15" s="440" t="s">
        <v>1538</v>
      </c>
      <c r="E15" s="440" t="s">
        <v>1539</v>
      </c>
      <c r="F15" s="440" t="s">
        <v>15968</v>
      </c>
      <c r="G15" s="440" t="s">
        <v>1540</v>
      </c>
      <c r="H15" s="440" t="s">
        <v>1541</v>
      </c>
      <c r="I15" s="440" t="s">
        <v>15912</v>
      </c>
      <c r="J15" s="440" t="s">
        <v>1542</v>
      </c>
      <c r="K15" s="440" t="s">
        <v>15969</v>
      </c>
      <c r="L15" s="440" t="s">
        <v>15970</v>
      </c>
      <c r="M15" s="440" t="s">
        <v>1543</v>
      </c>
      <c r="N15" s="440" t="s">
        <v>15971</v>
      </c>
      <c r="O15" s="440" t="s">
        <v>15916</v>
      </c>
      <c r="P15" s="440" t="s">
        <v>101</v>
      </c>
      <c r="Q15" s="441" t="b">
        <v>1</v>
      </c>
    </row>
    <row r="16" spans="1:17" x14ac:dyDescent="0.35">
      <c r="A16" s="440" t="s">
        <v>347</v>
      </c>
      <c r="B16" s="440" t="s">
        <v>1544</v>
      </c>
      <c r="C16" s="440" t="s">
        <v>1501</v>
      </c>
      <c r="D16" s="440" t="s">
        <v>676</v>
      </c>
      <c r="E16" s="440" t="s">
        <v>1545</v>
      </c>
      <c r="F16" s="440" t="s">
        <v>15972</v>
      </c>
      <c r="G16" s="440" t="s">
        <v>1492</v>
      </c>
      <c r="H16" s="440" t="s">
        <v>1546</v>
      </c>
      <c r="I16" s="440" t="s">
        <v>15912</v>
      </c>
      <c r="J16" s="440" t="s">
        <v>1542</v>
      </c>
      <c r="K16" s="440" t="s">
        <v>15973</v>
      </c>
      <c r="L16" s="440" t="s">
        <v>15974</v>
      </c>
      <c r="M16" s="440" t="s">
        <v>1547</v>
      </c>
      <c r="N16" s="440" t="s">
        <v>2207</v>
      </c>
      <c r="O16" s="440" t="s">
        <v>98</v>
      </c>
      <c r="P16" s="440" t="s">
        <v>98</v>
      </c>
      <c r="Q16" s="441" t="b">
        <v>0</v>
      </c>
    </row>
    <row r="17" spans="1:17" x14ac:dyDescent="0.35">
      <c r="A17" s="440" t="s">
        <v>92</v>
      </c>
      <c r="B17" s="440" t="s">
        <v>1548</v>
      </c>
      <c r="C17" s="440" t="s">
        <v>1501</v>
      </c>
      <c r="D17" s="440" t="s">
        <v>15975</v>
      </c>
      <c r="E17" s="440" t="s">
        <v>15976</v>
      </c>
      <c r="F17" s="440" t="s">
        <v>15977</v>
      </c>
      <c r="G17" s="440" t="s">
        <v>1925</v>
      </c>
      <c r="H17" s="440" t="s">
        <v>1549</v>
      </c>
      <c r="I17" s="440" t="s">
        <v>15912</v>
      </c>
      <c r="J17" s="440" t="s">
        <v>458</v>
      </c>
      <c r="K17" s="440" t="s">
        <v>15930</v>
      </c>
      <c r="L17" s="440" t="s">
        <v>15978</v>
      </c>
      <c r="M17" s="440" t="s">
        <v>15912</v>
      </c>
      <c r="N17" s="440" t="s">
        <v>15979</v>
      </c>
      <c r="O17" s="440" t="s">
        <v>15916</v>
      </c>
      <c r="P17" s="440" t="s">
        <v>87</v>
      </c>
      <c r="Q17" s="441" t="b">
        <v>0</v>
      </c>
    </row>
    <row r="18" spans="1:17" x14ac:dyDescent="0.35">
      <c r="A18" s="440" t="s">
        <v>318</v>
      </c>
      <c r="B18" s="440" t="s">
        <v>1550</v>
      </c>
      <c r="C18" s="440" t="s">
        <v>1486</v>
      </c>
      <c r="D18" s="440" t="s">
        <v>1551</v>
      </c>
      <c r="E18" s="440" t="s">
        <v>1552</v>
      </c>
      <c r="F18" s="440" t="s">
        <v>15980</v>
      </c>
      <c r="G18" s="440" t="s">
        <v>1553</v>
      </c>
      <c r="H18" s="440" t="s">
        <v>1554</v>
      </c>
      <c r="I18" s="440" t="s">
        <v>15912</v>
      </c>
      <c r="J18" s="440" t="s">
        <v>1555</v>
      </c>
      <c r="K18" s="440" t="s">
        <v>15981</v>
      </c>
      <c r="L18" s="440" t="s">
        <v>15982</v>
      </c>
      <c r="M18" s="440" t="s">
        <v>1556</v>
      </c>
      <c r="N18" s="440" t="s">
        <v>2208</v>
      </c>
      <c r="O18" s="440" t="s">
        <v>15916</v>
      </c>
      <c r="P18" s="440" t="s">
        <v>101</v>
      </c>
      <c r="Q18" s="441" t="b">
        <v>1</v>
      </c>
    </row>
    <row r="19" spans="1:17" x14ac:dyDescent="0.35">
      <c r="A19" s="440" t="s">
        <v>192</v>
      </c>
      <c r="B19" s="440" t="s">
        <v>785</v>
      </c>
      <c r="C19" s="440" t="s">
        <v>1486</v>
      </c>
      <c r="D19" s="440" t="s">
        <v>647</v>
      </c>
      <c r="E19" s="440" t="s">
        <v>15983</v>
      </c>
      <c r="F19" s="440" t="s">
        <v>15984</v>
      </c>
      <c r="G19" s="440" t="s">
        <v>15912</v>
      </c>
      <c r="H19" s="440" t="s">
        <v>1557</v>
      </c>
      <c r="I19" s="440" t="s">
        <v>15912</v>
      </c>
      <c r="J19" s="440" t="s">
        <v>1558</v>
      </c>
      <c r="K19" s="440" t="s">
        <v>15985</v>
      </c>
      <c r="L19" s="440" t="s">
        <v>15986</v>
      </c>
      <c r="M19" s="440" t="s">
        <v>15912</v>
      </c>
      <c r="N19" s="440" t="s">
        <v>15987</v>
      </c>
      <c r="O19" s="440" t="s">
        <v>1751</v>
      </c>
      <c r="P19" s="440" t="s">
        <v>15988</v>
      </c>
      <c r="Q19" s="441" t="b">
        <v>0</v>
      </c>
    </row>
    <row r="20" spans="1:17" x14ac:dyDescent="0.35">
      <c r="A20" s="440" t="s">
        <v>1559</v>
      </c>
      <c r="B20" s="440" t="s">
        <v>1560</v>
      </c>
      <c r="C20" s="440" t="s">
        <v>1486</v>
      </c>
      <c r="D20" s="440" t="s">
        <v>525</v>
      </c>
      <c r="E20" s="440" t="s">
        <v>1561</v>
      </c>
      <c r="F20" s="440" t="s">
        <v>15989</v>
      </c>
      <c r="G20" s="440" t="s">
        <v>15949</v>
      </c>
      <c r="H20" s="440" t="s">
        <v>1562</v>
      </c>
      <c r="I20" s="440" t="s">
        <v>15912</v>
      </c>
      <c r="J20" s="440" t="s">
        <v>458</v>
      </c>
      <c r="K20" s="440" t="s">
        <v>459</v>
      </c>
      <c r="L20" s="440" t="s">
        <v>15990</v>
      </c>
      <c r="M20" s="440" t="s">
        <v>1563</v>
      </c>
      <c r="N20" s="440" t="s">
        <v>15991</v>
      </c>
      <c r="O20" s="440" t="s">
        <v>15943</v>
      </c>
      <c r="P20" s="440" t="s">
        <v>1559</v>
      </c>
      <c r="Q20" s="441" t="b">
        <v>0</v>
      </c>
    </row>
    <row r="21" spans="1:17" x14ac:dyDescent="0.35">
      <c r="A21" s="440" t="s">
        <v>319</v>
      </c>
      <c r="B21" s="440" t="s">
        <v>876</v>
      </c>
      <c r="C21" s="440" t="s">
        <v>1486</v>
      </c>
      <c r="D21" s="440" t="s">
        <v>598</v>
      </c>
      <c r="E21" s="440" t="s">
        <v>1564</v>
      </c>
      <c r="F21" s="440" t="s">
        <v>15992</v>
      </c>
      <c r="G21" s="440" t="s">
        <v>1565</v>
      </c>
      <c r="H21" s="440" t="s">
        <v>1566</v>
      </c>
      <c r="I21" s="440" t="s">
        <v>15912</v>
      </c>
      <c r="J21" s="440" t="s">
        <v>1567</v>
      </c>
      <c r="K21" s="440" t="s">
        <v>15993</v>
      </c>
      <c r="L21" s="440" t="s">
        <v>15994</v>
      </c>
      <c r="M21" s="440" t="s">
        <v>15912</v>
      </c>
      <c r="N21" s="440" t="s">
        <v>2209</v>
      </c>
      <c r="O21" s="440" t="s">
        <v>15916</v>
      </c>
      <c r="P21" s="440" t="s">
        <v>101</v>
      </c>
      <c r="Q21" s="441" t="b">
        <v>1</v>
      </c>
    </row>
    <row r="22" spans="1:17" x14ac:dyDescent="0.35">
      <c r="A22" s="448" t="s">
        <v>207</v>
      </c>
      <c r="B22" s="448" t="s">
        <v>874</v>
      </c>
      <c r="C22" s="448" t="s">
        <v>1501</v>
      </c>
      <c r="D22" s="448" t="s">
        <v>15995</v>
      </c>
      <c r="E22" s="448" t="s">
        <v>15996</v>
      </c>
      <c r="F22" s="440" t="s">
        <v>15997</v>
      </c>
      <c r="G22" s="448" t="s">
        <v>1749</v>
      </c>
      <c r="H22" s="448" t="s">
        <v>481</v>
      </c>
      <c r="I22" s="448" t="s">
        <v>15912</v>
      </c>
      <c r="J22" s="448" t="s">
        <v>482</v>
      </c>
      <c r="K22" s="448" t="s">
        <v>1569</v>
      </c>
      <c r="L22" s="448" t="s">
        <v>15998</v>
      </c>
      <c r="M22" s="448" t="s">
        <v>15999</v>
      </c>
      <c r="N22" s="448" t="s">
        <v>16000</v>
      </c>
      <c r="O22" s="448" t="s">
        <v>15916</v>
      </c>
      <c r="P22" s="448" t="s">
        <v>115</v>
      </c>
      <c r="Q22" s="449" t="b">
        <v>0</v>
      </c>
    </row>
    <row r="23" spans="1:17" x14ac:dyDescent="0.35">
      <c r="A23" s="440" t="s">
        <v>99</v>
      </c>
      <c r="B23" s="440" t="s">
        <v>16001</v>
      </c>
      <c r="C23" s="440" t="s">
        <v>1486</v>
      </c>
      <c r="D23" s="440" t="s">
        <v>558</v>
      </c>
      <c r="E23" s="440" t="s">
        <v>1570</v>
      </c>
      <c r="F23" s="440" t="s">
        <v>16002</v>
      </c>
      <c r="G23" s="440" t="s">
        <v>646</v>
      </c>
      <c r="H23" s="440" t="s">
        <v>1571</v>
      </c>
      <c r="I23" s="440" t="s">
        <v>15912</v>
      </c>
      <c r="J23" s="440" t="s">
        <v>491</v>
      </c>
      <c r="K23" s="440" t="s">
        <v>492</v>
      </c>
      <c r="L23" s="440" t="s">
        <v>16003</v>
      </c>
      <c r="M23" s="440" t="s">
        <v>1572</v>
      </c>
      <c r="N23" s="440" t="s">
        <v>2210</v>
      </c>
      <c r="O23" s="440" t="s">
        <v>15916</v>
      </c>
      <c r="P23" s="440" t="s">
        <v>191</v>
      </c>
      <c r="Q23" s="441" t="b">
        <v>0</v>
      </c>
    </row>
    <row r="24" spans="1:17" x14ac:dyDescent="0.35">
      <c r="A24" s="440" t="s">
        <v>102</v>
      </c>
      <c r="B24" s="440" t="s">
        <v>493</v>
      </c>
      <c r="C24" s="440" t="s">
        <v>1501</v>
      </c>
      <c r="D24" s="440" t="s">
        <v>15837</v>
      </c>
      <c r="E24" s="440" t="s">
        <v>15836</v>
      </c>
      <c r="F24" s="440" t="s">
        <v>15840</v>
      </c>
      <c r="G24" s="440" t="s">
        <v>1492</v>
      </c>
      <c r="H24" s="440" t="s">
        <v>1573</v>
      </c>
      <c r="I24" s="440" t="s">
        <v>15912</v>
      </c>
      <c r="J24" s="440" t="s">
        <v>491</v>
      </c>
      <c r="K24" s="440" t="s">
        <v>492</v>
      </c>
      <c r="L24" s="440" t="s">
        <v>15838</v>
      </c>
      <c r="M24" s="440" t="s">
        <v>15912</v>
      </c>
      <c r="N24" s="440" t="s">
        <v>15835</v>
      </c>
      <c r="O24" s="440" t="s">
        <v>15916</v>
      </c>
      <c r="P24" s="440" t="s">
        <v>115</v>
      </c>
      <c r="Q24" s="441" t="b">
        <v>0</v>
      </c>
    </row>
    <row r="25" spans="1:17" x14ac:dyDescent="0.35">
      <c r="A25" s="440" t="s">
        <v>875</v>
      </c>
      <c r="B25" s="440" t="s">
        <v>1574</v>
      </c>
      <c r="C25" s="440" t="s">
        <v>1501</v>
      </c>
      <c r="D25" s="440" t="s">
        <v>1575</v>
      </c>
      <c r="E25" s="440" t="s">
        <v>1576</v>
      </c>
      <c r="F25" s="440" t="s">
        <v>16004</v>
      </c>
      <c r="G25" s="440" t="s">
        <v>1577</v>
      </c>
      <c r="H25" s="440" t="s">
        <v>1578</v>
      </c>
      <c r="I25" s="440" t="s">
        <v>15912</v>
      </c>
      <c r="J25" s="440" t="s">
        <v>458</v>
      </c>
      <c r="K25" s="440" t="s">
        <v>459</v>
      </c>
      <c r="L25" s="440" t="s">
        <v>16005</v>
      </c>
      <c r="M25" s="440" t="s">
        <v>1579</v>
      </c>
      <c r="N25" s="440" t="s">
        <v>2211</v>
      </c>
      <c r="O25" s="440" t="s">
        <v>131</v>
      </c>
      <c r="P25" s="440" t="s">
        <v>131</v>
      </c>
      <c r="Q25" s="441" t="b">
        <v>0</v>
      </c>
    </row>
    <row r="26" spans="1:17" x14ac:dyDescent="0.35">
      <c r="A26" s="440" t="s">
        <v>106</v>
      </c>
      <c r="B26" s="440" t="s">
        <v>496</v>
      </c>
      <c r="C26" s="440" t="s">
        <v>1501</v>
      </c>
      <c r="D26" s="440" t="s">
        <v>16006</v>
      </c>
      <c r="E26" s="440" t="s">
        <v>16007</v>
      </c>
      <c r="F26" s="440" t="s">
        <v>16008</v>
      </c>
      <c r="G26" s="440" t="s">
        <v>1492</v>
      </c>
      <c r="H26" s="440" t="s">
        <v>16009</v>
      </c>
      <c r="I26" s="440" t="s">
        <v>15912</v>
      </c>
      <c r="J26" s="440" t="s">
        <v>498</v>
      </c>
      <c r="K26" s="440" t="s">
        <v>499</v>
      </c>
      <c r="L26" s="440" t="s">
        <v>16010</v>
      </c>
      <c r="M26" s="440" t="s">
        <v>1581</v>
      </c>
      <c r="N26" s="440" t="s">
        <v>16011</v>
      </c>
      <c r="O26" s="440" t="s">
        <v>15916</v>
      </c>
      <c r="P26" s="440" t="s">
        <v>115</v>
      </c>
      <c r="Q26" s="441" t="b">
        <v>0</v>
      </c>
    </row>
    <row r="27" spans="1:17" x14ac:dyDescent="0.35">
      <c r="A27" s="440" t="s">
        <v>110</v>
      </c>
      <c r="B27" s="440" t="s">
        <v>429</v>
      </c>
      <c r="C27" s="440" t="s">
        <v>1486</v>
      </c>
      <c r="D27" s="440" t="s">
        <v>604</v>
      </c>
      <c r="E27" s="440" t="s">
        <v>1582</v>
      </c>
      <c r="F27" s="440" t="s">
        <v>16012</v>
      </c>
      <c r="G27" s="440" t="s">
        <v>1583</v>
      </c>
      <c r="H27" s="440" t="s">
        <v>1584</v>
      </c>
      <c r="I27" s="440" t="s">
        <v>15912</v>
      </c>
      <c r="J27" s="440" t="s">
        <v>1585</v>
      </c>
      <c r="K27" s="440" t="s">
        <v>508</v>
      </c>
      <c r="L27" s="440" t="s">
        <v>16013</v>
      </c>
      <c r="M27" s="440" t="s">
        <v>1586</v>
      </c>
      <c r="N27" s="440" t="s">
        <v>16014</v>
      </c>
      <c r="O27" s="440" t="s">
        <v>15916</v>
      </c>
      <c r="P27" s="440" t="s">
        <v>115</v>
      </c>
      <c r="Q27" s="441" t="b">
        <v>0</v>
      </c>
    </row>
    <row r="28" spans="1:17" x14ac:dyDescent="0.35">
      <c r="A28" s="440" t="s">
        <v>91</v>
      </c>
      <c r="B28" s="440" t="s">
        <v>509</v>
      </c>
      <c r="C28" s="440" t="s">
        <v>1501</v>
      </c>
      <c r="D28" s="440" t="s">
        <v>16015</v>
      </c>
      <c r="E28" s="440" t="s">
        <v>16016</v>
      </c>
      <c r="F28" s="440" t="s">
        <v>16017</v>
      </c>
      <c r="G28" s="440" t="s">
        <v>16018</v>
      </c>
      <c r="H28" s="440" t="s">
        <v>15912</v>
      </c>
      <c r="I28" s="440" t="s">
        <v>15912</v>
      </c>
      <c r="J28" s="440" t="s">
        <v>15912</v>
      </c>
      <c r="K28" s="440" t="s">
        <v>15912</v>
      </c>
      <c r="L28" s="440" t="s">
        <v>16019</v>
      </c>
      <c r="M28" s="440" t="s">
        <v>15912</v>
      </c>
      <c r="N28" s="440" t="s">
        <v>16020</v>
      </c>
      <c r="O28" s="440" t="s">
        <v>15943</v>
      </c>
      <c r="P28" s="440" t="s">
        <v>91</v>
      </c>
      <c r="Q28" s="441" t="b">
        <v>0</v>
      </c>
    </row>
    <row r="29" spans="1:17" x14ac:dyDescent="0.35">
      <c r="A29" s="440" t="s">
        <v>343</v>
      </c>
      <c r="B29" s="440" t="s">
        <v>1588</v>
      </c>
      <c r="C29" s="440" t="s">
        <v>1486</v>
      </c>
      <c r="D29" s="440" t="s">
        <v>645</v>
      </c>
      <c r="E29" s="440" t="s">
        <v>1589</v>
      </c>
      <c r="F29" s="440" t="s">
        <v>16021</v>
      </c>
      <c r="G29" s="440" t="s">
        <v>1590</v>
      </c>
      <c r="H29" s="440" t="s">
        <v>16022</v>
      </c>
      <c r="I29" s="440" t="s">
        <v>15912</v>
      </c>
      <c r="J29" s="440" t="s">
        <v>458</v>
      </c>
      <c r="K29" s="440" t="s">
        <v>595</v>
      </c>
      <c r="L29" s="440" t="s">
        <v>16023</v>
      </c>
      <c r="M29" s="440" t="s">
        <v>1591</v>
      </c>
      <c r="N29" s="440" t="s">
        <v>16024</v>
      </c>
      <c r="O29" s="440" t="s">
        <v>131</v>
      </c>
      <c r="P29" s="440" t="s">
        <v>131</v>
      </c>
      <c r="Q29" s="441" t="b">
        <v>0</v>
      </c>
    </row>
    <row r="30" spans="1:17" x14ac:dyDescent="0.35">
      <c r="A30" s="440" t="s">
        <v>1592</v>
      </c>
      <c r="B30" s="440" t="s">
        <v>1593</v>
      </c>
      <c r="C30" s="440" t="s">
        <v>1501</v>
      </c>
      <c r="D30" s="440" t="s">
        <v>1594</v>
      </c>
      <c r="E30" s="440" t="s">
        <v>1595</v>
      </c>
      <c r="F30" s="440" t="s">
        <v>16025</v>
      </c>
      <c r="G30" s="440" t="s">
        <v>1492</v>
      </c>
      <c r="H30" s="440" t="s">
        <v>1596</v>
      </c>
      <c r="I30" s="440" t="s">
        <v>15912</v>
      </c>
      <c r="J30" s="440" t="s">
        <v>458</v>
      </c>
      <c r="K30" s="440" t="s">
        <v>459</v>
      </c>
      <c r="L30" s="440" t="s">
        <v>16026</v>
      </c>
      <c r="M30" s="440" t="s">
        <v>1597</v>
      </c>
      <c r="N30" s="440" t="s">
        <v>16027</v>
      </c>
      <c r="O30" s="440" t="s">
        <v>15943</v>
      </c>
      <c r="P30" s="440" t="s">
        <v>1592</v>
      </c>
      <c r="Q30" s="441" t="b">
        <v>0</v>
      </c>
    </row>
    <row r="31" spans="1:17" x14ac:dyDescent="0.35">
      <c r="A31" s="440" t="s">
        <v>348</v>
      </c>
      <c r="B31" s="440" t="s">
        <v>1598</v>
      </c>
      <c r="C31" s="440" t="s">
        <v>1501</v>
      </c>
      <c r="D31" s="440" t="s">
        <v>1599</v>
      </c>
      <c r="E31" s="440" t="s">
        <v>1600</v>
      </c>
      <c r="F31" s="440" t="s">
        <v>16028</v>
      </c>
      <c r="G31" s="440" t="s">
        <v>1492</v>
      </c>
      <c r="H31" s="440" t="s">
        <v>1601</v>
      </c>
      <c r="I31" s="440" t="s">
        <v>1602</v>
      </c>
      <c r="J31" s="440" t="s">
        <v>1603</v>
      </c>
      <c r="K31" s="440" t="s">
        <v>16029</v>
      </c>
      <c r="L31" s="440" t="s">
        <v>16030</v>
      </c>
      <c r="M31" s="440" t="s">
        <v>1604</v>
      </c>
      <c r="N31" s="440" t="s">
        <v>16031</v>
      </c>
      <c r="O31" s="440" t="s">
        <v>98</v>
      </c>
      <c r="P31" s="440" t="s">
        <v>98</v>
      </c>
      <c r="Q31" s="441" t="b">
        <v>0</v>
      </c>
    </row>
    <row r="32" spans="1:17" x14ac:dyDescent="0.35">
      <c r="A32" s="440" t="s">
        <v>300</v>
      </c>
      <c r="B32" s="440" t="s">
        <v>1605</v>
      </c>
      <c r="C32" s="440" t="s">
        <v>1486</v>
      </c>
      <c r="D32" s="440" t="s">
        <v>598</v>
      </c>
      <c r="E32" s="440" t="s">
        <v>1606</v>
      </c>
      <c r="F32" s="440" t="s">
        <v>16032</v>
      </c>
      <c r="G32" s="440" t="s">
        <v>1607</v>
      </c>
      <c r="H32" s="440" t="s">
        <v>1512</v>
      </c>
      <c r="I32" s="440" t="s">
        <v>15912</v>
      </c>
      <c r="J32" s="440" t="s">
        <v>458</v>
      </c>
      <c r="K32" s="440" t="s">
        <v>571</v>
      </c>
      <c r="L32" s="440" t="s">
        <v>16033</v>
      </c>
      <c r="M32" s="440" t="s">
        <v>1608</v>
      </c>
      <c r="N32" s="440" t="s">
        <v>16034</v>
      </c>
      <c r="O32" s="440" t="s">
        <v>15916</v>
      </c>
      <c r="P32" s="440" t="s">
        <v>87</v>
      </c>
      <c r="Q32" s="441" t="b">
        <v>0</v>
      </c>
    </row>
    <row r="33" spans="1:17" x14ac:dyDescent="0.35">
      <c r="A33" s="440" t="s">
        <v>1609</v>
      </c>
      <c r="B33" s="440" t="s">
        <v>1610</v>
      </c>
      <c r="C33" s="440" t="s">
        <v>1501</v>
      </c>
      <c r="D33" s="440" t="s">
        <v>16035</v>
      </c>
      <c r="E33" s="440" t="s">
        <v>16036</v>
      </c>
      <c r="F33" s="440" t="s">
        <v>16037</v>
      </c>
      <c r="G33" s="440" t="s">
        <v>15949</v>
      </c>
      <c r="H33" s="440" t="s">
        <v>16038</v>
      </c>
      <c r="I33" s="440" t="s">
        <v>15912</v>
      </c>
      <c r="J33" s="440" t="s">
        <v>458</v>
      </c>
      <c r="K33" s="440" t="s">
        <v>459</v>
      </c>
      <c r="L33" s="440" t="s">
        <v>15912</v>
      </c>
      <c r="M33" s="440" t="s">
        <v>15912</v>
      </c>
      <c r="N33" s="440" t="s">
        <v>16039</v>
      </c>
      <c r="O33" s="440" t="s">
        <v>15943</v>
      </c>
      <c r="P33" s="440" t="s">
        <v>1609</v>
      </c>
      <c r="Q33" s="441" t="b">
        <v>0</v>
      </c>
    </row>
    <row r="34" spans="1:17" x14ac:dyDescent="0.35">
      <c r="A34" s="440" t="s">
        <v>95</v>
      </c>
      <c r="B34" s="440" t="s">
        <v>1612</v>
      </c>
      <c r="C34" s="440" t="s">
        <v>1486</v>
      </c>
      <c r="D34" s="440" t="s">
        <v>759</v>
      </c>
      <c r="E34" s="440" t="s">
        <v>1613</v>
      </c>
      <c r="F34" s="440" t="s">
        <v>16040</v>
      </c>
      <c r="G34" s="440" t="s">
        <v>465</v>
      </c>
      <c r="H34" s="440" t="s">
        <v>1614</v>
      </c>
      <c r="I34" s="440" t="s">
        <v>15912</v>
      </c>
      <c r="J34" s="440" t="s">
        <v>458</v>
      </c>
      <c r="K34" s="440" t="s">
        <v>459</v>
      </c>
      <c r="L34" s="440" t="s">
        <v>16041</v>
      </c>
      <c r="M34" s="440" t="s">
        <v>15912</v>
      </c>
      <c r="N34" s="440" t="s">
        <v>16042</v>
      </c>
      <c r="O34" s="440" t="s">
        <v>15943</v>
      </c>
      <c r="P34" s="440" t="s">
        <v>95</v>
      </c>
      <c r="Q34" s="441" t="b">
        <v>0</v>
      </c>
    </row>
    <row r="35" spans="1:17" x14ac:dyDescent="0.35">
      <c r="A35" s="440" t="s">
        <v>116</v>
      </c>
      <c r="B35" s="440" t="s">
        <v>1615</v>
      </c>
      <c r="C35" s="440" t="s">
        <v>1486</v>
      </c>
      <c r="D35" s="440" t="s">
        <v>16043</v>
      </c>
      <c r="E35" s="440" t="s">
        <v>16044</v>
      </c>
      <c r="F35" s="440" t="s">
        <v>16045</v>
      </c>
      <c r="G35" s="440" t="s">
        <v>646</v>
      </c>
      <c r="H35" s="440" t="s">
        <v>1616</v>
      </c>
      <c r="I35" s="440" t="s">
        <v>15912</v>
      </c>
      <c r="J35" s="440" t="s">
        <v>458</v>
      </c>
      <c r="K35" s="440" t="s">
        <v>571</v>
      </c>
      <c r="L35" s="440" t="s">
        <v>16046</v>
      </c>
      <c r="M35" s="440" t="s">
        <v>15912</v>
      </c>
      <c r="N35" s="440" t="s">
        <v>16047</v>
      </c>
      <c r="O35" s="440" t="s">
        <v>98</v>
      </c>
      <c r="P35" s="440" t="s">
        <v>98</v>
      </c>
      <c r="Q35" s="441" t="b">
        <v>0</v>
      </c>
    </row>
    <row r="36" spans="1:17" x14ac:dyDescent="0.35">
      <c r="A36" s="440" t="s">
        <v>1617</v>
      </c>
      <c r="B36" s="440" t="s">
        <v>1618</v>
      </c>
      <c r="C36" s="440" t="s">
        <v>1501</v>
      </c>
      <c r="D36" s="440" t="s">
        <v>1520</v>
      </c>
      <c r="E36" s="440" t="s">
        <v>1580</v>
      </c>
      <c r="F36" s="440" t="s">
        <v>16048</v>
      </c>
      <c r="G36" s="440" t="s">
        <v>646</v>
      </c>
      <c r="H36" s="440" t="s">
        <v>1619</v>
      </c>
      <c r="I36" s="440" t="s">
        <v>15912</v>
      </c>
      <c r="J36" s="440" t="s">
        <v>672</v>
      </c>
      <c r="K36" s="440" t="s">
        <v>16049</v>
      </c>
      <c r="L36" s="440" t="s">
        <v>16050</v>
      </c>
      <c r="M36" s="440" t="s">
        <v>15912</v>
      </c>
      <c r="N36" s="440" t="s">
        <v>16051</v>
      </c>
      <c r="O36" s="440" t="s">
        <v>15943</v>
      </c>
      <c r="P36" s="440" t="s">
        <v>1617</v>
      </c>
      <c r="Q36" s="441" t="b">
        <v>0</v>
      </c>
    </row>
    <row r="37" spans="1:17" x14ac:dyDescent="0.35">
      <c r="A37" s="440" t="s">
        <v>208</v>
      </c>
      <c r="B37" s="440" t="s">
        <v>526</v>
      </c>
      <c r="C37" s="440" t="s">
        <v>1486</v>
      </c>
      <c r="D37" s="440" t="s">
        <v>1654</v>
      </c>
      <c r="E37" s="440" t="s">
        <v>16052</v>
      </c>
      <c r="F37" s="440" t="s">
        <v>16053</v>
      </c>
      <c r="G37" s="440" t="s">
        <v>1492</v>
      </c>
      <c r="H37" s="440" t="s">
        <v>16054</v>
      </c>
      <c r="I37" s="440" t="s">
        <v>15912</v>
      </c>
      <c r="J37" s="440" t="s">
        <v>458</v>
      </c>
      <c r="K37" s="440" t="s">
        <v>459</v>
      </c>
      <c r="L37" s="440" t="s">
        <v>16055</v>
      </c>
      <c r="M37" s="440" t="s">
        <v>15912</v>
      </c>
      <c r="N37" s="440" t="s">
        <v>16056</v>
      </c>
      <c r="O37" s="440" t="s">
        <v>15916</v>
      </c>
      <c r="P37" s="440" t="s">
        <v>87</v>
      </c>
      <c r="Q37" s="441" t="b">
        <v>0</v>
      </c>
    </row>
    <row r="38" spans="1:17" x14ac:dyDescent="0.35">
      <c r="A38" s="440" t="s">
        <v>128</v>
      </c>
      <c r="B38" s="440" t="s">
        <v>1621</v>
      </c>
      <c r="C38" s="440" t="s">
        <v>1486</v>
      </c>
      <c r="D38" s="440" t="s">
        <v>1622</v>
      </c>
      <c r="E38" s="440" t="s">
        <v>1623</v>
      </c>
      <c r="F38" s="440" t="s">
        <v>16057</v>
      </c>
      <c r="G38" s="440" t="s">
        <v>1492</v>
      </c>
      <c r="H38" s="440" t="s">
        <v>16058</v>
      </c>
      <c r="I38" s="440" t="s">
        <v>16059</v>
      </c>
      <c r="J38" s="440" t="s">
        <v>458</v>
      </c>
      <c r="K38" s="440" t="s">
        <v>16060</v>
      </c>
      <c r="L38" s="440" t="s">
        <v>16061</v>
      </c>
      <c r="M38" s="440" t="s">
        <v>1624</v>
      </c>
      <c r="N38" s="440" t="s">
        <v>2212</v>
      </c>
      <c r="O38" s="440" t="s">
        <v>15916</v>
      </c>
      <c r="P38" s="440" t="s">
        <v>112</v>
      </c>
      <c r="Q38" s="441" t="b">
        <v>0</v>
      </c>
    </row>
    <row r="39" spans="1:17" x14ac:dyDescent="0.35">
      <c r="A39" s="440" t="s">
        <v>132</v>
      </c>
      <c r="B39" s="440" t="s">
        <v>427</v>
      </c>
      <c r="C39" s="440" t="s">
        <v>1501</v>
      </c>
      <c r="D39" s="440" t="s">
        <v>1625</v>
      </c>
      <c r="E39" s="440" t="s">
        <v>1626</v>
      </c>
      <c r="F39" s="440" t="s">
        <v>16062</v>
      </c>
      <c r="G39" s="440" t="s">
        <v>1492</v>
      </c>
      <c r="H39" s="440" t="s">
        <v>1627</v>
      </c>
      <c r="I39" s="440" t="s">
        <v>15912</v>
      </c>
      <c r="J39" s="440" t="s">
        <v>534</v>
      </c>
      <c r="K39" s="440" t="s">
        <v>16063</v>
      </c>
      <c r="L39" s="440" t="s">
        <v>16064</v>
      </c>
      <c r="M39" s="440" t="s">
        <v>1628</v>
      </c>
      <c r="N39" s="440" t="s">
        <v>16065</v>
      </c>
      <c r="O39" s="440" t="s">
        <v>15916</v>
      </c>
      <c r="P39" s="440" t="s">
        <v>115</v>
      </c>
      <c r="Q39" s="441" t="b">
        <v>0</v>
      </c>
    </row>
    <row r="40" spans="1:17" x14ac:dyDescent="0.35">
      <c r="A40" s="440" t="s">
        <v>136</v>
      </c>
      <c r="B40" s="440" t="s">
        <v>424</v>
      </c>
      <c r="C40" s="440" t="s">
        <v>1486</v>
      </c>
      <c r="D40" s="440" t="s">
        <v>1629</v>
      </c>
      <c r="E40" s="440" t="s">
        <v>1630</v>
      </c>
      <c r="F40" s="440" t="s">
        <v>16066</v>
      </c>
      <c r="G40" s="440" t="s">
        <v>1631</v>
      </c>
      <c r="H40" s="440" t="s">
        <v>1632</v>
      </c>
      <c r="I40" s="440" t="s">
        <v>15912</v>
      </c>
      <c r="J40" s="440" t="s">
        <v>458</v>
      </c>
      <c r="K40" s="440" t="s">
        <v>571</v>
      </c>
      <c r="L40" s="440" t="s">
        <v>16067</v>
      </c>
      <c r="M40" s="440" t="s">
        <v>1633</v>
      </c>
      <c r="N40" s="440" t="s">
        <v>16068</v>
      </c>
      <c r="O40" s="440" t="s">
        <v>15916</v>
      </c>
      <c r="P40" s="440" t="s">
        <v>109</v>
      </c>
      <c r="Q40" s="441" t="b">
        <v>0</v>
      </c>
    </row>
    <row r="41" spans="1:17" x14ac:dyDescent="0.35">
      <c r="A41" s="440" t="s">
        <v>209</v>
      </c>
      <c r="B41" s="440" t="s">
        <v>423</v>
      </c>
      <c r="C41" s="440" t="s">
        <v>1486</v>
      </c>
      <c r="D41" s="440" t="s">
        <v>15841</v>
      </c>
      <c r="E41" s="440" t="s">
        <v>15842</v>
      </c>
      <c r="F41" s="440" t="s">
        <v>15845</v>
      </c>
      <c r="G41" s="440" t="s">
        <v>465</v>
      </c>
      <c r="H41" s="440" t="s">
        <v>15912</v>
      </c>
      <c r="I41" s="440" t="s">
        <v>15912</v>
      </c>
      <c r="J41" s="440" t="s">
        <v>15912</v>
      </c>
      <c r="K41" s="440" t="s">
        <v>15912</v>
      </c>
      <c r="L41" s="440" t="s">
        <v>15846</v>
      </c>
      <c r="M41" s="440" t="s">
        <v>15912</v>
      </c>
      <c r="N41" s="440" t="s">
        <v>15843</v>
      </c>
      <c r="O41" s="440" t="s">
        <v>15916</v>
      </c>
      <c r="P41" s="440" t="s">
        <v>109</v>
      </c>
      <c r="Q41" s="441" t="b">
        <v>0</v>
      </c>
    </row>
    <row r="42" spans="1:17" x14ac:dyDescent="0.35">
      <c r="A42" s="440" t="s">
        <v>308</v>
      </c>
      <c r="B42" s="440" t="s">
        <v>2191</v>
      </c>
      <c r="C42" s="440" t="s">
        <v>1501</v>
      </c>
      <c r="D42" s="440" t="s">
        <v>1920</v>
      </c>
      <c r="E42" s="440" t="s">
        <v>16069</v>
      </c>
      <c r="F42" s="440" t="s">
        <v>16070</v>
      </c>
      <c r="G42" s="440" t="s">
        <v>16071</v>
      </c>
      <c r="H42" s="440" t="s">
        <v>1634</v>
      </c>
      <c r="I42" s="440" t="s">
        <v>15912</v>
      </c>
      <c r="J42" s="440" t="s">
        <v>458</v>
      </c>
      <c r="K42" s="440" t="s">
        <v>508</v>
      </c>
      <c r="L42" s="440" t="s">
        <v>16072</v>
      </c>
      <c r="M42" s="440" t="s">
        <v>16073</v>
      </c>
      <c r="N42" s="440" t="s">
        <v>16074</v>
      </c>
      <c r="O42" s="440" t="s">
        <v>15916</v>
      </c>
      <c r="P42" s="440" t="s">
        <v>105</v>
      </c>
      <c r="Q42" s="441" t="b">
        <v>0</v>
      </c>
    </row>
    <row r="43" spans="1:17" x14ac:dyDescent="0.35">
      <c r="A43" s="440" t="s">
        <v>141</v>
      </c>
      <c r="B43" s="440" t="s">
        <v>1479</v>
      </c>
      <c r="C43" s="440" t="s">
        <v>1486</v>
      </c>
      <c r="D43" s="440" t="s">
        <v>759</v>
      </c>
      <c r="E43" s="440" t="s">
        <v>1635</v>
      </c>
      <c r="F43" s="440" t="s">
        <v>16075</v>
      </c>
      <c r="G43" s="440" t="s">
        <v>1636</v>
      </c>
      <c r="H43" s="440" t="s">
        <v>1637</v>
      </c>
      <c r="I43" s="440" t="s">
        <v>15912</v>
      </c>
      <c r="J43" s="440" t="s">
        <v>555</v>
      </c>
      <c r="K43" s="440" t="s">
        <v>16076</v>
      </c>
      <c r="L43" s="440" t="s">
        <v>16077</v>
      </c>
      <c r="M43" s="440" t="s">
        <v>15912</v>
      </c>
      <c r="N43" s="440" t="s">
        <v>16078</v>
      </c>
      <c r="O43" s="440" t="s">
        <v>15916</v>
      </c>
      <c r="P43" s="440" t="s">
        <v>115</v>
      </c>
      <c r="Q43" s="441" t="b">
        <v>0</v>
      </c>
    </row>
    <row r="44" spans="1:17" x14ac:dyDescent="0.35">
      <c r="A44" s="440" t="s">
        <v>144</v>
      </c>
      <c r="B44" s="440" t="s">
        <v>556</v>
      </c>
      <c r="C44" s="440" t="s">
        <v>1486</v>
      </c>
      <c r="D44" s="440" t="s">
        <v>1620</v>
      </c>
      <c r="E44" s="440" t="s">
        <v>1638</v>
      </c>
      <c r="F44" s="440" t="s">
        <v>16079</v>
      </c>
      <c r="G44" s="440" t="s">
        <v>1492</v>
      </c>
      <c r="H44" s="440" t="s">
        <v>1639</v>
      </c>
      <c r="I44" s="440" t="s">
        <v>15912</v>
      </c>
      <c r="J44" s="440" t="s">
        <v>565</v>
      </c>
      <c r="K44" s="440" t="s">
        <v>566</v>
      </c>
      <c r="L44" s="440" t="s">
        <v>16080</v>
      </c>
      <c r="M44" s="440" t="s">
        <v>1640</v>
      </c>
      <c r="N44" s="440" t="s">
        <v>2213</v>
      </c>
      <c r="O44" s="440" t="s">
        <v>15916</v>
      </c>
      <c r="P44" s="440" t="s">
        <v>101</v>
      </c>
      <c r="Q44" s="441" t="b">
        <v>0</v>
      </c>
    </row>
    <row r="45" spans="1:17" x14ac:dyDescent="0.35">
      <c r="A45" s="440" t="s">
        <v>309</v>
      </c>
      <c r="B45" s="440" t="s">
        <v>1641</v>
      </c>
      <c r="C45" s="440" t="s">
        <v>1501</v>
      </c>
      <c r="D45" s="440" t="s">
        <v>1642</v>
      </c>
      <c r="E45" s="440" t="s">
        <v>1643</v>
      </c>
      <c r="F45" s="440" t="s">
        <v>16081</v>
      </c>
      <c r="G45" s="440" t="s">
        <v>1644</v>
      </c>
      <c r="H45" s="440" t="s">
        <v>1645</v>
      </c>
      <c r="I45" s="440" t="s">
        <v>15912</v>
      </c>
      <c r="J45" s="440" t="s">
        <v>458</v>
      </c>
      <c r="K45" s="440" t="s">
        <v>508</v>
      </c>
      <c r="L45" s="440" t="s">
        <v>16082</v>
      </c>
      <c r="M45" s="440" t="s">
        <v>1646</v>
      </c>
      <c r="N45" s="440" t="s">
        <v>16083</v>
      </c>
      <c r="O45" s="440" t="s">
        <v>15916</v>
      </c>
      <c r="P45" s="440" t="s">
        <v>105</v>
      </c>
      <c r="Q45" s="441" t="b">
        <v>0</v>
      </c>
    </row>
    <row r="46" spans="1:17" x14ac:dyDescent="0.35">
      <c r="A46" s="440" t="s">
        <v>153</v>
      </c>
      <c r="B46" s="440" t="s">
        <v>567</v>
      </c>
      <c r="C46" s="440" t="s">
        <v>1486</v>
      </c>
      <c r="D46" s="440" t="s">
        <v>705</v>
      </c>
      <c r="E46" s="440" t="s">
        <v>1647</v>
      </c>
      <c r="F46" s="440" t="s">
        <v>16084</v>
      </c>
      <c r="G46" s="440" t="s">
        <v>1492</v>
      </c>
      <c r="H46" s="440" t="s">
        <v>1648</v>
      </c>
      <c r="I46" s="440" t="s">
        <v>15912</v>
      </c>
      <c r="J46" s="440" t="s">
        <v>458</v>
      </c>
      <c r="K46" s="440" t="s">
        <v>571</v>
      </c>
      <c r="L46" s="440" t="s">
        <v>16085</v>
      </c>
      <c r="M46" s="440" t="s">
        <v>15912</v>
      </c>
      <c r="N46" s="440" t="s">
        <v>2214</v>
      </c>
      <c r="O46" s="440" t="s">
        <v>15916</v>
      </c>
      <c r="P46" s="440" t="s">
        <v>87</v>
      </c>
      <c r="Q46" s="441" t="b">
        <v>0</v>
      </c>
    </row>
    <row r="47" spans="1:17" x14ac:dyDescent="0.35">
      <c r="A47" s="440" t="s">
        <v>156</v>
      </c>
      <c r="B47" s="440" t="s">
        <v>572</v>
      </c>
      <c r="C47" s="440" t="s">
        <v>1486</v>
      </c>
      <c r="D47" s="440" t="s">
        <v>525</v>
      </c>
      <c r="E47" s="440" t="s">
        <v>16086</v>
      </c>
      <c r="F47" s="440" t="s">
        <v>16087</v>
      </c>
      <c r="G47" s="440" t="s">
        <v>528</v>
      </c>
      <c r="H47" s="440" t="s">
        <v>15844</v>
      </c>
      <c r="I47" s="440" t="s">
        <v>15912</v>
      </c>
      <c r="J47" s="440" t="s">
        <v>458</v>
      </c>
      <c r="K47" s="440" t="s">
        <v>15912</v>
      </c>
      <c r="L47" s="440" t="s">
        <v>16088</v>
      </c>
      <c r="M47" s="440" t="s">
        <v>15912</v>
      </c>
      <c r="N47" s="440" t="s">
        <v>16089</v>
      </c>
      <c r="O47" s="440" t="s">
        <v>15916</v>
      </c>
      <c r="P47" s="440" t="s">
        <v>105</v>
      </c>
      <c r="Q47" s="441" t="b">
        <v>0</v>
      </c>
    </row>
    <row r="48" spans="1:17" x14ac:dyDescent="0.35">
      <c r="A48" s="440" t="s">
        <v>159</v>
      </c>
      <c r="B48" s="440" t="s">
        <v>1649</v>
      </c>
      <c r="C48" s="440" t="s">
        <v>1486</v>
      </c>
      <c r="D48" s="440" t="s">
        <v>545</v>
      </c>
      <c r="E48" s="440" t="s">
        <v>1650</v>
      </c>
      <c r="F48" s="440" t="s">
        <v>16090</v>
      </c>
      <c r="G48" s="440" t="s">
        <v>1651</v>
      </c>
      <c r="H48" s="440" t="s">
        <v>1652</v>
      </c>
      <c r="I48" s="440" t="s">
        <v>15912</v>
      </c>
      <c r="J48" s="440" t="s">
        <v>458</v>
      </c>
      <c r="K48" s="440" t="s">
        <v>15940</v>
      </c>
      <c r="L48" s="440" t="s">
        <v>16091</v>
      </c>
      <c r="M48" s="440" t="s">
        <v>1653</v>
      </c>
      <c r="N48" s="440" t="s">
        <v>16092</v>
      </c>
      <c r="O48" s="440" t="s">
        <v>15916</v>
      </c>
      <c r="P48" s="440" t="s">
        <v>159</v>
      </c>
      <c r="Q48" s="441" t="b">
        <v>0</v>
      </c>
    </row>
    <row r="49" spans="1:17" x14ac:dyDescent="0.35">
      <c r="A49" s="440" t="s">
        <v>161</v>
      </c>
      <c r="B49" s="440" t="s">
        <v>425</v>
      </c>
      <c r="C49" s="440" t="s">
        <v>1486</v>
      </c>
      <c r="D49" s="440" t="s">
        <v>1654</v>
      </c>
      <c r="E49" s="440" t="s">
        <v>1655</v>
      </c>
      <c r="F49" s="440" t="s">
        <v>16093</v>
      </c>
      <c r="G49" s="440" t="s">
        <v>16094</v>
      </c>
      <c r="H49" s="440" t="s">
        <v>1656</v>
      </c>
      <c r="I49" s="440" t="s">
        <v>15912</v>
      </c>
      <c r="J49" s="440" t="s">
        <v>458</v>
      </c>
      <c r="K49" s="440" t="s">
        <v>459</v>
      </c>
      <c r="L49" s="440" t="s">
        <v>16095</v>
      </c>
      <c r="M49" s="440" t="s">
        <v>1657</v>
      </c>
      <c r="N49" s="440" t="s">
        <v>2215</v>
      </c>
      <c r="O49" s="440" t="s">
        <v>15916</v>
      </c>
      <c r="P49" s="440" t="s">
        <v>109</v>
      </c>
      <c r="Q49" s="441" t="b">
        <v>0</v>
      </c>
    </row>
    <row r="50" spans="1:17" x14ac:dyDescent="0.35">
      <c r="A50" s="440" t="s">
        <v>163</v>
      </c>
      <c r="B50" s="440" t="s">
        <v>586</v>
      </c>
      <c r="C50" s="440" t="s">
        <v>1501</v>
      </c>
      <c r="D50" s="440" t="s">
        <v>1837</v>
      </c>
      <c r="E50" s="440" t="s">
        <v>16096</v>
      </c>
      <c r="F50" s="440" t="s">
        <v>16097</v>
      </c>
      <c r="G50" s="440" t="s">
        <v>1492</v>
      </c>
      <c r="H50" s="440" t="s">
        <v>16098</v>
      </c>
      <c r="I50" s="440" t="s">
        <v>15912</v>
      </c>
      <c r="J50" s="440" t="s">
        <v>458</v>
      </c>
      <c r="K50" s="440" t="s">
        <v>595</v>
      </c>
      <c r="L50" s="440" t="s">
        <v>16099</v>
      </c>
      <c r="M50" s="440" t="s">
        <v>15912</v>
      </c>
      <c r="N50" s="440" t="s">
        <v>16100</v>
      </c>
      <c r="O50" s="440" t="s">
        <v>15916</v>
      </c>
      <c r="P50" s="440" t="s">
        <v>112</v>
      </c>
      <c r="Q50" s="441" t="b">
        <v>0</v>
      </c>
    </row>
    <row r="51" spans="1:17" x14ac:dyDescent="0.35">
      <c r="A51" s="440" t="s">
        <v>313</v>
      </c>
      <c r="B51" s="440" t="s">
        <v>1660</v>
      </c>
      <c r="C51" s="440" t="s">
        <v>1486</v>
      </c>
      <c r="D51" s="440" t="s">
        <v>545</v>
      </c>
      <c r="E51" s="440" t="s">
        <v>1661</v>
      </c>
      <c r="F51" s="440" t="s">
        <v>16101</v>
      </c>
      <c r="G51" s="440" t="s">
        <v>465</v>
      </c>
      <c r="H51" s="440" t="s">
        <v>1662</v>
      </c>
      <c r="I51" s="440" t="s">
        <v>15912</v>
      </c>
      <c r="J51" s="440" t="s">
        <v>458</v>
      </c>
      <c r="K51" s="440" t="s">
        <v>16102</v>
      </c>
      <c r="L51" s="440" t="s">
        <v>16103</v>
      </c>
      <c r="M51" s="440" t="s">
        <v>1663</v>
      </c>
      <c r="N51" s="440" t="s">
        <v>16104</v>
      </c>
      <c r="O51" s="440" t="s">
        <v>15916</v>
      </c>
      <c r="P51" s="440" t="s">
        <v>109</v>
      </c>
      <c r="Q51" s="441" t="b">
        <v>0</v>
      </c>
    </row>
    <row r="52" spans="1:17" x14ac:dyDescent="0.35">
      <c r="A52" s="450" t="s">
        <v>166</v>
      </c>
      <c r="B52" s="450" t="s">
        <v>426</v>
      </c>
      <c r="C52" s="450" t="s">
        <v>1486</v>
      </c>
      <c r="D52" s="450" t="s">
        <v>16105</v>
      </c>
      <c r="E52" s="450" t="s">
        <v>16106</v>
      </c>
      <c r="F52" s="440" t="s">
        <v>16107</v>
      </c>
      <c r="G52" s="450" t="s">
        <v>1492</v>
      </c>
      <c r="H52" s="450" t="s">
        <v>1664</v>
      </c>
      <c r="I52" s="450" t="s">
        <v>15912</v>
      </c>
      <c r="J52" s="450" t="s">
        <v>458</v>
      </c>
      <c r="K52" s="450" t="s">
        <v>16102</v>
      </c>
      <c r="L52" s="450" t="s">
        <v>16108</v>
      </c>
      <c r="M52" s="450" t="s">
        <v>15912</v>
      </c>
      <c r="N52" s="450" t="s">
        <v>16109</v>
      </c>
      <c r="O52" s="450" t="s">
        <v>15916</v>
      </c>
      <c r="P52" s="450" t="s">
        <v>109</v>
      </c>
      <c r="Q52" s="451" t="b">
        <v>0</v>
      </c>
    </row>
    <row r="53" spans="1:17" x14ac:dyDescent="0.35">
      <c r="A53" s="440" t="s">
        <v>349</v>
      </c>
      <c r="B53" s="440" t="s">
        <v>1665</v>
      </c>
      <c r="C53" s="440" t="s">
        <v>1501</v>
      </c>
      <c r="D53" s="440" t="s">
        <v>1666</v>
      </c>
      <c r="E53" s="440" t="s">
        <v>1515</v>
      </c>
      <c r="F53" s="440" t="s">
        <v>16110</v>
      </c>
      <c r="G53" s="440" t="s">
        <v>1667</v>
      </c>
      <c r="H53" s="440" t="s">
        <v>1668</v>
      </c>
      <c r="I53" s="440" t="s">
        <v>15912</v>
      </c>
      <c r="J53" s="440" t="s">
        <v>1669</v>
      </c>
      <c r="K53" s="440" t="s">
        <v>16111</v>
      </c>
      <c r="L53" s="440" t="s">
        <v>16112</v>
      </c>
      <c r="M53" s="440" t="s">
        <v>1670</v>
      </c>
      <c r="N53" s="440" t="s">
        <v>16113</v>
      </c>
      <c r="O53" s="440" t="s">
        <v>98</v>
      </c>
      <c r="P53" s="440" t="s">
        <v>98</v>
      </c>
      <c r="Q53" s="441" t="b">
        <v>0</v>
      </c>
    </row>
    <row r="54" spans="1:17" x14ac:dyDescent="0.35">
      <c r="A54" s="440" t="s">
        <v>101</v>
      </c>
      <c r="B54" s="440" t="s">
        <v>1671</v>
      </c>
      <c r="C54" s="440" t="s">
        <v>1501</v>
      </c>
      <c r="D54" s="440" t="s">
        <v>16114</v>
      </c>
      <c r="E54" s="440" t="s">
        <v>16115</v>
      </c>
      <c r="F54" s="440" t="s">
        <v>16116</v>
      </c>
      <c r="G54" s="440" t="s">
        <v>465</v>
      </c>
      <c r="H54" s="440" t="s">
        <v>16117</v>
      </c>
      <c r="I54" s="440" t="s">
        <v>15912</v>
      </c>
      <c r="J54" s="440" t="s">
        <v>458</v>
      </c>
      <c r="K54" s="440" t="s">
        <v>459</v>
      </c>
      <c r="L54" s="440" t="s">
        <v>16118</v>
      </c>
      <c r="M54" s="440" t="s">
        <v>15912</v>
      </c>
      <c r="N54" s="440" t="s">
        <v>16119</v>
      </c>
      <c r="O54" s="440" t="s">
        <v>15916</v>
      </c>
      <c r="P54" s="440" t="s">
        <v>101</v>
      </c>
      <c r="Q54" s="441" t="b">
        <v>0</v>
      </c>
    </row>
    <row r="55" spans="1:17" x14ac:dyDescent="0.35">
      <c r="A55" s="440" t="s">
        <v>1672</v>
      </c>
      <c r="B55" s="440" t="s">
        <v>1673</v>
      </c>
      <c r="C55" s="440" t="s">
        <v>1501</v>
      </c>
      <c r="D55" s="440" t="s">
        <v>16120</v>
      </c>
      <c r="E55" s="440" t="s">
        <v>16121</v>
      </c>
      <c r="F55" s="440" t="s">
        <v>16122</v>
      </c>
      <c r="G55" s="440" t="s">
        <v>646</v>
      </c>
      <c r="H55" s="440" t="s">
        <v>16123</v>
      </c>
      <c r="I55" s="440" t="s">
        <v>15912</v>
      </c>
      <c r="J55" s="440" t="s">
        <v>458</v>
      </c>
      <c r="K55" s="440" t="s">
        <v>16124</v>
      </c>
      <c r="L55" s="440" t="s">
        <v>16125</v>
      </c>
      <c r="M55" s="440" t="s">
        <v>15912</v>
      </c>
      <c r="N55" s="440" t="s">
        <v>16126</v>
      </c>
      <c r="O55" s="440" t="s">
        <v>15916</v>
      </c>
      <c r="P55" s="440" t="s">
        <v>101</v>
      </c>
      <c r="Q55" s="441" t="b">
        <v>0</v>
      </c>
    </row>
    <row r="56" spans="1:17" x14ac:dyDescent="0.35">
      <c r="A56" s="440" t="s">
        <v>105</v>
      </c>
      <c r="B56" s="440" t="s">
        <v>1675</v>
      </c>
      <c r="C56" s="440" t="s">
        <v>1486</v>
      </c>
      <c r="D56" s="440" t="s">
        <v>16127</v>
      </c>
      <c r="E56" s="440" t="s">
        <v>16128</v>
      </c>
      <c r="F56" s="440" t="s">
        <v>16129</v>
      </c>
      <c r="G56" s="440" t="s">
        <v>465</v>
      </c>
      <c r="H56" s="440" t="s">
        <v>1676</v>
      </c>
      <c r="I56" s="440" t="s">
        <v>15912</v>
      </c>
      <c r="J56" s="440" t="s">
        <v>458</v>
      </c>
      <c r="K56" s="440" t="s">
        <v>459</v>
      </c>
      <c r="L56" s="440" t="s">
        <v>16130</v>
      </c>
      <c r="M56" s="440" t="s">
        <v>15912</v>
      </c>
      <c r="N56" s="440" t="s">
        <v>16131</v>
      </c>
      <c r="O56" s="440" t="s">
        <v>15916</v>
      </c>
      <c r="P56" s="440" t="s">
        <v>105</v>
      </c>
      <c r="Q56" s="441" t="b">
        <v>0</v>
      </c>
    </row>
    <row r="57" spans="1:17" x14ac:dyDescent="0.35">
      <c r="A57" s="452" t="s">
        <v>109</v>
      </c>
      <c r="B57" s="452" t="s">
        <v>1677</v>
      </c>
      <c r="C57" s="452" t="s">
        <v>1486</v>
      </c>
      <c r="D57" s="452" t="s">
        <v>781</v>
      </c>
      <c r="E57" s="452" t="s">
        <v>1498</v>
      </c>
      <c r="F57" s="440" t="s">
        <v>16132</v>
      </c>
      <c r="G57" s="452" t="s">
        <v>16133</v>
      </c>
      <c r="H57" s="452" t="s">
        <v>16054</v>
      </c>
      <c r="I57" s="452" t="s">
        <v>15912</v>
      </c>
      <c r="J57" s="452" t="s">
        <v>458</v>
      </c>
      <c r="K57" s="452" t="s">
        <v>459</v>
      </c>
      <c r="L57" s="452" t="s">
        <v>16134</v>
      </c>
      <c r="M57" s="452" t="s">
        <v>15912</v>
      </c>
      <c r="N57" s="452" t="s">
        <v>16135</v>
      </c>
      <c r="O57" s="452" t="s">
        <v>15916</v>
      </c>
      <c r="P57" s="452" t="s">
        <v>109</v>
      </c>
      <c r="Q57" s="453" t="b">
        <v>0</v>
      </c>
    </row>
    <row r="58" spans="1:17" x14ac:dyDescent="0.35">
      <c r="A58" s="440" t="s">
        <v>311</v>
      </c>
      <c r="B58" s="440" t="s">
        <v>1678</v>
      </c>
      <c r="C58" s="440" t="s">
        <v>1486</v>
      </c>
      <c r="D58" s="440" t="s">
        <v>16136</v>
      </c>
      <c r="E58" s="440" t="s">
        <v>16137</v>
      </c>
      <c r="F58" s="440" t="s">
        <v>16138</v>
      </c>
      <c r="G58" s="440" t="s">
        <v>16139</v>
      </c>
      <c r="H58" s="440" t="s">
        <v>1681</v>
      </c>
      <c r="I58" s="440" t="s">
        <v>15912</v>
      </c>
      <c r="J58" s="440" t="s">
        <v>458</v>
      </c>
      <c r="K58" s="440" t="s">
        <v>459</v>
      </c>
      <c r="L58" s="440" t="s">
        <v>16140</v>
      </c>
      <c r="M58" s="440" t="s">
        <v>15912</v>
      </c>
      <c r="N58" s="440" t="s">
        <v>16141</v>
      </c>
      <c r="O58" s="440" t="s">
        <v>15916</v>
      </c>
      <c r="P58" s="440" t="s">
        <v>109</v>
      </c>
      <c r="Q58" s="441" t="b">
        <v>0</v>
      </c>
    </row>
    <row r="59" spans="1:17" x14ac:dyDescent="0.35">
      <c r="A59" s="440" t="s">
        <v>355</v>
      </c>
      <c r="B59" s="440" t="s">
        <v>890</v>
      </c>
      <c r="C59" s="440" t="s">
        <v>1501</v>
      </c>
      <c r="D59" s="440" t="s">
        <v>16142</v>
      </c>
      <c r="E59" s="440" t="s">
        <v>16143</v>
      </c>
      <c r="F59" s="440" t="s">
        <v>16144</v>
      </c>
      <c r="G59" s="440" t="s">
        <v>1492</v>
      </c>
      <c r="H59" s="440" t="s">
        <v>1682</v>
      </c>
      <c r="I59" s="440" t="s">
        <v>15912</v>
      </c>
      <c r="J59" s="440" t="s">
        <v>458</v>
      </c>
      <c r="K59" s="440" t="s">
        <v>571</v>
      </c>
      <c r="L59" s="440" t="s">
        <v>16145</v>
      </c>
      <c r="M59" s="440" t="s">
        <v>15912</v>
      </c>
      <c r="N59" s="440" t="s">
        <v>16146</v>
      </c>
      <c r="O59" s="440" t="s">
        <v>15916</v>
      </c>
      <c r="P59" s="440" t="s">
        <v>112</v>
      </c>
      <c r="Q59" s="441" t="b">
        <v>0</v>
      </c>
    </row>
    <row r="60" spans="1:17" x14ac:dyDescent="0.35">
      <c r="A60" s="440" t="s">
        <v>112</v>
      </c>
      <c r="B60" s="440" t="s">
        <v>618</v>
      </c>
      <c r="C60" s="440" t="s">
        <v>1501</v>
      </c>
      <c r="D60" s="440" t="s">
        <v>16147</v>
      </c>
      <c r="E60" s="440" t="s">
        <v>16148</v>
      </c>
      <c r="F60" s="440" t="s">
        <v>16149</v>
      </c>
      <c r="G60" s="440" t="s">
        <v>1492</v>
      </c>
      <c r="H60" s="440" t="s">
        <v>1684</v>
      </c>
      <c r="I60" s="440" t="s">
        <v>15912</v>
      </c>
      <c r="J60" s="440" t="s">
        <v>458</v>
      </c>
      <c r="K60" s="440" t="s">
        <v>571</v>
      </c>
      <c r="L60" s="440" t="s">
        <v>16150</v>
      </c>
      <c r="M60" s="440" t="s">
        <v>15912</v>
      </c>
      <c r="N60" s="440" t="s">
        <v>16151</v>
      </c>
      <c r="O60" s="440" t="s">
        <v>15916</v>
      </c>
      <c r="P60" s="440" t="s">
        <v>112</v>
      </c>
      <c r="Q60" s="441" t="b">
        <v>0</v>
      </c>
    </row>
    <row r="61" spans="1:17" x14ac:dyDescent="0.35">
      <c r="A61" s="454" t="s">
        <v>113</v>
      </c>
      <c r="B61" s="454" t="s">
        <v>626</v>
      </c>
      <c r="C61" s="454" t="s">
        <v>16152</v>
      </c>
      <c r="D61" s="454" t="s">
        <v>1587</v>
      </c>
      <c r="E61" s="454" t="s">
        <v>16153</v>
      </c>
      <c r="F61" s="440" t="s">
        <v>16154</v>
      </c>
      <c r="G61" s="454" t="s">
        <v>1492</v>
      </c>
      <c r="H61" s="454" t="s">
        <v>1648</v>
      </c>
      <c r="I61" s="454" t="s">
        <v>15912</v>
      </c>
      <c r="J61" s="454" t="s">
        <v>458</v>
      </c>
      <c r="K61" s="454" t="s">
        <v>571</v>
      </c>
      <c r="L61" s="454" t="s">
        <v>16155</v>
      </c>
      <c r="M61" s="454" t="s">
        <v>15912</v>
      </c>
      <c r="N61" s="454" t="s">
        <v>16156</v>
      </c>
      <c r="O61" s="454" t="s">
        <v>15916</v>
      </c>
      <c r="P61" s="454" t="s">
        <v>113</v>
      </c>
      <c r="Q61" s="455" t="b">
        <v>0</v>
      </c>
    </row>
    <row r="62" spans="1:17" x14ac:dyDescent="0.35">
      <c r="A62" s="440" t="s">
        <v>115</v>
      </c>
      <c r="B62" s="440" t="s">
        <v>1687</v>
      </c>
      <c r="C62" s="440" t="s">
        <v>1501</v>
      </c>
      <c r="D62" s="440" t="s">
        <v>635</v>
      </c>
      <c r="E62" s="440" t="s">
        <v>16157</v>
      </c>
      <c r="F62" s="440" t="s">
        <v>16158</v>
      </c>
      <c r="G62" s="440" t="s">
        <v>1492</v>
      </c>
      <c r="H62" s="440" t="s">
        <v>1688</v>
      </c>
      <c r="I62" s="440" t="s">
        <v>15912</v>
      </c>
      <c r="J62" s="440" t="s">
        <v>458</v>
      </c>
      <c r="K62" s="440" t="s">
        <v>459</v>
      </c>
      <c r="L62" s="440" t="s">
        <v>16159</v>
      </c>
      <c r="M62" s="440" t="s">
        <v>1689</v>
      </c>
      <c r="N62" s="440" t="s">
        <v>16160</v>
      </c>
      <c r="O62" s="440" t="s">
        <v>15916</v>
      </c>
      <c r="P62" s="440" t="s">
        <v>115</v>
      </c>
      <c r="Q62" s="441" t="b">
        <v>0</v>
      </c>
    </row>
    <row r="63" spans="1:17" x14ac:dyDescent="0.35">
      <c r="A63" s="440" t="s">
        <v>210</v>
      </c>
      <c r="B63" s="440" t="s">
        <v>378</v>
      </c>
      <c r="C63" s="440" t="s">
        <v>1486</v>
      </c>
      <c r="D63" s="440" t="s">
        <v>16161</v>
      </c>
      <c r="E63" s="440" t="s">
        <v>16162</v>
      </c>
      <c r="F63" s="440" t="s">
        <v>16163</v>
      </c>
      <c r="G63" s="440" t="s">
        <v>1492</v>
      </c>
      <c r="H63" s="440" t="s">
        <v>16164</v>
      </c>
      <c r="I63" s="440" t="s">
        <v>15912</v>
      </c>
      <c r="J63" s="440" t="s">
        <v>458</v>
      </c>
      <c r="K63" s="440" t="s">
        <v>571</v>
      </c>
      <c r="L63" s="440" t="s">
        <v>16165</v>
      </c>
      <c r="M63" s="440" t="s">
        <v>15912</v>
      </c>
      <c r="N63" s="440" t="s">
        <v>16166</v>
      </c>
      <c r="O63" s="440" t="s">
        <v>15916</v>
      </c>
      <c r="P63" s="440" t="s">
        <v>112</v>
      </c>
      <c r="Q63" s="441" t="b">
        <v>0</v>
      </c>
    </row>
    <row r="64" spans="1:17" x14ac:dyDescent="0.35">
      <c r="A64" s="440" t="s">
        <v>1690</v>
      </c>
      <c r="B64" s="440" t="s">
        <v>1691</v>
      </c>
      <c r="C64" s="440" t="s">
        <v>1501</v>
      </c>
      <c r="D64" s="440" t="s">
        <v>1692</v>
      </c>
      <c r="E64" s="440" t="s">
        <v>1693</v>
      </c>
      <c r="F64" s="440" t="s">
        <v>16167</v>
      </c>
      <c r="G64" s="440" t="s">
        <v>1694</v>
      </c>
      <c r="H64" s="440" t="s">
        <v>1695</v>
      </c>
      <c r="I64" s="440" t="s">
        <v>15912</v>
      </c>
      <c r="J64" s="440" t="s">
        <v>458</v>
      </c>
      <c r="K64" s="440" t="s">
        <v>459</v>
      </c>
      <c r="L64" s="440" t="s">
        <v>16168</v>
      </c>
      <c r="M64" s="440" t="s">
        <v>1696</v>
      </c>
      <c r="N64" s="440" t="s">
        <v>16169</v>
      </c>
      <c r="O64" s="440" t="s">
        <v>15943</v>
      </c>
      <c r="P64" s="440" t="s">
        <v>1690</v>
      </c>
      <c r="Q64" s="441" t="b">
        <v>0</v>
      </c>
    </row>
    <row r="65" spans="1:17" x14ac:dyDescent="0.35">
      <c r="A65" s="440" t="s">
        <v>320</v>
      </c>
      <c r="B65" s="440" t="s">
        <v>1697</v>
      </c>
      <c r="C65" s="440" t="s">
        <v>1486</v>
      </c>
      <c r="D65" s="440" t="s">
        <v>1698</v>
      </c>
      <c r="E65" s="440" t="s">
        <v>1699</v>
      </c>
      <c r="F65" s="440" t="s">
        <v>16170</v>
      </c>
      <c r="G65" s="440" t="s">
        <v>1700</v>
      </c>
      <c r="H65" s="440" t="s">
        <v>1701</v>
      </c>
      <c r="I65" s="440" t="s">
        <v>15912</v>
      </c>
      <c r="J65" s="440" t="s">
        <v>482</v>
      </c>
      <c r="K65" s="440" t="s">
        <v>16171</v>
      </c>
      <c r="L65" s="440" t="s">
        <v>16172</v>
      </c>
      <c r="M65" s="440" t="s">
        <v>1702</v>
      </c>
      <c r="N65" s="440" t="s">
        <v>2216</v>
      </c>
      <c r="O65" s="440" t="s">
        <v>15916</v>
      </c>
      <c r="P65" s="440" t="s">
        <v>101</v>
      </c>
      <c r="Q65" s="441" t="b">
        <v>1</v>
      </c>
    </row>
    <row r="66" spans="1:17" x14ac:dyDescent="0.35">
      <c r="A66" s="440" t="s">
        <v>321</v>
      </c>
      <c r="B66" s="440" t="s">
        <v>1703</v>
      </c>
      <c r="C66" s="440" t="s">
        <v>1486</v>
      </c>
      <c r="D66" s="440" t="s">
        <v>1704</v>
      </c>
      <c r="E66" s="440" t="s">
        <v>1705</v>
      </c>
      <c r="F66" s="440" t="s">
        <v>16173</v>
      </c>
      <c r="G66" s="440" t="s">
        <v>15912</v>
      </c>
      <c r="H66" s="440" t="s">
        <v>1706</v>
      </c>
      <c r="I66" s="440" t="s">
        <v>15912</v>
      </c>
      <c r="J66" s="440" t="s">
        <v>1707</v>
      </c>
      <c r="K66" s="440" t="s">
        <v>16174</v>
      </c>
      <c r="L66" s="440" t="s">
        <v>16175</v>
      </c>
      <c r="M66" s="440" t="s">
        <v>1708</v>
      </c>
      <c r="N66" s="440" t="s">
        <v>2217</v>
      </c>
      <c r="O66" s="440" t="s">
        <v>15916</v>
      </c>
      <c r="P66" s="440" t="s">
        <v>101</v>
      </c>
      <c r="Q66" s="441" t="b">
        <v>1</v>
      </c>
    </row>
    <row r="67" spans="1:17" x14ac:dyDescent="0.35">
      <c r="A67" s="440" t="s">
        <v>172</v>
      </c>
      <c r="B67" s="440" t="s">
        <v>1709</v>
      </c>
      <c r="C67" s="440" t="s">
        <v>1486</v>
      </c>
      <c r="D67" s="440" t="s">
        <v>476</v>
      </c>
      <c r="E67" s="440" t="s">
        <v>1710</v>
      </c>
      <c r="F67" s="440" t="s">
        <v>16176</v>
      </c>
      <c r="G67" s="440" t="s">
        <v>1492</v>
      </c>
      <c r="H67" s="440" t="s">
        <v>16177</v>
      </c>
      <c r="I67" s="440" t="s">
        <v>15912</v>
      </c>
      <c r="J67" s="440" t="s">
        <v>458</v>
      </c>
      <c r="K67" s="440" t="s">
        <v>571</v>
      </c>
      <c r="L67" s="440" t="s">
        <v>16178</v>
      </c>
      <c r="M67" s="440" t="s">
        <v>1711</v>
      </c>
      <c r="N67" s="440" t="s">
        <v>16179</v>
      </c>
      <c r="O67" s="440" t="s">
        <v>15916</v>
      </c>
      <c r="P67" s="440" t="s">
        <v>112</v>
      </c>
      <c r="Q67" s="441" t="b">
        <v>0</v>
      </c>
    </row>
    <row r="68" spans="1:17" x14ac:dyDescent="0.35">
      <c r="A68" s="440" t="s">
        <v>323</v>
      </c>
      <c r="B68" s="440" t="s">
        <v>877</v>
      </c>
      <c r="C68" s="440" t="s">
        <v>1501</v>
      </c>
      <c r="D68" s="440" t="s">
        <v>638</v>
      </c>
      <c r="E68" s="440" t="s">
        <v>1712</v>
      </c>
      <c r="F68" s="440" t="s">
        <v>16180</v>
      </c>
      <c r="G68" s="440" t="s">
        <v>1492</v>
      </c>
      <c r="H68" s="440" t="s">
        <v>1713</v>
      </c>
      <c r="I68" s="440" t="s">
        <v>15912</v>
      </c>
      <c r="J68" s="440" t="s">
        <v>843</v>
      </c>
      <c r="K68" s="440" t="s">
        <v>16181</v>
      </c>
      <c r="L68" s="440" t="s">
        <v>16182</v>
      </c>
      <c r="M68" s="440" t="s">
        <v>1714</v>
      </c>
      <c r="N68" s="440" t="s">
        <v>2218</v>
      </c>
      <c r="O68" s="440" t="s">
        <v>15916</v>
      </c>
      <c r="P68" s="440" t="s">
        <v>101</v>
      </c>
      <c r="Q68" s="441" t="b">
        <v>1</v>
      </c>
    </row>
    <row r="69" spans="1:17" x14ac:dyDescent="0.35">
      <c r="A69" s="440" t="s">
        <v>1715</v>
      </c>
      <c r="B69" s="440" t="s">
        <v>1716</v>
      </c>
      <c r="C69" s="440" t="s">
        <v>1501</v>
      </c>
      <c r="D69" s="440" t="s">
        <v>1717</v>
      </c>
      <c r="E69" s="440" t="s">
        <v>1718</v>
      </c>
      <c r="F69" s="440" t="s">
        <v>16183</v>
      </c>
      <c r="G69" s="440" t="s">
        <v>1719</v>
      </c>
      <c r="H69" s="440" t="s">
        <v>1720</v>
      </c>
      <c r="I69" s="440" t="s">
        <v>15912</v>
      </c>
      <c r="J69" s="440" t="s">
        <v>458</v>
      </c>
      <c r="K69" s="440" t="s">
        <v>15930</v>
      </c>
      <c r="L69" s="440" t="s">
        <v>16184</v>
      </c>
      <c r="M69" s="440" t="s">
        <v>15912</v>
      </c>
      <c r="N69" s="440" t="s">
        <v>16185</v>
      </c>
      <c r="O69" s="440" t="s">
        <v>15920</v>
      </c>
      <c r="P69" s="440" t="s">
        <v>119</v>
      </c>
      <c r="Q69" s="441" t="b">
        <v>0</v>
      </c>
    </row>
    <row r="70" spans="1:17" x14ac:dyDescent="0.35">
      <c r="A70" s="440" t="s">
        <v>1721</v>
      </c>
      <c r="B70" s="440" t="s">
        <v>1722</v>
      </c>
      <c r="C70" s="440" t="s">
        <v>1486</v>
      </c>
      <c r="D70" s="440" t="s">
        <v>574</v>
      </c>
      <c r="E70" s="440" t="s">
        <v>1723</v>
      </c>
      <c r="F70" s="440" t="s">
        <v>16186</v>
      </c>
      <c r="G70" s="440" t="s">
        <v>1492</v>
      </c>
      <c r="H70" s="440" t="s">
        <v>1724</v>
      </c>
      <c r="I70" s="440" t="s">
        <v>1725</v>
      </c>
      <c r="J70" s="440" t="s">
        <v>458</v>
      </c>
      <c r="K70" s="440" t="s">
        <v>571</v>
      </c>
      <c r="L70" s="440" t="s">
        <v>16187</v>
      </c>
      <c r="M70" s="440" t="s">
        <v>1726</v>
      </c>
      <c r="N70" s="440" t="s">
        <v>2219</v>
      </c>
      <c r="O70" s="440" t="s">
        <v>15916</v>
      </c>
      <c r="P70" s="440" t="s">
        <v>87</v>
      </c>
      <c r="Q70" s="441" t="b">
        <v>0</v>
      </c>
    </row>
    <row r="71" spans="1:17" x14ac:dyDescent="0.35">
      <c r="A71" s="440" t="s">
        <v>119</v>
      </c>
      <c r="B71" s="440" t="s">
        <v>889</v>
      </c>
      <c r="C71" s="440" t="s">
        <v>1486</v>
      </c>
      <c r="D71" s="440" t="s">
        <v>16188</v>
      </c>
      <c r="E71" s="440" t="s">
        <v>16189</v>
      </c>
      <c r="F71" s="440" t="s">
        <v>16190</v>
      </c>
      <c r="G71" s="440" t="s">
        <v>16191</v>
      </c>
      <c r="H71" s="440" t="s">
        <v>1727</v>
      </c>
      <c r="I71" s="440" t="s">
        <v>15912</v>
      </c>
      <c r="J71" s="440" t="s">
        <v>458</v>
      </c>
      <c r="K71" s="440" t="s">
        <v>15930</v>
      </c>
      <c r="L71" s="440" t="s">
        <v>16192</v>
      </c>
      <c r="M71" s="440" t="s">
        <v>15912</v>
      </c>
      <c r="N71" s="440" t="s">
        <v>16193</v>
      </c>
      <c r="O71" s="440" t="s">
        <v>15920</v>
      </c>
      <c r="P71" s="440" t="s">
        <v>119</v>
      </c>
      <c r="Q71" s="441" t="b">
        <v>0</v>
      </c>
    </row>
    <row r="72" spans="1:17" x14ac:dyDescent="0.35">
      <c r="A72" s="440" t="s">
        <v>325</v>
      </c>
      <c r="B72" s="440" t="s">
        <v>878</v>
      </c>
      <c r="C72" s="440" t="s">
        <v>1486</v>
      </c>
      <c r="D72" s="440" t="s">
        <v>1728</v>
      </c>
      <c r="E72" s="440" t="s">
        <v>1729</v>
      </c>
      <c r="F72" s="440" t="s">
        <v>16194</v>
      </c>
      <c r="G72" s="440" t="s">
        <v>1730</v>
      </c>
      <c r="H72" s="440" t="s">
        <v>1731</v>
      </c>
      <c r="I72" s="440" t="s">
        <v>15912</v>
      </c>
      <c r="J72" s="440" t="s">
        <v>651</v>
      </c>
      <c r="K72" s="440" t="s">
        <v>652</v>
      </c>
      <c r="L72" s="440" t="s">
        <v>16195</v>
      </c>
      <c r="M72" s="440" t="s">
        <v>1732</v>
      </c>
      <c r="N72" s="440" t="s">
        <v>2220</v>
      </c>
      <c r="O72" s="440" t="s">
        <v>15916</v>
      </c>
      <c r="P72" s="440" t="s">
        <v>101</v>
      </c>
      <c r="Q72" s="441" t="b">
        <v>1</v>
      </c>
    </row>
    <row r="73" spans="1:17" x14ac:dyDescent="0.35">
      <c r="A73" s="440" t="s">
        <v>1733</v>
      </c>
      <c r="B73" s="440" t="s">
        <v>1734</v>
      </c>
      <c r="C73" s="440" t="s">
        <v>1501</v>
      </c>
      <c r="D73" s="440" t="s">
        <v>1862</v>
      </c>
      <c r="E73" s="440" t="s">
        <v>16196</v>
      </c>
      <c r="F73" s="440" t="s">
        <v>16197</v>
      </c>
      <c r="G73" s="440" t="s">
        <v>465</v>
      </c>
      <c r="H73" s="440" t="s">
        <v>1735</v>
      </c>
      <c r="I73" s="440" t="s">
        <v>15912</v>
      </c>
      <c r="J73" s="440" t="s">
        <v>458</v>
      </c>
      <c r="K73" s="440" t="s">
        <v>15940</v>
      </c>
      <c r="L73" s="440" t="s">
        <v>15912</v>
      </c>
      <c r="M73" s="440" t="s">
        <v>15912</v>
      </c>
      <c r="N73" s="440" t="s">
        <v>16198</v>
      </c>
      <c r="O73" s="440" t="s">
        <v>15943</v>
      </c>
      <c r="P73" s="440" t="s">
        <v>1733</v>
      </c>
      <c r="Q73" s="441" t="b">
        <v>0</v>
      </c>
    </row>
    <row r="74" spans="1:17" x14ac:dyDescent="0.35">
      <c r="A74" s="440" t="s">
        <v>173</v>
      </c>
      <c r="B74" s="440" t="s">
        <v>16199</v>
      </c>
      <c r="C74" s="440" t="s">
        <v>1486</v>
      </c>
      <c r="D74" s="440" t="s">
        <v>525</v>
      </c>
      <c r="E74" s="440" t="s">
        <v>16200</v>
      </c>
      <c r="F74" s="440" t="s">
        <v>16201</v>
      </c>
      <c r="G74" s="440" t="s">
        <v>1492</v>
      </c>
      <c r="H74" s="440" t="s">
        <v>1736</v>
      </c>
      <c r="I74" s="440" t="s">
        <v>15912</v>
      </c>
      <c r="J74" s="440" t="s">
        <v>651</v>
      </c>
      <c r="K74" s="440" t="s">
        <v>652</v>
      </c>
      <c r="L74" s="440" t="s">
        <v>16202</v>
      </c>
      <c r="M74" s="440" t="s">
        <v>15912</v>
      </c>
      <c r="N74" s="440" t="s">
        <v>16203</v>
      </c>
      <c r="O74" s="440" t="s">
        <v>15916</v>
      </c>
      <c r="P74" s="440" t="s">
        <v>191</v>
      </c>
      <c r="Q74" s="441" t="b">
        <v>0</v>
      </c>
    </row>
    <row r="75" spans="1:17" x14ac:dyDescent="0.35">
      <c r="A75" s="440" t="s">
        <v>1737</v>
      </c>
      <c r="B75" s="440" t="s">
        <v>1738</v>
      </c>
      <c r="C75" s="440" t="s">
        <v>1501</v>
      </c>
      <c r="D75" s="440" t="s">
        <v>1739</v>
      </c>
      <c r="E75" s="440" t="s">
        <v>1740</v>
      </c>
      <c r="F75" s="440" t="s">
        <v>16204</v>
      </c>
      <c r="G75" s="440" t="s">
        <v>465</v>
      </c>
      <c r="H75" s="440" t="s">
        <v>1741</v>
      </c>
      <c r="I75" s="440" t="s">
        <v>15912</v>
      </c>
      <c r="J75" s="440" t="s">
        <v>458</v>
      </c>
      <c r="K75" s="440" t="s">
        <v>15930</v>
      </c>
      <c r="L75" s="440" t="s">
        <v>16205</v>
      </c>
      <c r="M75" s="440" t="s">
        <v>1742</v>
      </c>
      <c r="N75" s="440" t="s">
        <v>16206</v>
      </c>
      <c r="O75" s="440" t="s">
        <v>1762</v>
      </c>
      <c r="P75" s="440" t="s">
        <v>1762</v>
      </c>
      <c r="Q75" s="441" t="b">
        <v>0</v>
      </c>
    </row>
    <row r="76" spans="1:17" x14ac:dyDescent="0.35">
      <c r="A76" s="440" t="s">
        <v>301</v>
      </c>
      <c r="B76" s="440" t="s">
        <v>1743</v>
      </c>
      <c r="C76" s="440" t="s">
        <v>1501</v>
      </c>
      <c r="D76" s="440" t="s">
        <v>689</v>
      </c>
      <c r="E76" s="440" t="s">
        <v>16207</v>
      </c>
      <c r="F76" s="440" t="s">
        <v>16208</v>
      </c>
      <c r="G76" s="440" t="s">
        <v>646</v>
      </c>
      <c r="H76" s="440" t="s">
        <v>15912</v>
      </c>
      <c r="I76" s="440" t="s">
        <v>15912</v>
      </c>
      <c r="J76" s="440" t="s">
        <v>15912</v>
      </c>
      <c r="K76" s="440" t="s">
        <v>15912</v>
      </c>
      <c r="L76" s="440" t="s">
        <v>1744</v>
      </c>
      <c r="M76" s="440" t="s">
        <v>15912</v>
      </c>
      <c r="N76" s="440" t="s">
        <v>16209</v>
      </c>
      <c r="O76" s="440" t="s">
        <v>15916</v>
      </c>
      <c r="P76" s="440" t="s">
        <v>87</v>
      </c>
      <c r="Q76" s="441" t="b">
        <v>0</v>
      </c>
    </row>
    <row r="77" spans="1:17" x14ac:dyDescent="0.35">
      <c r="A77" s="440" t="s">
        <v>1745</v>
      </c>
      <c r="B77" s="440" t="s">
        <v>1746</v>
      </c>
      <c r="C77" s="440" t="s">
        <v>1486</v>
      </c>
      <c r="D77" s="440" t="s">
        <v>1747</v>
      </c>
      <c r="E77" s="440" t="s">
        <v>1748</v>
      </c>
      <c r="F77" s="440" t="s">
        <v>16210</v>
      </c>
      <c r="G77" s="440" t="s">
        <v>1749</v>
      </c>
      <c r="H77" s="440" t="s">
        <v>1750</v>
      </c>
      <c r="I77" s="440" t="s">
        <v>15912</v>
      </c>
      <c r="J77" s="440" t="s">
        <v>458</v>
      </c>
      <c r="K77" s="440" t="s">
        <v>571</v>
      </c>
      <c r="L77" s="440" t="s">
        <v>16211</v>
      </c>
      <c r="M77" s="440" t="s">
        <v>15912</v>
      </c>
      <c r="N77" s="440" t="s">
        <v>16212</v>
      </c>
      <c r="O77" s="440" t="s">
        <v>15916</v>
      </c>
      <c r="P77" s="440" t="s">
        <v>87</v>
      </c>
      <c r="Q77" s="441" t="b">
        <v>0</v>
      </c>
    </row>
    <row r="78" spans="1:17" x14ac:dyDescent="0.35">
      <c r="A78" s="440" t="s">
        <v>193</v>
      </c>
      <c r="B78" s="440" t="s">
        <v>794</v>
      </c>
      <c r="C78" s="440" t="s">
        <v>1751</v>
      </c>
      <c r="D78" s="440" t="s">
        <v>1752</v>
      </c>
      <c r="E78" s="440" t="s">
        <v>1753</v>
      </c>
      <c r="F78" s="440" t="s">
        <v>16213</v>
      </c>
      <c r="G78" s="440" t="s">
        <v>1751</v>
      </c>
      <c r="H78" s="440" t="s">
        <v>1754</v>
      </c>
      <c r="I78" s="440" t="s">
        <v>15912</v>
      </c>
      <c r="J78" s="440" t="s">
        <v>800</v>
      </c>
      <c r="K78" s="440" t="s">
        <v>16214</v>
      </c>
      <c r="L78" s="440" t="s">
        <v>16215</v>
      </c>
      <c r="M78" s="440" t="s">
        <v>1755</v>
      </c>
      <c r="N78" s="440" t="s">
        <v>16216</v>
      </c>
      <c r="O78" s="440" t="s">
        <v>1751</v>
      </c>
      <c r="P78" s="440" t="s">
        <v>15988</v>
      </c>
      <c r="Q78" s="441" t="b">
        <v>0</v>
      </c>
    </row>
    <row r="79" spans="1:17" x14ac:dyDescent="0.35">
      <c r="A79" s="440" t="s">
        <v>1756</v>
      </c>
      <c r="B79" s="440" t="s">
        <v>1757</v>
      </c>
      <c r="C79" s="440" t="s">
        <v>1501</v>
      </c>
      <c r="D79" s="440" t="s">
        <v>1837</v>
      </c>
      <c r="E79" s="440" t="s">
        <v>16217</v>
      </c>
      <c r="F79" s="440" t="s">
        <v>16218</v>
      </c>
      <c r="G79" s="440" t="s">
        <v>16219</v>
      </c>
      <c r="H79" s="440" t="s">
        <v>16220</v>
      </c>
      <c r="I79" s="440" t="s">
        <v>16221</v>
      </c>
      <c r="J79" s="440" t="s">
        <v>458</v>
      </c>
      <c r="K79" s="440" t="s">
        <v>459</v>
      </c>
      <c r="L79" s="440" t="s">
        <v>16222</v>
      </c>
      <c r="M79" s="440" t="s">
        <v>15912</v>
      </c>
      <c r="N79" s="440" t="s">
        <v>16223</v>
      </c>
      <c r="O79" s="440" t="s">
        <v>15943</v>
      </c>
      <c r="P79" s="440" t="s">
        <v>1756</v>
      </c>
      <c r="Q79" s="441" t="b">
        <v>0</v>
      </c>
    </row>
    <row r="80" spans="1:17" x14ac:dyDescent="0.35">
      <c r="A80" s="450" t="s">
        <v>123</v>
      </c>
      <c r="B80" s="450" t="s">
        <v>653</v>
      </c>
      <c r="C80" s="450" t="s">
        <v>1501</v>
      </c>
      <c r="D80" s="450" t="s">
        <v>16142</v>
      </c>
      <c r="E80" s="450" t="s">
        <v>16143</v>
      </c>
      <c r="F80" s="440" t="s">
        <v>16144</v>
      </c>
      <c r="G80" s="450" t="s">
        <v>1492</v>
      </c>
      <c r="H80" s="450" t="s">
        <v>16054</v>
      </c>
      <c r="I80" s="450" t="s">
        <v>15912</v>
      </c>
      <c r="J80" s="450" t="s">
        <v>16224</v>
      </c>
      <c r="K80" s="450" t="s">
        <v>571</v>
      </c>
      <c r="L80" s="450" t="s">
        <v>16225</v>
      </c>
      <c r="M80" s="450" t="s">
        <v>15912</v>
      </c>
      <c r="N80" s="450" t="s">
        <v>16226</v>
      </c>
      <c r="O80" s="450" t="s">
        <v>15943</v>
      </c>
      <c r="P80" s="450" t="s">
        <v>123</v>
      </c>
      <c r="Q80" s="451" t="b">
        <v>0</v>
      </c>
    </row>
    <row r="81" spans="1:17" x14ac:dyDescent="0.35">
      <c r="A81" s="440" t="s">
        <v>127</v>
      </c>
      <c r="B81" s="440" t="s">
        <v>1758</v>
      </c>
      <c r="C81" s="440" t="s">
        <v>1486</v>
      </c>
      <c r="D81" s="440" t="s">
        <v>1759</v>
      </c>
      <c r="E81" s="440" t="s">
        <v>1760</v>
      </c>
      <c r="F81" s="440" t="s">
        <v>16227</v>
      </c>
      <c r="G81" s="440" t="s">
        <v>465</v>
      </c>
      <c r="H81" s="440" t="s">
        <v>1761</v>
      </c>
      <c r="I81" s="440" t="s">
        <v>15912</v>
      </c>
      <c r="J81" s="440" t="s">
        <v>458</v>
      </c>
      <c r="K81" s="440" t="s">
        <v>459</v>
      </c>
      <c r="L81" s="440" t="s">
        <v>16228</v>
      </c>
      <c r="M81" s="440" t="s">
        <v>15912</v>
      </c>
      <c r="N81" s="440" t="s">
        <v>16229</v>
      </c>
      <c r="O81" s="440" t="s">
        <v>15916</v>
      </c>
      <c r="P81" s="440" t="s">
        <v>127</v>
      </c>
      <c r="Q81" s="441" t="b">
        <v>0</v>
      </c>
    </row>
    <row r="82" spans="1:17" x14ac:dyDescent="0.35">
      <c r="A82" s="440" t="s">
        <v>1762</v>
      </c>
      <c r="B82" s="440" t="s">
        <v>1763</v>
      </c>
      <c r="C82" s="440" t="s">
        <v>1501</v>
      </c>
      <c r="D82" s="440" t="s">
        <v>1739</v>
      </c>
      <c r="E82" s="440" t="s">
        <v>1740</v>
      </c>
      <c r="F82" s="440" t="s">
        <v>16204</v>
      </c>
      <c r="G82" s="440" t="s">
        <v>465</v>
      </c>
      <c r="H82" s="440" t="s">
        <v>1741</v>
      </c>
      <c r="I82" s="440" t="s">
        <v>15912</v>
      </c>
      <c r="J82" s="440" t="s">
        <v>458</v>
      </c>
      <c r="K82" s="440" t="s">
        <v>15930</v>
      </c>
      <c r="L82" s="440" t="s">
        <v>16205</v>
      </c>
      <c r="M82" s="440" t="s">
        <v>1742</v>
      </c>
      <c r="N82" s="440" t="s">
        <v>16206</v>
      </c>
      <c r="O82" s="440" t="s">
        <v>1762</v>
      </c>
      <c r="P82" s="440" t="s">
        <v>1762</v>
      </c>
      <c r="Q82" s="441" t="b">
        <v>0</v>
      </c>
    </row>
    <row r="83" spans="1:17" x14ac:dyDescent="0.35">
      <c r="A83" s="440" t="s">
        <v>1764</v>
      </c>
      <c r="B83" s="440" t="s">
        <v>1765</v>
      </c>
      <c r="C83" s="440" t="s">
        <v>1501</v>
      </c>
      <c r="D83" s="440" t="s">
        <v>16230</v>
      </c>
      <c r="E83" s="440" t="s">
        <v>16231</v>
      </c>
      <c r="F83" s="440" t="s">
        <v>16232</v>
      </c>
      <c r="G83" s="440" t="s">
        <v>1766</v>
      </c>
      <c r="H83" s="440" t="s">
        <v>16233</v>
      </c>
      <c r="I83" s="440" t="s">
        <v>15912</v>
      </c>
      <c r="J83" s="440" t="s">
        <v>458</v>
      </c>
      <c r="K83" s="440" t="s">
        <v>15930</v>
      </c>
      <c r="L83" s="440" t="s">
        <v>15912</v>
      </c>
      <c r="M83" s="440" t="s">
        <v>15912</v>
      </c>
      <c r="N83" s="440" t="s">
        <v>16234</v>
      </c>
      <c r="O83" s="440" t="s">
        <v>15916</v>
      </c>
      <c r="P83" s="440" t="s">
        <v>87</v>
      </c>
      <c r="Q83" s="441" t="b">
        <v>0</v>
      </c>
    </row>
    <row r="84" spans="1:17" x14ac:dyDescent="0.35">
      <c r="A84" s="440" t="s">
        <v>174</v>
      </c>
      <c r="B84" s="440" t="s">
        <v>665</v>
      </c>
      <c r="C84" s="440" t="s">
        <v>1486</v>
      </c>
      <c r="D84" s="440" t="s">
        <v>1767</v>
      </c>
      <c r="E84" s="440" t="s">
        <v>1768</v>
      </c>
      <c r="F84" s="440" t="s">
        <v>16235</v>
      </c>
      <c r="G84" s="440" t="s">
        <v>1769</v>
      </c>
      <c r="H84" s="440" t="s">
        <v>1770</v>
      </c>
      <c r="I84" s="440" t="s">
        <v>15912</v>
      </c>
      <c r="J84" s="440" t="s">
        <v>1771</v>
      </c>
      <c r="K84" s="440" t="s">
        <v>16236</v>
      </c>
      <c r="L84" s="440" t="s">
        <v>16237</v>
      </c>
      <c r="M84" s="440" t="s">
        <v>15912</v>
      </c>
      <c r="N84" s="440" t="s">
        <v>2221</v>
      </c>
      <c r="O84" s="440" t="s">
        <v>15943</v>
      </c>
      <c r="P84" s="440" t="s">
        <v>148</v>
      </c>
      <c r="Q84" s="441" t="b">
        <v>0</v>
      </c>
    </row>
    <row r="85" spans="1:17" x14ac:dyDescent="0.35">
      <c r="A85" s="440" t="s">
        <v>327</v>
      </c>
      <c r="B85" s="440" t="s">
        <v>879</v>
      </c>
      <c r="C85" s="440" t="s">
        <v>1486</v>
      </c>
      <c r="D85" s="440" t="s">
        <v>1620</v>
      </c>
      <c r="E85" s="440" t="s">
        <v>1772</v>
      </c>
      <c r="F85" s="440" t="s">
        <v>16238</v>
      </c>
      <c r="G85" s="440" t="s">
        <v>1773</v>
      </c>
      <c r="H85" s="440" t="s">
        <v>1774</v>
      </c>
      <c r="I85" s="440" t="s">
        <v>15912</v>
      </c>
      <c r="J85" s="440" t="s">
        <v>1775</v>
      </c>
      <c r="K85" s="440" t="s">
        <v>16239</v>
      </c>
      <c r="L85" s="440" t="s">
        <v>16240</v>
      </c>
      <c r="M85" s="440" t="s">
        <v>1776</v>
      </c>
      <c r="N85" s="440" t="s">
        <v>16241</v>
      </c>
      <c r="O85" s="440" t="s">
        <v>15916</v>
      </c>
      <c r="P85" s="440" t="s">
        <v>101</v>
      </c>
      <c r="Q85" s="441" t="b">
        <v>1</v>
      </c>
    </row>
    <row r="86" spans="1:17" x14ac:dyDescent="0.35">
      <c r="A86" s="440" t="s">
        <v>329</v>
      </c>
      <c r="B86" s="440" t="s">
        <v>1777</v>
      </c>
      <c r="C86" s="440" t="s">
        <v>1486</v>
      </c>
      <c r="D86" s="440" t="s">
        <v>16242</v>
      </c>
      <c r="E86" s="440" t="s">
        <v>1496</v>
      </c>
      <c r="F86" s="440" t="s">
        <v>16243</v>
      </c>
      <c r="G86" s="440" t="s">
        <v>1778</v>
      </c>
      <c r="H86" s="440" t="s">
        <v>1779</v>
      </c>
      <c r="I86" s="440" t="s">
        <v>15912</v>
      </c>
      <c r="J86" s="440" t="s">
        <v>1780</v>
      </c>
      <c r="K86" s="440" t="s">
        <v>16244</v>
      </c>
      <c r="L86" s="440" t="s">
        <v>16245</v>
      </c>
      <c r="M86" s="440" t="s">
        <v>15912</v>
      </c>
      <c r="N86" s="440" t="s">
        <v>16246</v>
      </c>
      <c r="O86" s="440" t="s">
        <v>15916</v>
      </c>
      <c r="P86" s="440" t="s">
        <v>101</v>
      </c>
      <c r="Q86" s="441" t="b">
        <v>1</v>
      </c>
    </row>
    <row r="87" spans="1:17" x14ac:dyDescent="0.35">
      <c r="A87" s="440" t="s">
        <v>1781</v>
      </c>
      <c r="B87" s="440" t="s">
        <v>1782</v>
      </c>
      <c r="C87" s="440" t="s">
        <v>15912</v>
      </c>
      <c r="D87" s="440" t="s">
        <v>1783</v>
      </c>
      <c r="E87" s="440" t="s">
        <v>1784</v>
      </c>
      <c r="F87" s="440" t="s">
        <v>16247</v>
      </c>
      <c r="G87" s="440" t="s">
        <v>465</v>
      </c>
      <c r="H87" s="440" t="s">
        <v>1785</v>
      </c>
      <c r="I87" s="440" t="s">
        <v>15912</v>
      </c>
      <c r="J87" s="440" t="s">
        <v>458</v>
      </c>
      <c r="K87" s="440" t="s">
        <v>15940</v>
      </c>
      <c r="L87" s="440" t="s">
        <v>1786</v>
      </c>
      <c r="M87" s="440" t="s">
        <v>1787</v>
      </c>
      <c r="N87" s="440" t="s">
        <v>16248</v>
      </c>
      <c r="O87" s="440" t="s">
        <v>159</v>
      </c>
      <c r="P87" s="440" t="s">
        <v>16249</v>
      </c>
      <c r="Q87" s="441" t="b">
        <v>0</v>
      </c>
    </row>
    <row r="88" spans="1:17" x14ac:dyDescent="0.35">
      <c r="A88" s="440" t="s">
        <v>331</v>
      </c>
      <c r="B88" s="440" t="s">
        <v>1788</v>
      </c>
      <c r="C88" s="440" t="s">
        <v>1486</v>
      </c>
      <c r="D88" s="440" t="s">
        <v>1789</v>
      </c>
      <c r="E88" s="440" t="s">
        <v>1790</v>
      </c>
      <c r="F88" s="440" t="s">
        <v>16250</v>
      </c>
      <c r="G88" s="440" t="s">
        <v>16251</v>
      </c>
      <c r="H88" s="440" t="s">
        <v>1791</v>
      </c>
      <c r="I88" s="440" t="s">
        <v>15912</v>
      </c>
      <c r="J88" s="440" t="s">
        <v>458</v>
      </c>
      <c r="K88" s="440" t="s">
        <v>16252</v>
      </c>
      <c r="L88" s="440" t="s">
        <v>16253</v>
      </c>
      <c r="M88" s="440" t="s">
        <v>15912</v>
      </c>
      <c r="N88" s="440" t="s">
        <v>16254</v>
      </c>
      <c r="O88" s="440" t="s">
        <v>15916</v>
      </c>
      <c r="P88" s="440" t="s">
        <v>101</v>
      </c>
      <c r="Q88" s="441" t="b">
        <v>1</v>
      </c>
    </row>
    <row r="89" spans="1:17" x14ac:dyDescent="0.35">
      <c r="A89" s="440" t="s">
        <v>175</v>
      </c>
      <c r="B89" s="440" t="s">
        <v>891</v>
      </c>
      <c r="C89" s="440" t="s">
        <v>1501</v>
      </c>
      <c r="D89" s="440" t="s">
        <v>1685</v>
      </c>
      <c r="E89" s="440" t="s">
        <v>1686</v>
      </c>
      <c r="F89" s="440" t="s">
        <v>16255</v>
      </c>
      <c r="G89" s="440" t="s">
        <v>1492</v>
      </c>
      <c r="H89" s="440" t="s">
        <v>674</v>
      </c>
      <c r="I89" s="440" t="s">
        <v>15912</v>
      </c>
      <c r="J89" s="440" t="s">
        <v>458</v>
      </c>
      <c r="K89" s="440" t="s">
        <v>16102</v>
      </c>
      <c r="L89" s="440" t="s">
        <v>16256</v>
      </c>
      <c r="M89" s="440" t="s">
        <v>15912</v>
      </c>
      <c r="N89" s="440" t="s">
        <v>16257</v>
      </c>
      <c r="O89" s="440" t="s">
        <v>15916</v>
      </c>
      <c r="P89" s="440" t="s">
        <v>109</v>
      </c>
      <c r="Q89" s="441" t="b">
        <v>0</v>
      </c>
    </row>
    <row r="90" spans="1:17" x14ac:dyDescent="0.35">
      <c r="A90" s="440" t="s">
        <v>322</v>
      </c>
      <c r="B90" s="440" t="s">
        <v>1792</v>
      </c>
      <c r="C90" s="440" t="s">
        <v>1501</v>
      </c>
      <c r="D90" s="440" t="s">
        <v>16258</v>
      </c>
      <c r="E90" s="440" t="s">
        <v>16259</v>
      </c>
      <c r="F90" s="440" t="s">
        <v>16260</v>
      </c>
      <c r="G90" s="440" t="s">
        <v>16261</v>
      </c>
      <c r="H90" s="440" t="s">
        <v>15912</v>
      </c>
      <c r="I90" s="440" t="s">
        <v>15912</v>
      </c>
      <c r="J90" s="440" t="s">
        <v>15912</v>
      </c>
      <c r="K90" s="440" t="s">
        <v>15912</v>
      </c>
      <c r="L90" s="440" t="s">
        <v>16262</v>
      </c>
      <c r="M90" s="440" t="s">
        <v>15912</v>
      </c>
      <c r="N90" s="440" t="s">
        <v>16263</v>
      </c>
      <c r="O90" s="440" t="s">
        <v>15916</v>
      </c>
      <c r="P90" s="440" t="s">
        <v>101</v>
      </c>
      <c r="Q90" s="441" t="b">
        <v>1</v>
      </c>
    </row>
    <row r="91" spans="1:17" x14ac:dyDescent="0.35">
      <c r="A91" s="440" t="s">
        <v>312</v>
      </c>
      <c r="B91" s="440" t="s">
        <v>1793</v>
      </c>
      <c r="C91" s="440" t="s">
        <v>1501</v>
      </c>
      <c r="D91" s="440" t="s">
        <v>1794</v>
      </c>
      <c r="E91" s="440" t="s">
        <v>1795</v>
      </c>
      <c r="F91" s="440" t="s">
        <v>16264</v>
      </c>
      <c r="G91" s="440" t="s">
        <v>1796</v>
      </c>
      <c r="H91" s="440" t="s">
        <v>674</v>
      </c>
      <c r="I91" s="440" t="s">
        <v>15912</v>
      </c>
      <c r="J91" s="440" t="s">
        <v>458</v>
      </c>
      <c r="K91" s="440" t="s">
        <v>16102</v>
      </c>
      <c r="L91" s="440" t="s">
        <v>16265</v>
      </c>
      <c r="M91" s="440" t="s">
        <v>1797</v>
      </c>
      <c r="N91" s="440" t="s">
        <v>16266</v>
      </c>
      <c r="O91" s="440" t="s">
        <v>15916</v>
      </c>
      <c r="P91" s="440" t="s">
        <v>109</v>
      </c>
      <c r="Q91" s="441" t="b">
        <v>0</v>
      </c>
    </row>
    <row r="92" spans="1:17" x14ac:dyDescent="0.35">
      <c r="A92" s="440" t="s">
        <v>135</v>
      </c>
      <c r="B92" s="440" t="s">
        <v>679</v>
      </c>
      <c r="C92" s="440" t="s">
        <v>1486</v>
      </c>
      <c r="D92" s="440" t="s">
        <v>1798</v>
      </c>
      <c r="E92" s="440" t="s">
        <v>1799</v>
      </c>
      <c r="F92" s="440" t="s">
        <v>16267</v>
      </c>
      <c r="G92" s="440" t="s">
        <v>465</v>
      </c>
      <c r="H92" s="440" t="s">
        <v>680</v>
      </c>
      <c r="I92" s="440" t="s">
        <v>15912</v>
      </c>
      <c r="J92" s="440" t="s">
        <v>458</v>
      </c>
      <c r="K92" s="440" t="s">
        <v>595</v>
      </c>
      <c r="L92" s="440" t="s">
        <v>16268</v>
      </c>
      <c r="M92" s="440" t="s">
        <v>1800</v>
      </c>
      <c r="N92" s="440" t="s">
        <v>16269</v>
      </c>
      <c r="O92" s="440" t="s">
        <v>15943</v>
      </c>
      <c r="P92" s="440" t="s">
        <v>135</v>
      </c>
      <c r="Q92" s="441" t="b">
        <v>0</v>
      </c>
    </row>
    <row r="93" spans="1:17" x14ac:dyDescent="0.35">
      <c r="A93" s="440" t="s">
        <v>344</v>
      </c>
      <c r="B93" s="440" t="s">
        <v>1801</v>
      </c>
      <c r="C93" s="440" t="s">
        <v>1501</v>
      </c>
      <c r="D93" s="440" t="s">
        <v>1802</v>
      </c>
      <c r="E93" s="440" t="s">
        <v>1803</v>
      </c>
      <c r="F93" s="440" t="s">
        <v>16270</v>
      </c>
      <c r="G93" s="440" t="s">
        <v>456</v>
      </c>
      <c r="H93" s="440" t="s">
        <v>1804</v>
      </c>
      <c r="I93" s="440" t="s">
        <v>15912</v>
      </c>
      <c r="J93" s="440" t="s">
        <v>458</v>
      </c>
      <c r="K93" s="440" t="s">
        <v>459</v>
      </c>
      <c r="L93" s="440" t="s">
        <v>16271</v>
      </c>
      <c r="M93" s="440" t="s">
        <v>1805</v>
      </c>
      <c r="N93" s="440" t="s">
        <v>2222</v>
      </c>
      <c r="O93" s="440" t="s">
        <v>131</v>
      </c>
      <c r="P93" s="440" t="s">
        <v>131</v>
      </c>
      <c r="Q93" s="441" t="b">
        <v>0</v>
      </c>
    </row>
    <row r="94" spans="1:17" x14ac:dyDescent="0.35">
      <c r="A94" s="440" t="s">
        <v>350</v>
      </c>
      <c r="B94" s="440" t="s">
        <v>1806</v>
      </c>
      <c r="C94" s="440" t="s">
        <v>1486</v>
      </c>
      <c r="D94" s="440" t="s">
        <v>1496</v>
      </c>
      <c r="E94" s="440" t="s">
        <v>1807</v>
      </c>
      <c r="F94" s="440" t="s">
        <v>16272</v>
      </c>
      <c r="G94" s="440" t="s">
        <v>1808</v>
      </c>
      <c r="H94" s="440" t="s">
        <v>1809</v>
      </c>
      <c r="I94" s="440" t="s">
        <v>15912</v>
      </c>
      <c r="J94" s="440" t="s">
        <v>518</v>
      </c>
      <c r="K94" s="440" t="s">
        <v>16273</v>
      </c>
      <c r="L94" s="440" t="s">
        <v>16274</v>
      </c>
      <c r="M94" s="440" t="s">
        <v>1810</v>
      </c>
      <c r="N94" s="440" t="s">
        <v>16275</v>
      </c>
      <c r="O94" s="440" t="s">
        <v>98</v>
      </c>
      <c r="P94" s="440" t="s">
        <v>98</v>
      </c>
      <c r="Q94" s="441" t="b">
        <v>0</v>
      </c>
    </row>
    <row r="95" spans="1:17" x14ac:dyDescent="0.35">
      <c r="A95" s="440" t="s">
        <v>177</v>
      </c>
      <c r="B95" s="440" t="s">
        <v>1811</v>
      </c>
      <c r="C95" s="440" t="s">
        <v>1501</v>
      </c>
      <c r="D95" s="440" t="s">
        <v>1658</v>
      </c>
      <c r="E95" s="440" t="s">
        <v>1659</v>
      </c>
      <c r="F95" s="440" t="s">
        <v>16276</v>
      </c>
      <c r="G95" s="440" t="s">
        <v>1492</v>
      </c>
      <c r="H95" s="440" t="s">
        <v>15912</v>
      </c>
      <c r="I95" s="440" t="s">
        <v>15912</v>
      </c>
      <c r="J95" s="440" t="s">
        <v>15912</v>
      </c>
      <c r="K95" s="440" t="s">
        <v>15912</v>
      </c>
      <c r="L95" s="440" t="s">
        <v>16277</v>
      </c>
      <c r="M95" s="440" t="s">
        <v>15912</v>
      </c>
      <c r="N95" s="440" t="s">
        <v>16278</v>
      </c>
      <c r="O95" s="440" t="s">
        <v>15916</v>
      </c>
      <c r="P95" s="440" t="s">
        <v>115</v>
      </c>
      <c r="Q95" s="441" t="b">
        <v>0</v>
      </c>
    </row>
    <row r="96" spans="1:17" x14ac:dyDescent="0.35">
      <c r="A96" s="440" t="s">
        <v>324</v>
      </c>
      <c r="B96" s="440" t="s">
        <v>1812</v>
      </c>
      <c r="C96" s="440" t="s">
        <v>1501</v>
      </c>
      <c r="D96" s="440" t="s">
        <v>1813</v>
      </c>
      <c r="E96" s="440" t="s">
        <v>1814</v>
      </c>
      <c r="F96" s="440" t="s">
        <v>16279</v>
      </c>
      <c r="G96" s="440" t="s">
        <v>16280</v>
      </c>
      <c r="H96" s="440" t="s">
        <v>1815</v>
      </c>
      <c r="I96" s="440" t="s">
        <v>15912</v>
      </c>
      <c r="J96" s="440" t="s">
        <v>1816</v>
      </c>
      <c r="K96" s="440" t="s">
        <v>16281</v>
      </c>
      <c r="L96" s="440" t="s">
        <v>16282</v>
      </c>
      <c r="M96" s="440" t="s">
        <v>1817</v>
      </c>
      <c r="N96" s="440" t="s">
        <v>2223</v>
      </c>
      <c r="O96" s="440" t="s">
        <v>15916</v>
      </c>
      <c r="P96" s="440" t="s">
        <v>101</v>
      </c>
      <c r="Q96" s="441" t="b">
        <v>1</v>
      </c>
    </row>
    <row r="97" spans="1:17" x14ac:dyDescent="0.35">
      <c r="A97" s="456" t="s">
        <v>306</v>
      </c>
      <c r="B97" s="456" t="s">
        <v>1818</v>
      </c>
      <c r="C97" s="456" t="s">
        <v>1501</v>
      </c>
      <c r="D97" s="456" t="s">
        <v>16283</v>
      </c>
      <c r="E97" s="456" t="s">
        <v>16284</v>
      </c>
      <c r="F97" s="440" t="s">
        <v>16285</v>
      </c>
      <c r="G97" s="456" t="s">
        <v>1819</v>
      </c>
      <c r="H97" s="456" t="s">
        <v>16286</v>
      </c>
      <c r="I97" s="456" t="s">
        <v>15912</v>
      </c>
      <c r="J97" s="456" t="s">
        <v>458</v>
      </c>
      <c r="K97" s="456" t="s">
        <v>16124</v>
      </c>
      <c r="L97" s="456" t="s">
        <v>16287</v>
      </c>
      <c r="M97" s="456" t="s">
        <v>15912</v>
      </c>
      <c r="N97" s="456" t="s">
        <v>16288</v>
      </c>
      <c r="O97" s="456" t="s">
        <v>15916</v>
      </c>
      <c r="P97" s="456" t="s">
        <v>105</v>
      </c>
      <c r="Q97" s="457" t="b">
        <v>0</v>
      </c>
    </row>
    <row r="98" spans="1:17" x14ac:dyDescent="0.35">
      <c r="A98" s="440" t="s">
        <v>179</v>
      </c>
      <c r="B98" s="440" t="s">
        <v>1820</v>
      </c>
      <c r="C98" s="440" t="s">
        <v>1486</v>
      </c>
      <c r="D98" s="440" t="s">
        <v>1821</v>
      </c>
      <c r="E98" s="440" t="s">
        <v>1822</v>
      </c>
      <c r="F98" s="440" t="s">
        <v>16289</v>
      </c>
      <c r="G98" s="440" t="s">
        <v>465</v>
      </c>
      <c r="H98" s="440" t="s">
        <v>674</v>
      </c>
      <c r="I98" s="440" t="s">
        <v>15912</v>
      </c>
      <c r="J98" s="440" t="s">
        <v>458</v>
      </c>
      <c r="K98" s="440" t="s">
        <v>16102</v>
      </c>
      <c r="L98" s="440" t="s">
        <v>16290</v>
      </c>
      <c r="M98" s="440" t="s">
        <v>1823</v>
      </c>
      <c r="N98" s="440" t="s">
        <v>16291</v>
      </c>
      <c r="O98" s="440" t="s">
        <v>15916</v>
      </c>
      <c r="P98" s="440" t="s">
        <v>109</v>
      </c>
      <c r="Q98" s="441" t="b">
        <v>0</v>
      </c>
    </row>
    <row r="99" spans="1:17" x14ac:dyDescent="0.35">
      <c r="A99" s="440" t="s">
        <v>326</v>
      </c>
      <c r="B99" s="440" t="s">
        <v>880</v>
      </c>
      <c r="C99" s="440" t="s">
        <v>1501</v>
      </c>
      <c r="D99" s="440" t="s">
        <v>16292</v>
      </c>
      <c r="E99" s="440" t="s">
        <v>16293</v>
      </c>
      <c r="F99" s="440" t="s">
        <v>16294</v>
      </c>
      <c r="G99" s="440" t="s">
        <v>1824</v>
      </c>
      <c r="H99" s="440" t="s">
        <v>1825</v>
      </c>
      <c r="I99" s="440" t="s">
        <v>15912</v>
      </c>
      <c r="J99" s="440" t="s">
        <v>1826</v>
      </c>
      <c r="K99" s="440" t="s">
        <v>1827</v>
      </c>
      <c r="L99" s="440" t="s">
        <v>16295</v>
      </c>
      <c r="M99" s="440" t="s">
        <v>15912</v>
      </c>
      <c r="N99" s="440" t="s">
        <v>16296</v>
      </c>
      <c r="O99" s="440" t="s">
        <v>15916</v>
      </c>
      <c r="P99" s="440" t="s">
        <v>101</v>
      </c>
      <c r="Q99" s="441" t="b">
        <v>1</v>
      </c>
    </row>
    <row r="100" spans="1:17" x14ac:dyDescent="0.35">
      <c r="A100" s="440" t="s">
        <v>328</v>
      </c>
      <c r="B100" s="440" t="s">
        <v>1828</v>
      </c>
      <c r="C100" s="440" t="s">
        <v>1486</v>
      </c>
      <c r="D100" s="440" t="s">
        <v>604</v>
      </c>
      <c r="E100" s="440" t="s">
        <v>16297</v>
      </c>
      <c r="F100" s="440" t="s">
        <v>16298</v>
      </c>
      <c r="G100" s="440" t="s">
        <v>1528</v>
      </c>
      <c r="H100" s="440" t="s">
        <v>1829</v>
      </c>
      <c r="I100" s="440" t="s">
        <v>15912</v>
      </c>
      <c r="J100" s="440" t="s">
        <v>1830</v>
      </c>
      <c r="K100" s="440" t="s">
        <v>16299</v>
      </c>
      <c r="L100" s="440" t="s">
        <v>16300</v>
      </c>
      <c r="M100" s="440" t="s">
        <v>1831</v>
      </c>
      <c r="N100" s="440" t="s">
        <v>16301</v>
      </c>
      <c r="O100" s="440" t="s">
        <v>15916</v>
      </c>
      <c r="P100" s="440" t="s">
        <v>101</v>
      </c>
      <c r="Q100" s="441" t="b">
        <v>1</v>
      </c>
    </row>
    <row r="101" spans="1:17" x14ac:dyDescent="0.35">
      <c r="A101" s="440" t="s">
        <v>330</v>
      </c>
      <c r="B101" s="440" t="s">
        <v>1832</v>
      </c>
      <c r="C101" s="440" t="s">
        <v>1486</v>
      </c>
      <c r="D101" s="440" t="s">
        <v>525</v>
      </c>
      <c r="E101" s="440" t="s">
        <v>1718</v>
      </c>
      <c r="F101" s="440" t="s">
        <v>16302</v>
      </c>
      <c r="G101" s="440" t="s">
        <v>1528</v>
      </c>
      <c r="H101" s="440" t="s">
        <v>1833</v>
      </c>
      <c r="I101" s="440" t="s">
        <v>15912</v>
      </c>
      <c r="J101" s="440" t="s">
        <v>1834</v>
      </c>
      <c r="K101" s="440" t="s">
        <v>16303</v>
      </c>
      <c r="L101" s="440" t="s">
        <v>16304</v>
      </c>
      <c r="M101" s="440" t="s">
        <v>1835</v>
      </c>
      <c r="N101" s="440" t="s">
        <v>2224</v>
      </c>
      <c r="O101" s="440" t="s">
        <v>15916</v>
      </c>
      <c r="P101" s="440" t="s">
        <v>101</v>
      </c>
      <c r="Q101" s="441" t="b">
        <v>1</v>
      </c>
    </row>
    <row r="102" spans="1:17" x14ac:dyDescent="0.35">
      <c r="A102" s="440" t="s">
        <v>178</v>
      </c>
      <c r="B102" s="440" t="s">
        <v>1836</v>
      </c>
      <c r="C102" s="440" t="s">
        <v>1501</v>
      </c>
      <c r="D102" s="440" t="s">
        <v>1837</v>
      </c>
      <c r="E102" s="440" t="s">
        <v>1838</v>
      </c>
      <c r="F102" s="440" t="s">
        <v>16305</v>
      </c>
      <c r="G102" s="440" t="s">
        <v>646</v>
      </c>
      <c r="H102" s="440" t="s">
        <v>1839</v>
      </c>
      <c r="I102" s="440" t="s">
        <v>15912</v>
      </c>
      <c r="J102" s="440" t="s">
        <v>1840</v>
      </c>
      <c r="K102" s="440" t="s">
        <v>16306</v>
      </c>
      <c r="L102" s="440" t="s">
        <v>16307</v>
      </c>
      <c r="M102" s="440" t="s">
        <v>1841</v>
      </c>
      <c r="N102" s="440" t="s">
        <v>16308</v>
      </c>
      <c r="O102" s="440" t="s">
        <v>98</v>
      </c>
      <c r="P102" s="440" t="s">
        <v>98</v>
      </c>
      <c r="Q102" s="441" t="b">
        <v>0</v>
      </c>
    </row>
    <row r="103" spans="1:17" x14ac:dyDescent="0.35">
      <c r="A103" s="440" t="s">
        <v>351</v>
      </c>
      <c r="B103" s="440" t="s">
        <v>1842</v>
      </c>
      <c r="C103" s="440" t="s">
        <v>1501</v>
      </c>
      <c r="D103" s="440" t="s">
        <v>1843</v>
      </c>
      <c r="E103" s="440" t="s">
        <v>1844</v>
      </c>
      <c r="F103" s="440" t="s">
        <v>16309</v>
      </c>
      <c r="G103" s="440" t="s">
        <v>1492</v>
      </c>
      <c r="H103" s="440" t="s">
        <v>1845</v>
      </c>
      <c r="I103" s="440" t="s">
        <v>15912</v>
      </c>
      <c r="J103" s="440" t="s">
        <v>1846</v>
      </c>
      <c r="K103" s="440" t="s">
        <v>16310</v>
      </c>
      <c r="L103" s="440" t="s">
        <v>16311</v>
      </c>
      <c r="M103" s="440" t="s">
        <v>1847</v>
      </c>
      <c r="N103" s="440" t="s">
        <v>16312</v>
      </c>
      <c r="O103" s="440" t="s">
        <v>98</v>
      </c>
      <c r="P103" s="440" t="s">
        <v>98</v>
      </c>
      <c r="Q103" s="441" t="b">
        <v>0</v>
      </c>
    </row>
    <row r="104" spans="1:17" x14ac:dyDescent="0.35">
      <c r="A104" s="440" t="s">
        <v>332</v>
      </c>
      <c r="B104" s="440" t="s">
        <v>881</v>
      </c>
      <c r="C104" s="440" t="s">
        <v>1501</v>
      </c>
      <c r="D104" s="440" t="s">
        <v>1848</v>
      </c>
      <c r="E104" s="440" t="s">
        <v>1849</v>
      </c>
      <c r="F104" s="440" t="s">
        <v>16313</v>
      </c>
      <c r="G104" s="440" t="s">
        <v>1528</v>
      </c>
      <c r="H104" s="440" t="s">
        <v>1850</v>
      </c>
      <c r="I104" s="440" t="s">
        <v>15912</v>
      </c>
      <c r="J104" s="440" t="s">
        <v>543</v>
      </c>
      <c r="K104" s="440" t="s">
        <v>16314</v>
      </c>
      <c r="L104" s="440" t="s">
        <v>16315</v>
      </c>
      <c r="M104" s="440" t="s">
        <v>1851</v>
      </c>
      <c r="N104" s="440" t="s">
        <v>2225</v>
      </c>
      <c r="O104" s="440" t="s">
        <v>15916</v>
      </c>
      <c r="P104" s="440" t="s">
        <v>101</v>
      </c>
      <c r="Q104" s="441" t="b">
        <v>1</v>
      </c>
    </row>
    <row r="105" spans="1:17" x14ac:dyDescent="0.35">
      <c r="A105" s="440" t="s">
        <v>194</v>
      </c>
      <c r="B105" s="440" t="s">
        <v>801</v>
      </c>
      <c r="C105" s="440" t="s">
        <v>1486</v>
      </c>
      <c r="D105" s="440" t="s">
        <v>574</v>
      </c>
      <c r="E105" s="440" t="s">
        <v>1852</v>
      </c>
      <c r="F105" s="440" t="s">
        <v>16316</v>
      </c>
      <c r="G105" s="440" t="s">
        <v>1751</v>
      </c>
      <c r="H105" s="440" t="s">
        <v>1853</v>
      </c>
      <c r="I105" s="440" t="s">
        <v>15912</v>
      </c>
      <c r="J105" s="440" t="s">
        <v>808</v>
      </c>
      <c r="K105" s="440" t="s">
        <v>16317</v>
      </c>
      <c r="L105" s="440" t="s">
        <v>805</v>
      </c>
      <c r="M105" s="440" t="s">
        <v>1854</v>
      </c>
      <c r="N105" s="440" t="s">
        <v>2226</v>
      </c>
      <c r="O105" s="440" t="s">
        <v>1751</v>
      </c>
      <c r="P105" s="440" t="s">
        <v>15988</v>
      </c>
      <c r="Q105" s="441" t="b">
        <v>0</v>
      </c>
    </row>
    <row r="106" spans="1:17" x14ac:dyDescent="0.35">
      <c r="A106" s="440" t="s">
        <v>352</v>
      </c>
      <c r="B106" s="440" t="s">
        <v>1855</v>
      </c>
      <c r="C106" s="440" t="s">
        <v>1501</v>
      </c>
      <c r="D106" s="440" t="s">
        <v>1856</v>
      </c>
      <c r="E106" s="440" t="s">
        <v>1857</v>
      </c>
      <c r="F106" s="440" t="s">
        <v>16318</v>
      </c>
      <c r="G106" s="440" t="s">
        <v>1492</v>
      </c>
      <c r="H106" s="440" t="s">
        <v>1858</v>
      </c>
      <c r="I106" s="440" t="s">
        <v>15912</v>
      </c>
      <c r="J106" s="440" t="s">
        <v>800</v>
      </c>
      <c r="K106" s="440" t="s">
        <v>16214</v>
      </c>
      <c r="L106" s="440" t="s">
        <v>16319</v>
      </c>
      <c r="M106" s="440" t="s">
        <v>1859</v>
      </c>
      <c r="N106" s="440" t="s">
        <v>16320</v>
      </c>
      <c r="O106" s="440" t="s">
        <v>98</v>
      </c>
      <c r="P106" s="440" t="s">
        <v>98</v>
      </c>
      <c r="Q106" s="441" t="b">
        <v>0</v>
      </c>
    </row>
    <row r="107" spans="1:17" x14ac:dyDescent="0.35">
      <c r="A107" s="458" t="s">
        <v>1860</v>
      </c>
      <c r="B107" s="458" t="s">
        <v>1861</v>
      </c>
      <c r="C107" s="458" t="s">
        <v>1486</v>
      </c>
      <c r="D107" s="458" t="s">
        <v>781</v>
      </c>
      <c r="E107" s="458" t="s">
        <v>16321</v>
      </c>
      <c r="F107" s="440" t="s">
        <v>16322</v>
      </c>
      <c r="G107" s="458" t="s">
        <v>16323</v>
      </c>
      <c r="H107" s="458" t="s">
        <v>16054</v>
      </c>
      <c r="I107" s="458" t="s">
        <v>15912</v>
      </c>
      <c r="J107" s="458" t="s">
        <v>458</v>
      </c>
      <c r="K107" s="458" t="s">
        <v>459</v>
      </c>
      <c r="L107" s="458" t="s">
        <v>16324</v>
      </c>
      <c r="M107" s="458" t="s">
        <v>15912</v>
      </c>
      <c r="N107" s="458" t="s">
        <v>16325</v>
      </c>
      <c r="O107" s="458" t="s">
        <v>15943</v>
      </c>
      <c r="P107" s="458" t="s">
        <v>1860</v>
      </c>
      <c r="Q107" s="459" t="b">
        <v>0</v>
      </c>
    </row>
    <row r="108" spans="1:17" x14ac:dyDescent="0.35">
      <c r="A108" s="440" t="s">
        <v>180</v>
      </c>
      <c r="B108" s="440" t="s">
        <v>692</v>
      </c>
      <c r="C108" s="440" t="s">
        <v>1486</v>
      </c>
      <c r="D108" s="440" t="s">
        <v>1863</v>
      </c>
      <c r="E108" s="440" t="s">
        <v>1864</v>
      </c>
      <c r="F108" s="440" t="s">
        <v>16326</v>
      </c>
      <c r="G108" s="440" t="s">
        <v>379</v>
      </c>
      <c r="H108" s="440" t="s">
        <v>1865</v>
      </c>
      <c r="I108" s="440" t="s">
        <v>15912</v>
      </c>
      <c r="J108" s="440" t="s">
        <v>458</v>
      </c>
      <c r="K108" s="440" t="s">
        <v>571</v>
      </c>
      <c r="L108" s="440" t="s">
        <v>16327</v>
      </c>
      <c r="M108" s="440" t="s">
        <v>15912</v>
      </c>
      <c r="N108" s="440" t="s">
        <v>2227</v>
      </c>
      <c r="O108" s="440" t="s">
        <v>15916</v>
      </c>
      <c r="P108" s="440" t="s">
        <v>105</v>
      </c>
      <c r="Q108" s="441" t="b">
        <v>0</v>
      </c>
    </row>
    <row r="109" spans="1:17" x14ac:dyDescent="0.35">
      <c r="A109" s="440" t="s">
        <v>1866</v>
      </c>
      <c r="B109" s="440" t="s">
        <v>1867</v>
      </c>
      <c r="C109" s="440" t="s">
        <v>1486</v>
      </c>
      <c r="D109" s="440" t="s">
        <v>525</v>
      </c>
      <c r="E109" s="440" t="s">
        <v>1868</v>
      </c>
      <c r="F109" s="440" t="s">
        <v>16328</v>
      </c>
      <c r="G109" s="440" t="s">
        <v>1869</v>
      </c>
      <c r="H109" s="440" t="s">
        <v>1870</v>
      </c>
      <c r="I109" s="440" t="s">
        <v>15912</v>
      </c>
      <c r="J109" s="440" t="s">
        <v>458</v>
      </c>
      <c r="K109" s="440" t="s">
        <v>459</v>
      </c>
      <c r="L109" s="440" t="s">
        <v>16329</v>
      </c>
      <c r="M109" s="440" t="s">
        <v>1871</v>
      </c>
      <c r="N109" s="440" t="s">
        <v>16330</v>
      </c>
      <c r="O109" s="440" t="s">
        <v>15916</v>
      </c>
      <c r="P109" s="440" t="s">
        <v>87</v>
      </c>
      <c r="Q109" s="441" t="b">
        <v>0</v>
      </c>
    </row>
    <row r="110" spans="1:17" x14ac:dyDescent="0.35">
      <c r="A110" s="440" t="s">
        <v>314</v>
      </c>
      <c r="B110" s="440" t="s">
        <v>16331</v>
      </c>
      <c r="C110" s="440" t="s">
        <v>1486</v>
      </c>
      <c r="D110" s="440" t="s">
        <v>16332</v>
      </c>
      <c r="E110" s="440" t="s">
        <v>1949</v>
      </c>
      <c r="F110" s="440" t="s">
        <v>16333</v>
      </c>
      <c r="G110" s="440" t="s">
        <v>1490</v>
      </c>
      <c r="H110" s="440" t="s">
        <v>1664</v>
      </c>
      <c r="I110" s="440" t="s">
        <v>15912</v>
      </c>
      <c r="J110" s="440" t="s">
        <v>458</v>
      </c>
      <c r="K110" s="440" t="s">
        <v>16102</v>
      </c>
      <c r="L110" s="440" t="s">
        <v>16334</v>
      </c>
      <c r="M110" s="440" t="s">
        <v>16335</v>
      </c>
      <c r="N110" s="440" t="s">
        <v>16336</v>
      </c>
      <c r="O110" s="440" t="s">
        <v>15916</v>
      </c>
      <c r="P110" s="440" t="s">
        <v>109</v>
      </c>
      <c r="Q110" s="441" t="b">
        <v>0</v>
      </c>
    </row>
    <row r="111" spans="1:17" x14ac:dyDescent="0.35">
      <c r="A111" s="440" t="s">
        <v>181</v>
      </c>
      <c r="B111" s="440" t="s">
        <v>422</v>
      </c>
      <c r="C111" s="440" t="s">
        <v>1501</v>
      </c>
      <c r="D111" s="440" t="s">
        <v>1961</v>
      </c>
      <c r="E111" s="440" t="s">
        <v>16337</v>
      </c>
      <c r="F111" s="440" t="s">
        <v>16338</v>
      </c>
      <c r="G111" s="440" t="s">
        <v>16339</v>
      </c>
      <c r="H111" s="440" t="s">
        <v>1872</v>
      </c>
      <c r="I111" s="440" t="s">
        <v>15912</v>
      </c>
      <c r="J111" s="440" t="s">
        <v>458</v>
      </c>
      <c r="K111" s="440" t="s">
        <v>459</v>
      </c>
      <c r="L111" s="440" t="s">
        <v>16340</v>
      </c>
      <c r="M111" s="440" t="s">
        <v>15912</v>
      </c>
      <c r="N111" s="440" t="s">
        <v>16341</v>
      </c>
      <c r="O111" s="440" t="s">
        <v>15916</v>
      </c>
      <c r="P111" s="440" t="s">
        <v>87</v>
      </c>
      <c r="Q111" s="441" t="b">
        <v>0</v>
      </c>
    </row>
    <row r="112" spans="1:17" x14ac:dyDescent="0.35">
      <c r="A112" s="446" t="s">
        <v>182</v>
      </c>
      <c r="B112" s="446" t="s">
        <v>703</v>
      </c>
      <c r="C112" s="446" t="s">
        <v>15912</v>
      </c>
      <c r="D112" s="446" t="s">
        <v>16342</v>
      </c>
      <c r="E112" s="446" t="s">
        <v>16343</v>
      </c>
      <c r="F112" s="440" t="s">
        <v>16344</v>
      </c>
      <c r="G112" s="446" t="s">
        <v>16345</v>
      </c>
      <c r="H112" s="446" t="s">
        <v>711</v>
      </c>
      <c r="I112" s="446" t="s">
        <v>15912</v>
      </c>
      <c r="J112" s="446" t="s">
        <v>712</v>
      </c>
      <c r="K112" s="446" t="s">
        <v>713</v>
      </c>
      <c r="L112" s="446" t="s">
        <v>16346</v>
      </c>
      <c r="M112" s="446" t="s">
        <v>15912</v>
      </c>
      <c r="N112" s="446" t="s">
        <v>16347</v>
      </c>
      <c r="O112" s="446" t="s">
        <v>15916</v>
      </c>
      <c r="P112" s="446" t="s">
        <v>115</v>
      </c>
      <c r="Q112" s="447" t="b">
        <v>0</v>
      </c>
    </row>
    <row r="113" spans="1:17" x14ac:dyDescent="0.35">
      <c r="A113" s="440" t="s">
        <v>302</v>
      </c>
      <c r="B113" s="440" t="s">
        <v>1873</v>
      </c>
      <c r="C113" s="440" t="s">
        <v>1501</v>
      </c>
      <c r="D113" s="440" t="s">
        <v>1874</v>
      </c>
      <c r="E113" s="440" t="s">
        <v>1875</v>
      </c>
      <c r="F113" s="440" t="s">
        <v>16348</v>
      </c>
      <c r="G113" s="440" t="s">
        <v>1876</v>
      </c>
      <c r="H113" s="440" t="s">
        <v>1877</v>
      </c>
      <c r="I113" s="440" t="s">
        <v>15912</v>
      </c>
      <c r="J113" s="440" t="s">
        <v>1878</v>
      </c>
      <c r="K113" s="440" t="s">
        <v>16349</v>
      </c>
      <c r="L113" s="440" t="s">
        <v>16350</v>
      </c>
      <c r="M113" s="440" t="s">
        <v>1879</v>
      </c>
      <c r="N113" s="440" t="s">
        <v>16351</v>
      </c>
      <c r="O113" s="440" t="s">
        <v>15916</v>
      </c>
      <c r="P113" s="440" t="s">
        <v>87</v>
      </c>
      <c r="Q113" s="441" t="b">
        <v>0</v>
      </c>
    </row>
    <row r="114" spans="1:17" x14ac:dyDescent="0.35">
      <c r="A114" s="440" t="s">
        <v>353</v>
      </c>
      <c r="B114" s="440" t="s">
        <v>1880</v>
      </c>
      <c r="C114" s="440" t="s">
        <v>1501</v>
      </c>
      <c r="D114" s="440" t="s">
        <v>1881</v>
      </c>
      <c r="E114" s="440" t="s">
        <v>1882</v>
      </c>
      <c r="F114" s="440" t="s">
        <v>16352</v>
      </c>
      <c r="G114" s="440" t="s">
        <v>1492</v>
      </c>
      <c r="H114" s="440" t="s">
        <v>1883</v>
      </c>
      <c r="I114" s="440" t="s">
        <v>15912</v>
      </c>
      <c r="J114" s="440" t="s">
        <v>1775</v>
      </c>
      <c r="K114" s="440" t="s">
        <v>16353</v>
      </c>
      <c r="L114" s="440" t="s">
        <v>16354</v>
      </c>
      <c r="M114" s="440" t="s">
        <v>1884</v>
      </c>
      <c r="N114" s="440" t="s">
        <v>16355</v>
      </c>
      <c r="O114" s="440" t="s">
        <v>98</v>
      </c>
      <c r="P114" s="440" t="s">
        <v>98</v>
      </c>
      <c r="Q114" s="441" t="b">
        <v>0</v>
      </c>
    </row>
    <row r="115" spans="1:17" x14ac:dyDescent="0.35">
      <c r="A115" s="440" t="s">
        <v>183</v>
      </c>
      <c r="B115" s="440" t="s">
        <v>1885</v>
      </c>
      <c r="C115" s="440" t="s">
        <v>1501</v>
      </c>
      <c r="D115" s="440" t="s">
        <v>1886</v>
      </c>
      <c r="E115" s="440" t="s">
        <v>1887</v>
      </c>
      <c r="F115" s="440" t="s">
        <v>16356</v>
      </c>
      <c r="G115" s="440" t="s">
        <v>1568</v>
      </c>
      <c r="H115" s="440" t="s">
        <v>1888</v>
      </c>
      <c r="I115" s="440" t="s">
        <v>15912</v>
      </c>
      <c r="J115" s="440" t="s">
        <v>482</v>
      </c>
      <c r="K115" s="440" t="s">
        <v>483</v>
      </c>
      <c r="L115" s="440" t="s">
        <v>16357</v>
      </c>
      <c r="M115" s="440" t="s">
        <v>1889</v>
      </c>
      <c r="N115" s="440" t="s">
        <v>16358</v>
      </c>
      <c r="O115" s="440" t="s">
        <v>15916</v>
      </c>
      <c r="P115" s="440" t="s">
        <v>115</v>
      </c>
      <c r="Q115" s="441" t="b">
        <v>0</v>
      </c>
    </row>
    <row r="116" spans="1:17" x14ac:dyDescent="0.35">
      <c r="A116" s="440" t="s">
        <v>16359</v>
      </c>
      <c r="B116" s="440" t="s">
        <v>16360</v>
      </c>
      <c r="C116" s="440" t="s">
        <v>1486</v>
      </c>
      <c r="D116" s="440" t="s">
        <v>485</v>
      </c>
      <c r="E116" s="440" t="s">
        <v>1683</v>
      </c>
      <c r="F116" s="440" t="s">
        <v>16361</v>
      </c>
      <c r="G116" s="440" t="s">
        <v>16362</v>
      </c>
      <c r="H116" s="440" t="s">
        <v>16363</v>
      </c>
      <c r="I116" s="440" t="s">
        <v>15912</v>
      </c>
      <c r="J116" s="440" t="s">
        <v>458</v>
      </c>
      <c r="K116" s="440" t="s">
        <v>571</v>
      </c>
      <c r="L116" s="440" t="s">
        <v>16364</v>
      </c>
      <c r="M116" s="440" t="s">
        <v>15912</v>
      </c>
      <c r="N116" s="440" t="s">
        <v>16365</v>
      </c>
      <c r="O116" s="440" t="s">
        <v>15943</v>
      </c>
      <c r="P116" s="440" t="s">
        <v>16359</v>
      </c>
      <c r="Q116" s="441" t="b">
        <v>0</v>
      </c>
    </row>
    <row r="117" spans="1:17" x14ac:dyDescent="0.35">
      <c r="A117" s="440" t="s">
        <v>333</v>
      </c>
      <c r="B117" s="440" t="s">
        <v>882</v>
      </c>
      <c r="C117" s="440" t="s">
        <v>1486</v>
      </c>
      <c r="D117" s="440" t="s">
        <v>1629</v>
      </c>
      <c r="E117" s="440" t="s">
        <v>1890</v>
      </c>
      <c r="F117" s="440" t="s">
        <v>16366</v>
      </c>
      <c r="G117" s="440" t="s">
        <v>15912</v>
      </c>
      <c r="H117" s="440" t="s">
        <v>1891</v>
      </c>
      <c r="I117" s="440" t="s">
        <v>15912</v>
      </c>
      <c r="J117" s="440" t="s">
        <v>518</v>
      </c>
      <c r="K117" s="440" t="s">
        <v>16367</v>
      </c>
      <c r="L117" s="440" t="s">
        <v>16368</v>
      </c>
      <c r="M117" s="440" t="s">
        <v>1892</v>
      </c>
      <c r="N117" s="440" t="s">
        <v>2228</v>
      </c>
      <c r="O117" s="440" t="s">
        <v>15916</v>
      </c>
      <c r="P117" s="440" t="s">
        <v>101</v>
      </c>
      <c r="Q117" s="441" t="b">
        <v>1</v>
      </c>
    </row>
    <row r="118" spans="1:17" x14ac:dyDescent="0.35">
      <c r="A118" s="440" t="s">
        <v>334</v>
      </c>
      <c r="B118" s="440" t="s">
        <v>883</v>
      </c>
      <c r="C118" s="440" t="s">
        <v>1486</v>
      </c>
      <c r="D118" s="440" t="s">
        <v>16369</v>
      </c>
      <c r="E118" s="440" t="s">
        <v>16370</v>
      </c>
      <c r="F118" s="440" t="s">
        <v>16371</v>
      </c>
      <c r="G118" s="440" t="s">
        <v>16372</v>
      </c>
      <c r="H118" s="440" t="s">
        <v>1893</v>
      </c>
      <c r="I118" s="440" t="s">
        <v>15912</v>
      </c>
      <c r="J118" s="440" t="s">
        <v>1585</v>
      </c>
      <c r="K118" s="440" t="s">
        <v>16373</v>
      </c>
      <c r="L118" s="440" t="s">
        <v>16374</v>
      </c>
      <c r="M118" s="440" t="s">
        <v>16375</v>
      </c>
      <c r="N118" s="440" t="s">
        <v>16376</v>
      </c>
      <c r="O118" s="440" t="s">
        <v>15916</v>
      </c>
      <c r="P118" s="440" t="s">
        <v>101</v>
      </c>
      <c r="Q118" s="441" t="b">
        <v>1</v>
      </c>
    </row>
    <row r="119" spans="1:17" x14ac:dyDescent="0.35">
      <c r="A119" s="450" t="s">
        <v>184</v>
      </c>
      <c r="B119" s="450" t="s">
        <v>16377</v>
      </c>
      <c r="C119" s="450" t="s">
        <v>1501</v>
      </c>
      <c r="D119" s="450" t="s">
        <v>16378</v>
      </c>
      <c r="E119" s="450" t="s">
        <v>16379</v>
      </c>
      <c r="F119" s="440" t="s">
        <v>16380</v>
      </c>
      <c r="G119" s="450" t="s">
        <v>16381</v>
      </c>
      <c r="H119" s="450" t="s">
        <v>15912</v>
      </c>
      <c r="I119" s="450" t="s">
        <v>15912</v>
      </c>
      <c r="J119" s="450" t="s">
        <v>15912</v>
      </c>
      <c r="K119" s="450" t="s">
        <v>15912</v>
      </c>
      <c r="L119" s="450" t="s">
        <v>16382</v>
      </c>
      <c r="M119" s="450" t="s">
        <v>15912</v>
      </c>
      <c r="N119" s="450" t="s">
        <v>16382</v>
      </c>
      <c r="O119" s="450" t="s">
        <v>15916</v>
      </c>
      <c r="P119" s="450" t="s">
        <v>105</v>
      </c>
      <c r="Q119" s="451" t="b">
        <v>0</v>
      </c>
    </row>
    <row r="120" spans="1:17" x14ac:dyDescent="0.35">
      <c r="A120" s="440" t="s">
        <v>185</v>
      </c>
      <c r="B120" s="440" t="s">
        <v>717</v>
      </c>
      <c r="C120" s="440" t="s">
        <v>1486</v>
      </c>
      <c r="D120" s="440" t="s">
        <v>16383</v>
      </c>
      <c r="E120" s="440" t="s">
        <v>16384</v>
      </c>
      <c r="F120" s="440" t="s">
        <v>16385</v>
      </c>
      <c r="G120" s="440" t="s">
        <v>16386</v>
      </c>
      <c r="H120" s="440" t="s">
        <v>1897</v>
      </c>
      <c r="I120" s="440" t="s">
        <v>15912</v>
      </c>
      <c r="J120" s="440" t="s">
        <v>458</v>
      </c>
      <c r="K120" s="440" t="s">
        <v>459</v>
      </c>
      <c r="L120" s="440" t="s">
        <v>16387</v>
      </c>
      <c r="M120" s="440" t="s">
        <v>16388</v>
      </c>
      <c r="N120" s="440" t="s">
        <v>16389</v>
      </c>
      <c r="O120" s="440" t="s">
        <v>15916</v>
      </c>
      <c r="P120" s="440" t="s">
        <v>101</v>
      </c>
      <c r="Q120" s="441" t="b">
        <v>0</v>
      </c>
    </row>
    <row r="121" spans="1:17" x14ac:dyDescent="0.35">
      <c r="A121" s="450" t="s">
        <v>138</v>
      </c>
      <c r="B121" s="450" t="s">
        <v>887</v>
      </c>
      <c r="C121" s="450" t="s">
        <v>1486</v>
      </c>
      <c r="D121" s="450" t="s">
        <v>1629</v>
      </c>
      <c r="E121" s="450" t="s">
        <v>16390</v>
      </c>
      <c r="F121" s="440" t="s">
        <v>16391</v>
      </c>
      <c r="G121" s="450" t="s">
        <v>16392</v>
      </c>
      <c r="H121" s="450" t="s">
        <v>1899</v>
      </c>
      <c r="I121" s="450" t="s">
        <v>15912</v>
      </c>
      <c r="J121" s="450" t="s">
        <v>458</v>
      </c>
      <c r="K121" s="450" t="s">
        <v>459</v>
      </c>
      <c r="L121" s="450" t="s">
        <v>16393</v>
      </c>
      <c r="M121" s="450" t="s">
        <v>15912</v>
      </c>
      <c r="N121" s="450" t="s">
        <v>16394</v>
      </c>
      <c r="O121" s="450" t="s">
        <v>15920</v>
      </c>
      <c r="P121" s="450" t="s">
        <v>138</v>
      </c>
      <c r="Q121" s="451" t="b">
        <v>0</v>
      </c>
    </row>
    <row r="122" spans="1:17" x14ac:dyDescent="0.35">
      <c r="A122" s="440" t="s">
        <v>1900</v>
      </c>
      <c r="B122" s="440" t="s">
        <v>1901</v>
      </c>
      <c r="C122" s="440" t="s">
        <v>1501</v>
      </c>
      <c r="D122" s="440" t="s">
        <v>527</v>
      </c>
      <c r="E122" s="440" t="s">
        <v>1902</v>
      </c>
      <c r="F122" s="440" t="s">
        <v>16395</v>
      </c>
      <c r="G122" s="440" t="s">
        <v>1492</v>
      </c>
      <c r="H122" s="440" t="s">
        <v>1903</v>
      </c>
      <c r="I122" s="440" t="s">
        <v>15912</v>
      </c>
      <c r="J122" s="440" t="s">
        <v>458</v>
      </c>
      <c r="K122" s="440" t="s">
        <v>16124</v>
      </c>
      <c r="L122" s="440" t="s">
        <v>16396</v>
      </c>
      <c r="M122" s="440" t="s">
        <v>1904</v>
      </c>
      <c r="N122" s="440" t="s">
        <v>16397</v>
      </c>
      <c r="O122" s="440" t="s">
        <v>15912</v>
      </c>
      <c r="P122" s="440" t="s">
        <v>15912</v>
      </c>
      <c r="Q122" s="441" t="b">
        <v>0</v>
      </c>
    </row>
    <row r="123" spans="1:17" x14ac:dyDescent="0.35">
      <c r="A123" s="440" t="s">
        <v>307</v>
      </c>
      <c r="B123" s="440" t="s">
        <v>1905</v>
      </c>
      <c r="C123" s="440" t="s">
        <v>1501</v>
      </c>
      <c r="D123" s="440" t="s">
        <v>1906</v>
      </c>
      <c r="E123" s="440" t="s">
        <v>1907</v>
      </c>
      <c r="F123" s="440" t="s">
        <v>16398</v>
      </c>
      <c r="G123" s="440" t="s">
        <v>1492</v>
      </c>
      <c r="H123" s="440" t="s">
        <v>1908</v>
      </c>
      <c r="I123" s="440" t="s">
        <v>15912</v>
      </c>
      <c r="J123" s="440" t="s">
        <v>458</v>
      </c>
      <c r="K123" s="440" t="s">
        <v>15940</v>
      </c>
      <c r="L123" s="440" t="s">
        <v>16399</v>
      </c>
      <c r="M123" s="440" t="s">
        <v>1909</v>
      </c>
      <c r="N123" s="440" t="s">
        <v>2229</v>
      </c>
      <c r="O123" s="440" t="s">
        <v>15916</v>
      </c>
      <c r="P123" s="440" t="s">
        <v>105</v>
      </c>
      <c r="Q123" s="441" t="b">
        <v>0</v>
      </c>
    </row>
    <row r="124" spans="1:17" x14ac:dyDescent="0.35">
      <c r="A124" s="440" t="s">
        <v>340</v>
      </c>
      <c r="B124" s="440" t="s">
        <v>1910</v>
      </c>
      <c r="C124" s="440" t="s">
        <v>1501</v>
      </c>
      <c r="D124" s="440" t="s">
        <v>1911</v>
      </c>
      <c r="E124" s="440" t="s">
        <v>1912</v>
      </c>
      <c r="F124" s="440" t="s">
        <v>16400</v>
      </c>
      <c r="G124" s="440" t="s">
        <v>1819</v>
      </c>
      <c r="H124" s="440" t="s">
        <v>1913</v>
      </c>
      <c r="I124" s="440" t="s">
        <v>15912</v>
      </c>
      <c r="J124" s="440" t="s">
        <v>1914</v>
      </c>
      <c r="K124" s="440" t="s">
        <v>16401</v>
      </c>
      <c r="L124" s="440" t="s">
        <v>16402</v>
      </c>
      <c r="M124" s="440" t="s">
        <v>15912</v>
      </c>
      <c r="N124" s="440" t="s">
        <v>16403</v>
      </c>
      <c r="O124" s="440" t="s">
        <v>1751</v>
      </c>
      <c r="P124" s="440" t="s">
        <v>15988</v>
      </c>
      <c r="Q124" s="441" t="b">
        <v>0</v>
      </c>
    </row>
    <row r="125" spans="1:17" x14ac:dyDescent="0.35">
      <c r="A125" s="440" t="s">
        <v>195</v>
      </c>
      <c r="B125" s="440" t="s">
        <v>1915</v>
      </c>
      <c r="C125" s="440" t="s">
        <v>1501</v>
      </c>
      <c r="D125" s="440" t="s">
        <v>1916</v>
      </c>
      <c r="E125" s="440" t="s">
        <v>1917</v>
      </c>
      <c r="F125" s="440" t="s">
        <v>16404</v>
      </c>
      <c r="G125" s="440" t="s">
        <v>1492</v>
      </c>
      <c r="H125" s="440" t="s">
        <v>1918</v>
      </c>
      <c r="I125" s="440" t="s">
        <v>15912</v>
      </c>
      <c r="J125" s="440" t="s">
        <v>744</v>
      </c>
      <c r="K125" s="440" t="s">
        <v>15955</v>
      </c>
      <c r="L125" s="440" t="s">
        <v>16405</v>
      </c>
      <c r="M125" s="440" t="s">
        <v>1919</v>
      </c>
      <c r="N125" s="440" t="s">
        <v>2230</v>
      </c>
      <c r="O125" s="440" t="s">
        <v>1751</v>
      </c>
      <c r="P125" s="440" t="s">
        <v>15988</v>
      </c>
      <c r="Q125" s="441" t="b">
        <v>0</v>
      </c>
    </row>
    <row r="126" spans="1:17" x14ac:dyDescent="0.35">
      <c r="A126" s="440" t="s">
        <v>196</v>
      </c>
      <c r="B126" s="440" t="s">
        <v>814</v>
      </c>
      <c r="C126" s="440" t="s">
        <v>1501</v>
      </c>
      <c r="D126" s="440" t="s">
        <v>1920</v>
      </c>
      <c r="E126" s="440" t="s">
        <v>1921</v>
      </c>
      <c r="F126" s="440" t="s">
        <v>16406</v>
      </c>
      <c r="G126" s="440" t="s">
        <v>465</v>
      </c>
      <c r="H126" s="440" t="s">
        <v>817</v>
      </c>
      <c r="I126" s="440" t="s">
        <v>15912</v>
      </c>
      <c r="J126" s="440" t="s">
        <v>818</v>
      </c>
      <c r="K126" s="440" t="s">
        <v>16281</v>
      </c>
      <c r="L126" s="440" t="s">
        <v>16407</v>
      </c>
      <c r="M126" s="440" t="s">
        <v>1922</v>
      </c>
      <c r="N126" s="440" t="s">
        <v>2231</v>
      </c>
      <c r="O126" s="440" t="s">
        <v>1751</v>
      </c>
      <c r="P126" s="440" t="s">
        <v>15988</v>
      </c>
      <c r="Q126" s="441" t="b">
        <v>0</v>
      </c>
    </row>
    <row r="127" spans="1:17" x14ac:dyDescent="0.35">
      <c r="A127" s="440" t="s">
        <v>197</v>
      </c>
      <c r="B127" s="440" t="s">
        <v>819</v>
      </c>
      <c r="C127" s="440" t="s">
        <v>1486</v>
      </c>
      <c r="D127" s="440" t="s">
        <v>1923</v>
      </c>
      <c r="E127" s="440" t="s">
        <v>1924</v>
      </c>
      <c r="F127" s="440" t="s">
        <v>16408</v>
      </c>
      <c r="G127" s="440" t="s">
        <v>1925</v>
      </c>
      <c r="H127" s="440" t="s">
        <v>1926</v>
      </c>
      <c r="I127" s="440" t="s">
        <v>1927</v>
      </c>
      <c r="J127" s="440" t="s">
        <v>826</v>
      </c>
      <c r="K127" s="440" t="s">
        <v>16409</v>
      </c>
      <c r="L127" s="440" t="s">
        <v>16410</v>
      </c>
      <c r="M127" s="440" t="s">
        <v>1928</v>
      </c>
      <c r="N127" s="440" t="s">
        <v>16411</v>
      </c>
      <c r="O127" s="440" t="s">
        <v>1751</v>
      </c>
      <c r="P127" s="440" t="s">
        <v>15988</v>
      </c>
      <c r="Q127" s="441" t="b">
        <v>0</v>
      </c>
    </row>
    <row r="128" spans="1:17" x14ac:dyDescent="0.35">
      <c r="A128" s="440" t="s">
        <v>198</v>
      </c>
      <c r="B128" s="440" t="s">
        <v>827</v>
      </c>
      <c r="C128" s="440" t="s">
        <v>1486</v>
      </c>
      <c r="D128" s="440" t="s">
        <v>645</v>
      </c>
      <c r="E128" s="440" t="s">
        <v>1929</v>
      </c>
      <c r="F128" s="440" t="s">
        <v>16412</v>
      </c>
      <c r="G128" s="440" t="s">
        <v>1492</v>
      </c>
      <c r="H128" s="440" t="s">
        <v>1930</v>
      </c>
      <c r="I128" s="440" t="s">
        <v>15912</v>
      </c>
      <c r="J128" s="440" t="s">
        <v>834</v>
      </c>
      <c r="K128" s="440" t="s">
        <v>16413</v>
      </c>
      <c r="L128" s="440" t="s">
        <v>16414</v>
      </c>
      <c r="M128" s="440" t="s">
        <v>1931</v>
      </c>
      <c r="N128" s="440" t="s">
        <v>16415</v>
      </c>
      <c r="O128" s="440" t="s">
        <v>1751</v>
      </c>
      <c r="P128" s="440" t="s">
        <v>15988</v>
      </c>
      <c r="Q128" s="441" t="b">
        <v>0</v>
      </c>
    </row>
    <row r="129" spans="1:17" x14ac:dyDescent="0.35">
      <c r="A129" s="440" t="s">
        <v>211</v>
      </c>
      <c r="B129" s="440" t="s">
        <v>835</v>
      </c>
      <c r="C129" s="440" t="s">
        <v>1501</v>
      </c>
      <c r="D129" s="440" t="s">
        <v>1666</v>
      </c>
      <c r="E129" s="440" t="s">
        <v>753</v>
      </c>
      <c r="F129" s="440" t="s">
        <v>16416</v>
      </c>
      <c r="G129" s="440" t="s">
        <v>465</v>
      </c>
      <c r="H129" s="440" t="s">
        <v>1932</v>
      </c>
      <c r="I129" s="440" t="s">
        <v>15912</v>
      </c>
      <c r="J129" s="440" t="s">
        <v>843</v>
      </c>
      <c r="K129" s="440" t="s">
        <v>16181</v>
      </c>
      <c r="L129" s="440" t="s">
        <v>16417</v>
      </c>
      <c r="M129" s="440" t="s">
        <v>1933</v>
      </c>
      <c r="N129" s="440" t="s">
        <v>2232</v>
      </c>
      <c r="O129" s="440" t="s">
        <v>1751</v>
      </c>
      <c r="P129" s="440" t="s">
        <v>15988</v>
      </c>
      <c r="Q129" s="441" t="b">
        <v>0</v>
      </c>
    </row>
    <row r="130" spans="1:17" x14ac:dyDescent="0.35">
      <c r="A130" s="440" t="s">
        <v>200</v>
      </c>
      <c r="B130" s="440" t="s">
        <v>844</v>
      </c>
      <c r="C130" s="440" t="s">
        <v>1486</v>
      </c>
      <c r="D130" s="440" t="s">
        <v>598</v>
      </c>
      <c r="E130" s="440" t="s">
        <v>1934</v>
      </c>
      <c r="F130" s="440" t="s">
        <v>16418</v>
      </c>
      <c r="G130" s="440" t="s">
        <v>1492</v>
      </c>
      <c r="H130" s="440" t="s">
        <v>1935</v>
      </c>
      <c r="I130" s="440" t="s">
        <v>15912</v>
      </c>
      <c r="J130" s="440" t="s">
        <v>851</v>
      </c>
      <c r="K130" s="440" t="s">
        <v>16419</v>
      </c>
      <c r="L130" s="440" t="s">
        <v>16420</v>
      </c>
      <c r="M130" s="440" t="s">
        <v>1936</v>
      </c>
      <c r="N130" s="440" t="s">
        <v>2233</v>
      </c>
      <c r="O130" s="440" t="s">
        <v>1751</v>
      </c>
      <c r="P130" s="440" t="s">
        <v>15988</v>
      </c>
      <c r="Q130" s="441" t="b">
        <v>0</v>
      </c>
    </row>
    <row r="131" spans="1:17" x14ac:dyDescent="0.35">
      <c r="A131" s="440" t="s">
        <v>201</v>
      </c>
      <c r="B131" s="440" t="s">
        <v>852</v>
      </c>
      <c r="C131" s="440" t="s">
        <v>1501</v>
      </c>
      <c r="D131" s="440" t="s">
        <v>1937</v>
      </c>
      <c r="E131" s="440" t="s">
        <v>1938</v>
      </c>
      <c r="F131" s="440" t="s">
        <v>16421</v>
      </c>
      <c r="G131" s="440" t="s">
        <v>1490</v>
      </c>
      <c r="H131" s="440" t="s">
        <v>16422</v>
      </c>
      <c r="I131" s="440" t="s">
        <v>15912</v>
      </c>
      <c r="J131" s="440" t="s">
        <v>1846</v>
      </c>
      <c r="K131" s="440" t="s">
        <v>16310</v>
      </c>
      <c r="L131" s="440" t="s">
        <v>16423</v>
      </c>
      <c r="M131" s="440" t="s">
        <v>1939</v>
      </c>
      <c r="N131" s="440" t="s">
        <v>16424</v>
      </c>
      <c r="O131" s="440" t="s">
        <v>1751</v>
      </c>
      <c r="P131" s="440" t="s">
        <v>15988</v>
      </c>
      <c r="Q131" s="441" t="b">
        <v>0</v>
      </c>
    </row>
    <row r="132" spans="1:17" x14ac:dyDescent="0.35">
      <c r="A132" s="440" t="s">
        <v>212</v>
      </c>
      <c r="B132" s="440" t="s">
        <v>859</v>
      </c>
      <c r="C132" s="440" t="s">
        <v>1501</v>
      </c>
      <c r="D132" s="440" t="s">
        <v>659</v>
      </c>
      <c r="E132" s="440" t="s">
        <v>1940</v>
      </c>
      <c r="F132" s="440" t="s">
        <v>16425</v>
      </c>
      <c r="G132" s="440" t="s">
        <v>16426</v>
      </c>
      <c r="H132" s="440" t="s">
        <v>1941</v>
      </c>
      <c r="I132" s="440" t="s">
        <v>15912</v>
      </c>
      <c r="J132" s="440" t="s">
        <v>861</v>
      </c>
      <c r="K132" s="440" t="s">
        <v>16427</v>
      </c>
      <c r="L132" s="440" t="s">
        <v>16428</v>
      </c>
      <c r="M132" s="440" t="s">
        <v>1942</v>
      </c>
      <c r="N132" s="440" t="s">
        <v>2234</v>
      </c>
      <c r="O132" s="440" t="s">
        <v>1751</v>
      </c>
      <c r="P132" s="440" t="s">
        <v>15988</v>
      </c>
      <c r="Q132" s="441" t="b">
        <v>0</v>
      </c>
    </row>
    <row r="133" spans="1:17" x14ac:dyDescent="0.35">
      <c r="A133" s="446" t="s">
        <v>16429</v>
      </c>
      <c r="B133" s="446" t="s">
        <v>16430</v>
      </c>
      <c r="C133" s="446" t="s">
        <v>1501</v>
      </c>
      <c r="D133" s="446" t="s">
        <v>16431</v>
      </c>
      <c r="E133" s="446" t="s">
        <v>16432</v>
      </c>
      <c r="F133" s="440" t="s">
        <v>16433</v>
      </c>
      <c r="G133" s="446" t="s">
        <v>16434</v>
      </c>
      <c r="H133" s="446" t="s">
        <v>1872</v>
      </c>
      <c r="I133" s="446" t="s">
        <v>15912</v>
      </c>
      <c r="J133" s="446" t="s">
        <v>458</v>
      </c>
      <c r="K133" s="446" t="s">
        <v>459</v>
      </c>
      <c r="L133" s="446" t="s">
        <v>16435</v>
      </c>
      <c r="M133" s="446" t="s">
        <v>15912</v>
      </c>
      <c r="N133" s="446" t="s">
        <v>16436</v>
      </c>
      <c r="O133" s="446" t="s">
        <v>15916</v>
      </c>
      <c r="P133" s="446" t="s">
        <v>87</v>
      </c>
      <c r="Q133" s="447" t="b">
        <v>0</v>
      </c>
    </row>
    <row r="134" spans="1:17" x14ac:dyDescent="0.35">
      <c r="A134" s="440" t="s">
        <v>203</v>
      </c>
      <c r="B134" s="440" t="s">
        <v>862</v>
      </c>
      <c r="C134" s="440" t="s">
        <v>1501</v>
      </c>
      <c r="D134" s="440" t="s">
        <v>16437</v>
      </c>
      <c r="E134" s="440" t="s">
        <v>16438</v>
      </c>
      <c r="F134" s="440" t="s">
        <v>16439</v>
      </c>
      <c r="G134" s="440" t="s">
        <v>16440</v>
      </c>
      <c r="H134" s="440" t="s">
        <v>863</v>
      </c>
      <c r="I134" s="440" t="s">
        <v>15912</v>
      </c>
      <c r="J134" s="440" t="s">
        <v>745</v>
      </c>
      <c r="K134" s="440" t="s">
        <v>16441</v>
      </c>
      <c r="L134" s="440" t="s">
        <v>16442</v>
      </c>
      <c r="M134" s="440" t="s">
        <v>16443</v>
      </c>
      <c r="N134" s="440" t="s">
        <v>16444</v>
      </c>
      <c r="O134" s="440" t="s">
        <v>1751</v>
      </c>
      <c r="P134" s="440" t="s">
        <v>15988</v>
      </c>
      <c r="Q134" s="441" t="b">
        <v>0</v>
      </c>
    </row>
    <row r="135" spans="1:17" x14ac:dyDescent="0.35">
      <c r="A135" s="440" t="s">
        <v>204</v>
      </c>
      <c r="B135" s="440" t="s">
        <v>864</v>
      </c>
      <c r="C135" s="440" t="s">
        <v>1486</v>
      </c>
      <c r="D135" s="440" t="s">
        <v>16445</v>
      </c>
      <c r="E135" s="440" t="s">
        <v>449</v>
      </c>
      <c r="F135" s="440" t="s">
        <v>16446</v>
      </c>
      <c r="G135" s="440" t="s">
        <v>1492</v>
      </c>
      <c r="H135" s="440" t="s">
        <v>1943</v>
      </c>
      <c r="I135" s="440" t="s">
        <v>15912</v>
      </c>
      <c r="J135" s="440" t="s">
        <v>458</v>
      </c>
      <c r="K135" s="440" t="s">
        <v>508</v>
      </c>
      <c r="L135" s="440" t="s">
        <v>16447</v>
      </c>
      <c r="M135" s="440" t="s">
        <v>1944</v>
      </c>
      <c r="N135" s="440" t="s">
        <v>16448</v>
      </c>
      <c r="O135" s="440" t="s">
        <v>1751</v>
      </c>
      <c r="P135" s="440" t="s">
        <v>15988</v>
      </c>
      <c r="Q135" s="441" t="b">
        <v>0</v>
      </c>
    </row>
    <row r="136" spans="1:17" x14ac:dyDescent="0.35">
      <c r="A136" s="440" t="s">
        <v>205</v>
      </c>
      <c r="B136" s="440" t="s">
        <v>866</v>
      </c>
      <c r="C136" s="440" t="s">
        <v>1486</v>
      </c>
      <c r="D136" s="440" t="s">
        <v>837</v>
      </c>
      <c r="E136" s="440" t="s">
        <v>1945</v>
      </c>
      <c r="F136" s="440" t="s">
        <v>16449</v>
      </c>
      <c r="G136" s="440" t="s">
        <v>743</v>
      </c>
      <c r="H136" s="440" t="s">
        <v>1946</v>
      </c>
      <c r="I136" s="440" t="s">
        <v>15912</v>
      </c>
      <c r="J136" s="440" t="s">
        <v>873</v>
      </c>
      <c r="K136" s="440" t="s">
        <v>16450</v>
      </c>
      <c r="L136" s="440" t="s">
        <v>16451</v>
      </c>
      <c r="M136" s="440" t="s">
        <v>1947</v>
      </c>
      <c r="N136" s="440" t="s">
        <v>2235</v>
      </c>
      <c r="O136" s="440" t="s">
        <v>1751</v>
      </c>
      <c r="P136" s="440" t="s">
        <v>15988</v>
      </c>
      <c r="Q136" s="441" t="b">
        <v>0</v>
      </c>
    </row>
    <row r="137" spans="1:17" x14ac:dyDescent="0.35">
      <c r="A137" s="440" t="s">
        <v>304</v>
      </c>
      <c r="B137" s="440" t="s">
        <v>1948</v>
      </c>
      <c r="C137" s="440" t="s">
        <v>1486</v>
      </c>
      <c r="D137" s="440" t="s">
        <v>1923</v>
      </c>
      <c r="E137" s="440" t="s">
        <v>16452</v>
      </c>
      <c r="F137" s="440" t="s">
        <v>16453</v>
      </c>
      <c r="G137" s="440" t="s">
        <v>1611</v>
      </c>
      <c r="H137" s="440" t="s">
        <v>16286</v>
      </c>
      <c r="I137" s="440" t="s">
        <v>15912</v>
      </c>
      <c r="J137" s="440" t="s">
        <v>458</v>
      </c>
      <c r="K137" s="440" t="s">
        <v>16124</v>
      </c>
      <c r="L137" s="440" t="s">
        <v>16454</v>
      </c>
      <c r="M137" s="440" t="s">
        <v>15912</v>
      </c>
      <c r="N137" s="440" t="s">
        <v>16455</v>
      </c>
      <c r="O137" s="440" t="s">
        <v>15916</v>
      </c>
      <c r="P137" s="440" t="s">
        <v>105</v>
      </c>
      <c r="Q137" s="441" t="b">
        <v>0</v>
      </c>
    </row>
    <row r="138" spans="1:17" x14ac:dyDescent="0.35">
      <c r="A138" s="440" t="s">
        <v>186</v>
      </c>
      <c r="B138" s="440" t="s">
        <v>733</v>
      </c>
      <c r="C138" s="440" t="s">
        <v>1486</v>
      </c>
      <c r="D138" s="440" t="s">
        <v>815</v>
      </c>
      <c r="E138" s="440" t="s">
        <v>1718</v>
      </c>
      <c r="F138" s="440" t="s">
        <v>16456</v>
      </c>
      <c r="G138" s="440" t="s">
        <v>1950</v>
      </c>
      <c r="H138" s="440" t="s">
        <v>1951</v>
      </c>
      <c r="I138" s="440" t="s">
        <v>15912</v>
      </c>
      <c r="J138" s="440" t="s">
        <v>458</v>
      </c>
      <c r="K138" s="440" t="s">
        <v>459</v>
      </c>
      <c r="L138" s="440" t="s">
        <v>737</v>
      </c>
      <c r="M138" s="440" t="s">
        <v>1952</v>
      </c>
      <c r="N138" s="440" t="s">
        <v>16457</v>
      </c>
      <c r="O138" s="440" t="s">
        <v>15920</v>
      </c>
      <c r="P138" s="440" t="s">
        <v>186</v>
      </c>
      <c r="Q138" s="441" t="b">
        <v>0</v>
      </c>
    </row>
    <row r="139" spans="1:17" x14ac:dyDescent="0.35">
      <c r="A139" s="440" t="s">
        <v>1953</v>
      </c>
      <c r="B139" s="440" t="s">
        <v>1954</v>
      </c>
      <c r="C139" s="440" t="s">
        <v>1486</v>
      </c>
      <c r="D139" s="440" t="s">
        <v>1620</v>
      </c>
      <c r="E139" s="440" t="s">
        <v>1955</v>
      </c>
      <c r="F139" s="440" t="s">
        <v>16458</v>
      </c>
      <c r="G139" s="440" t="s">
        <v>1492</v>
      </c>
      <c r="H139" s="440" t="s">
        <v>1956</v>
      </c>
      <c r="I139" s="440" t="s">
        <v>15912</v>
      </c>
      <c r="J139" s="440" t="s">
        <v>458</v>
      </c>
      <c r="K139" s="440" t="s">
        <v>15930</v>
      </c>
      <c r="L139" s="440" t="s">
        <v>16459</v>
      </c>
      <c r="M139" s="440" t="s">
        <v>1957</v>
      </c>
      <c r="N139" s="440" t="s">
        <v>16460</v>
      </c>
      <c r="O139" s="440" t="s">
        <v>1762</v>
      </c>
      <c r="P139" s="440" t="s">
        <v>1762</v>
      </c>
      <c r="Q139" s="441" t="b">
        <v>0</v>
      </c>
    </row>
    <row r="140" spans="1:17" x14ac:dyDescent="0.35">
      <c r="A140" s="440" t="s">
        <v>345</v>
      </c>
      <c r="B140" s="440" t="s">
        <v>1958</v>
      </c>
      <c r="C140" s="440" t="s">
        <v>1486</v>
      </c>
      <c r="D140" s="440" t="s">
        <v>716</v>
      </c>
      <c r="E140" s="440" t="s">
        <v>1674</v>
      </c>
      <c r="F140" s="440" t="s">
        <v>16461</v>
      </c>
      <c r="G140" s="440" t="s">
        <v>646</v>
      </c>
      <c r="H140" s="440" t="s">
        <v>1516</v>
      </c>
      <c r="I140" s="440" t="s">
        <v>1959</v>
      </c>
      <c r="J140" s="440" t="s">
        <v>458</v>
      </c>
      <c r="K140" s="440" t="s">
        <v>459</v>
      </c>
      <c r="L140" s="440" t="s">
        <v>16462</v>
      </c>
      <c r="M140" s="440" t="s">
        <v>15912</v>
      </c>
      <c r="N140" s="440" t="s">
        <v>16463</v>
      </c>
      <c r="O140" s="440" t="s">
        <v>131</v>
      </c>
      <c r="P140" s="440" t="s">
        <v>131</v>
      </c>
      <c r="Q140" s="441" t="b">
        <v>0</v>
      </c>
    </row>
    <row r="141" spans="1:17" x14ac:dyDescent="0.35">
      <c r="A141" s="440" t="s">
        <v>310</v>
      </c>
      <c r="B141" s="440" t="s">
        <v>1960</v>
      </c>
      <c r="C141" s="440" t="s">
        <v>1501</v>
      </c>
      <c r="D141" s="440" t="s">
        <v>1961</v>
      </c>
      <c r="E141" s="440" t="s">
        <v>1962</v>
      </c>
      <c r="F141" s="440" t="s">
        <v>16464</v>
      </c>
      <c r="G141" s="440" t="s">
        <v>1819</v>
      </c>
      <c r="H141" s="440" t="s">
        <v>1963</v>
      </c>
      <c r="I141" s="440" t="s">
        <v>15912</v>
      </c>
      <c r="J141" s="440" t="s">
        <v>1964</v>
      </c>
      <c r="K141" s="440" t="s">
        <v>16465</v>
      </c>
      <c r="L141" s="440" t="s">
        <v>16466</v>
      </c>
      <c r="M141" s="440" t="s">
        <v>1965</v>
      </c>
      <c r="N141" s="440" t="s">
        <v>16467</v>
      </c>
      <c r="O141" s="440" t="s">
        <v>15916</v>
      </c>
      <c r="P141" s="440" t="s">
        <v>115</v>
      </c>
      <c r="Q141" s="441" t="b">
        <v>0</v>
      </c>
    </row>
    <row r="142" spans="1:17" x14ac:dyDescent="0.35">
      <c r="A142" s="440" t="s">
        <v>16468</v>
      </c>
      <c r="B142" s="440" t="s">
        <v>16469</v>
      </c>
      <c r="C142" s="440" t="s">
        <v>1501</v>
      </c>
      <c r="D142" s="440" t="s">
        <v>16470</v>
      </c>
      <c r="E142" s="440" t="s">
        <v>16471</v>
      </c>
      <c r="F142" s="440" t="s">
        <v>16472</v>
      </c>
      <c r="G142" s="440" t="s">
        <v>16473</v>
      </c>
      <c r="H142" s="440" t="s">
        <v>16474</v>
      </c>
      <c r="I142" s="440" t="s">
        <v>16233</v>
      </c>
      <c r="J142" s="440" t="s">
        <v>458</v>
      </c>
      <c r="K142" s="440" t="s">
        <v>15930</v>
      </c>
      <c r="L142" s="440" t="s">
        <v>16475</v>
      </c>
      <c r="M142" s="440" t="s">
        <v>15912</v>
      </c>
      <c r="N142" s="440" t="s">
        <v>16476</v>
      </c>
      <c r="O142" s="440" t="s">
        <v>15943</v>
      </c>
      <c r="P142" s="440" t="s">
        <v>16468</v>
      </c>
      <c r="Q142" s="441" t="b">
        <v>0</v>
      </c>
    </row>
    <row r="143" spans="1:17" x14ac:dyDescent="0.35">
      <c r="A143" s="440" t="s">
        <v>187</v>
      </c>
      <c r="B143" s="440" t="s">
        <v>740</v>
      </c>
      <c r="C143" s="440" t="s">
        <v>1501</v>
      </c>
      <c r="D143" s="440" t="s">
        <v>1966</v>
      </c>
      <c r="E143" s="440" t="s">
        <v>1967</v>
      </c>
      <c r="F143" s="440" t="s">
        <v>16477</v>
      </c>
      <c r="G143" s="440" t="s">
        <v>1968</v>
      </c>
      <c r="H143" s="440" t="s">
        <v>15921</v>
      </c>
      <c r="I143" s="440" t="s">
        <v>15912</v>
      </c>
      <c r="J143" s="440" t="s">
        <v>458</v>
      </c>
      <c r="K143" s="440" t="s">
        <v>571</v>
      </c>
      <c r="L143" s="440" t="s">
        <v>16478</v>
      </c>
      <c r="M143" s="440" t="s">
        <v>1494</v>
      </c>
      <c r="N143" s="440" t="s">
        <v>16479</v>
      </c>
      <c r="O143" s="440" t="s">
        <v>15916</v>
      </c>
      <c r="P143" s="440" t="s">
        <v>112</v>
      </c>
      <c r="Q143" s="441" t="b">
        <v>0</v>
      </c>
    </row>
    <row r="144" spans="1:17" x14ac:dyDescent="0.35">
      <c r="A144" s="440" t="s">
        <v>335</v>
      </c>
      <c r="B144" s="440" t="s">
        <v>884</v>
      </c>
      <c r="C144" s="440" t="s">
        <v>1501</v>
      </c>
      <c r="D144" s="440" t="s">
        <v>638</v>
      </c>
      <c r="E144" s="440" t="s">
        <v>1969</v>
      </c>
      <c r="F144" s="440" t="s">
        <v>16480</v>
      </c>
      <c r="G144" s="440" t="s">
        <v>15912</v>
      </c>
      <c r="H144" s="440" t="s">
        <v>1970</v>
      </c>
      <c r="I144" s="440" t="s">
        <v>15912</v>
      </c>
      <c r="J144" s="440" t="s">
        <v>1669</v>
      </c>
      <c r="K144" s="440" t="s">
        <v>16111</v>
      </c>
      <c r="L144" s="440" t="s">
        <v>16481</v>
      </c>
      <c r="M144" s="440" t="s">
        <v>1971</v>
      </c>
      <c r="N144" s="440" t="s">
        <v>16482</v>
      </c>
      <c r="O144" s="440" t="s">
        <v>15916</v>
      </c>
      <c r="P144" s="440" t="s">
        <v>101</v>
      </c>
      <c r="Q144" s="441" t="b">
        <v>1</v>
      </c>
    </row>
    <row r="145" spans="1:17" x14ac:dyDescent="0.35">
      <c r="A145" s="440" t="s">
        <v>336</v>
      </c>
      <c r="B145" s="440" t="s">
        <v>1972</v>
      </c>
      <c r="C145" s="440" t="s">
        <v>1501</v>
      </c>
      <c r="D145" s="440" t="s">
        <v>1520</v>
      </c>
      <c r="E145" s="440" t="s">
        <v>16483</v>
      </c>
      <c r="F145" s="440" t="s">
        <v>16484</v>
      </c>
      <c r="G145" s="440" t="s">
        <v>16485</v>
      </c>
      <c r="H145" s="440" t="s">
        <v>1973</v>
      </c>
      <c r="I145" s="440" t="s">
        <v>15912</v>
      </c>
      <c r="J145" s="440" t="s">
        <v>542</v>
      </c>
      <c r="K145" s="440" t="s">
        <v>16486</v>
      </c>
      <c r="L145" s="440" t="s">
        <v>16487</v>
      </c>
      <c r="M145" s="440" t="s">
        <v>16488</v>
      </c>
      <c r="N145" s="440" t="s">
        <v>16489</v>
      </c>
      <c r="O145" s="440" t="s">
        <v>15916</v>
      </c>
      <c r="P145" s="440" t="s">
        <v>101</v>
      </c>
      <c r="Q145" s="441" t="b">
        <v>1</v>
      </c>
    </row>
    <row r="146" spans="1:17" x14ac:dyDescent="0.35">
      <c r="A146" s="440" t="s">
        <v>188</v>
      </c>
      <c r="B146" s="440" t="s">
        <v>1974</v>
      </c>
      <c r="C146" s="440" t="s">
        <v>1486</v>
      </c>
      <c r="D146" s="440" t="s">
        <v>815</v>
      </c>
      <c r="E146" s="440" t="s">
        <v>1898</v>
      </c>
      <c r="F146" s="440" t="s">
        <v>16490</v>
      </c>
      <c r="G146" s="440" t="s">
        <v>465</v>
      </c>
      <c r="H146" s="440" t="s">
        <v>15912</v>
      </c>
      <c r="I146" s="440" t="s">
        <v>15912</v>
      </c>
      <c r="J146" s="440" t="s">
        <v>15912</v>
      </c>
      <c r="K146" s="440" t="s">
        <v>15912</v>
      </c>
      <c r="L146" s="440" t="s">
        <v>16491</v>
      </c>
      <c r="M146" s="440" t="s">
        <v>15912</v>
      </c>
      <c r="N146" s="440" t="s">
        <v>16492</v>
      </c>
      <c r="O146" s="440" t="s">
        <v>98</v>
      </c>
      <c r="P146" s="440" t="s">
        <v>98</v>
      </c>
      <c r="Q146" s="441" t="b">
        <v>0</v>
      </c>
    </row>
    <row r="147" spans="1:17" x14ac:dyDescent="0.35">
      <c r="A147" s="440" t="s">
        <v>305</v>
      </c>
      <c r="B147" s="440" t="s">
        <v>1975</v>
      </c>
      <c r="C147" s="440" t="s">
        <v>1501</v>
      </c>
      <c r="D147" s="440" t="s">
        <v>1520</v>
      </c>
      <c r="E147" s="440" t="s">
        <v>1976</v>
      </c>
      <c r="F147" s="440" t="s">
        <v>16493</v>
      </c>
      <c r="G147" s="440" t="s">
        <v>1977</v>
      </c>
      <c r="H147" s="440" t="s">
        <v>1978</v>
      </c>
      <c r="I147" s="440" t="s">
        <v>15912</v>
      </c>
      <c r="J147" s="440" t="s">
        <v>458</v>
      </c>
      <c r="K147" s="440" t="s">
        <v>508</v>
      </c>
      <c r="L147" s="440" t="s">
        <v>16494</v>
      </c>
      <c r="M147" s="440" t="s">
        <v>1979</v>
      </c>
      <c r="N147" s="440" t="s">
        <v>16495</v>
      </c>
      <c r="O147" s="440" t="s">
        <v>15916</v>
      </c>
      <c r="P147" s="440" t="s">
        <v>105</v>
      </c>
      <c r="Q147" s="441" t="b">
        <v>0</v>
      </c>
    </row>
    <row r="148" spans="1:17" x14ac:dyDescent="0.35">
      <c r="A148" s="440" t="s">
        <v>303</v>
      </c>
      <c r="B148" s="440" t="s">
        <v>1980</v>
      </c>
      <c r="C148" s="440" t="s">
        <v>1486</v>
      </c>
      <c r="D148" s="440" t="s">
        <v>716</v>
      </c>
      <c r="E148" s="440" t="s">
        <v>1981</v>
      </c>
      <c r="F148" s="440" t="s">
        <v>16496</v>
      </c>
      <c r="G148" s="440" t="s">
        <v>1982</v>
      </c>
      <c r="H148" s="440" t="s">
        <v>1983</v>
      </c>
      <c r="I148" s="440" t="s">
        <v>15912</v>
      </c>
      <c r="J148" s="440" t="s">
        <v>603</v>
      </c>
      <c r="K148" s="440" t="s">
        <v>1984</v>
      </c>
      <c r="L148" s="440" t="s">
        <v>16497</v>
      </c>
      <c r="M148" s="440" t="s">
        <v>1985</v>
      </c>
      <c r="N148" s="440" t="s">
        <v>2236</v>
      </c>
      <c r="O148" s="440" t="s">
        <v>15916</v>
      </c>
      <c r="P148" s="440" t="s">
        <v>87</v>
      </c>
      <c r="Q148" s="441" t="b">
        <v>0</v>
      </c>
    </row>
    <row r="149" spans="1:17" x14ac:dyDescent="0.35">
      <c r="A149" s="440" t="s">
        <v>189</v>
      </c>
      <c r="B149" s="440" t="s">
        <v>428</v>
      </c>
      <c r="C149" s="440" t="s">
        <v>1486</v>
      </c>
      <c r="D149" s="440" t="s">
        <v>759</v>
      </c>
      <c r="E149" s="440" t="s">
        <v>1896</v>
      </c>
      <c r="F149" s="440" t="s">
        <v>16498</v>
      </c>
      <c r="G149" s="440" t="s">
        <v>465</v>
      </c>
      <c r="H149" s="440" t="s">
        <v>16499</v>
      </c>
      <c r="I149" s="440" t="s">
        <v>15912</v>
      </c>
      <c r="J149" s="440" t="s">
        <v>458</v>
      </c>
      <c r="K149" s="440" t="s">
        <v>459</v>
      </c>
      <c r="L149" s="440" t="s">
        <v>16500</v>
      </c>
      <c r="M149" s="440" t="s">
        <v>15912</v>
      </c>
      <c r="N149" s="440" t="s">
        <v>16501</v>
      </c>
      <c r="O149" s="440" t="s">
        <v>131</v>
      </c>
      <c r="P149" s="440" t="s">
        <v>131</v>
      </c>
      <c r="Q149" s="441" t="b">
        <v>0</v>
      </c>
    </row>
    <row r="150" spans="1:17" x14ac:dyDescent="0.35">
      <c r="A150" s="440" t="s">
        <v>148</v>
      </c>
      <c r="B150" s="440" t="s">
        <v>1986</v>
      </c>
      <c r="C150" s="440" t="s">
        <v>1486</v>
      </c>
      <c r="D150" s="440" t="s">
        <v>1987</v>
      </c>
      <c r="E150" s="440" t="s">
        <v>715</v>
      </c>
      <c r="F150" s="440" t="s">
        <v>16502</v>
      </c>
      <c r="G150" s="440" t="s">
        <v>1492</v>
      </c>
      <c r="H150" s="440" t="s">
        <v>1988</v>
      </c>
      <c r="I150" s="440" t="s">
        <v>15912</v>
      </c>
      <c r="J150" s="440" t="s">
        <v>458</v>
      </c>
      <c r="K150" s="440" t="s">
        <v>459</v>
      </c>
      <c r="L150" s="440" t="s">
        <v>16503</v>
      </c>
      <c r="M150" s="440" t="s">
        <v>1989</v>
      </c>
      <c r="N150" s="440" t="s">
        <v>16504</v>
      </c>
      <c r="O150" s="440" t="s">
        <v>15920</v>
      </c>
      <c r="P150" s="440" t="s">
        <v>148</v>
      </c>
      <c r="Q150" s="441" t="b">
        <v>0</v>
      </c>
    </row>
    <row r="151" spans="1:17" x14ac:dyDescent="0.35">
      <c r="A151" s="440" t="s">
        <v>339</v>
      </c>
      <c r="B151" s="440" t="s">
        <v>1990</v>
      </c>
      <c r="C151" s="440" t="s">
        <v>1501</v>
      </c>
      <c r="D151" s="440" t="s">
        <v>1991</v>
      </c>
      <c r="E151" s="440" t="s">
        <v>1992</v>
      </c>
      <c r="F151" s="440" t="s">
        <v>16505</v>
      </c>
      <c r="G151" s="440" t="s">
        <v>1993</v>
      </c>
      <c r="H151" s="440" t="s">
        <v>1994</v>
      </c>
      <c r="I151" s="440" t="s">
        <v>1995</v>
      </c>
      <c r="J151" s="440" t="s">
        <v>458</v>
      </c>
      <c r="K151" s="440" t="s">
        <v>459</v>
      </c>
      <c r="L151" s="440" t="s">
        <v>16506</v>
      </c>
      <c r="M151" s="440" t="s">
        <v>1996</v>
      </c>
      <c r="N151" s="440" t="s">
        <v>2237</v>
      </c>
      <c r="O151" s="440" t="s">
        <v>15916</v>
      </c>
      <c r="P151" s="440" t="s">
        <v>101</v>
      </c>
      <c r="Q151" s="441" t="b">
        <v>1</v>
      </c>
    </row>
    <row r="152" spans="1:17" x14ac:dyDescent="0.35">
      <c r="A152" s="440" t="s">
        <v>191</v>
      </c>
      <c r="B152" s="440" t="s">
        <v>16507</v>
      </c>
      <c r="C152" s="440" t="s">
        <v>1486</v>
      </c>
      <c r="D152" s="440" t="s">
        <v>16508</v>
      </c>
      <c r="E152" s="440" t="s">
        <v>16509</v>
      </c>
      <c r="F152" s="440" t="s">
        <v>16510</v>
      </c>
      <c r="G152" s="440" t="s">
        <v>16511</v>
      </c>
      <c r="H152" s="440" t="s">
        <v>15912</v>
      </c>
      <c r="I152" s="440" t="s">
        <v>15912</v>
      </c>
      <c r="J152" s="440" t="s">
        <v>15912</v>
      </c>
      <c r="K152" s="440" t="s">
        <v>15912</v>
      </c>
      <c r="L152" s="440" t="s">
        <v>16512</v>
      </c>
      <c r="M152" s="440" t="s">
        <v>15912</v>
      </c>
      <c r="N152" s="440" t="s">
        <v>16513</v>
      </c>
      <c r="O152" s="440" t="s">
        <v>15916</v>
      </c>
      <c r="P152" s="440" t="s">
        <v>191</v>
      </c>
      <c r="Q152" s="441" t="b">
        <v>0</v>
      </c>
    </row>
    <row r="153" spans="1:17" x14ac:dyDescent="0.35">
      <c r="A153" s="440" t="s">
        <v>380</v>
      </c>
      <c r="B153" s="440" t="s">
        <v>1997</v>
      </c>
      <c r="C153" s="440" t="s">
        <v>1486</v>
      </c>
      <c r="D153" s="440" t="s">
        <v>1998</v>
      </c>
      <c r="E153" s="440" t="s">
        <v>1999</v>
      </c>
      <c r="F153" s="440" t="s">
        <v>16514</v>
      </c>
      <c r="G153" s="440" t="s">
        <v>646</v>
      </c>
      <c r="H153" s="440" t="s">
        <v>2000</v>
      </c>
      <c r="I153" s="440" t="s">
        <v>15912</v>
      </c>
      <c r="J153" s="440" t="s">
        <v>458</v>
      </c>
      <c r="K153" s="440" t="s">
        <v>459</v>
      </c>
      <c r="L153" s="440" t="s">
        <v>16515</v>
      </c>
      <c r="M153" s="440" t="s">
        <v>2001</v>
      </c>
      <c r="N153" s="440" t="s">
        <v>16516</v>
      </c>
      <c r="O153" s="440" t="s">
        <v>15943</v>
      </c>
      <c r="P153" s="440" t="s">
        <v>84</v>
      </c>
      <c r="Q153" s="441" t="b">
        <v>0</v>
      </c>
    </row>
    <row r="154" spans="1:17" x14ac:dyDescent="0.35">
      <c r="A154" s="440" t="s">
        <v>213</v>
      </c>
      <c r="B154" s="440" t="s">
        <v>596</v>
      </c>
      <c r="C154" s="440" t="s">
        <v>1501</v>
      </c>
      <c r="D154" s="440" t="s">
        <v>1679</v>
      </c>
      <c r="E154" s="440" t="s">
        <v>1680</v>
      </c>
      <c r="F154" s="440" t="s">
        <v>16517</v>
      </c>
      <c r="G154" s="440" t="s">
        <v>1492</v>
      </c>
      <c r="H154" s="440" t="s">
        <v>674</v>
      </c>
      <c r="I154" s="440" t="s">
        <v>15912</v>
      </c>
      <c r="J154" s="440" t="s">
        <v>458</v>
      </c>
      <c r="K154" s="440" t="s">
        <v>16102</v>
      </c>
      <c r="L154" s="440" t="s">
        <v>16518</v>
      </c>
      <c r="M154" s="440" t="s">
        <v>15912</v>
      </c>
      <c r="N154" s="440" t="s">
        <v>16519</v>
      </c>
      <c r="O154" s="440" t="s">
        <v>15916</v>
      </c>
      <c r="P154" s="440" t="s">
        <v>109</v>
      </c>
      <c r="Q154" s="441" t="b">
        <v>0</v>
      </c>
    </row>
    <row r="155" spans="1:17" x14ac:dyDescent="0.35">
      <c r="A155" s="440" t="s">
        <v>354</v>
      </c>
      <c r="B155" s="440" t="s">
        <v>2002</v>
      </c>
      <c r="C155" s="440" t="s">
        <v>1501</v>
      </c>
      <c r="D155" s="440" t="s">
        <v>2003</v>
      </c>
      <c r="E155" s="440" t="s">
        <v>2004</v>
      </c>
      <c r="F155" s="440" t="s">
        <v>16520</v>
      </c>
      <c r="G155" s="440" t="s">
        <v>2005</v>
      </c>
      <c r="H155" s="440" t="s">
        <v>16521</v>
      </c>
      <c r="I155" s="440" t="s">
        <v>16522</v>
      </c>
      <c r="J155" s="440" t="s">
        <v>542</v>
      </c>
      <c r="K155" s="440" t="s">
        <v>16523</v>
      </c>
      <c r="L155" s="440" t="s">
        <v>16524</v>
      </c>
      <c r="M155" s="440" t="s">
        <v>2006</v>
      </c>
      <c r="N155" s="440" t="s">
        <v>16525</v>
      </c>
      <c r="O155" s="440" t="s">
        <v>98</v>
      </c>
      <c r="P155" s="440" t="s">
        <v>98</v>
      </c>
      <c r="Q155" s="441" t="b">
        <v>0</v>
      </c>
    </row>
    <row r="156" spans="1:17" x14ac:dyDescent="0.35">
      <c r="A156" s="440" t="s">
        <v>337</v>
      </c>
      <c r="B156" s="440" t="s">
        <v>885</v>
      </c>
      <c r="C156" s="440" t="s">
        <v>1501</v>
      </c>
      <c r="D156" s="440" t="s">
        <v>1837</v>
      </c>
      <c r="E156" s="440" t="s">
        <v>2007</v>
      </c>
      <c r="F156" s="440" t="s">
        <v>16526</v>
      </c>
      <c r="G156" s="440" t="s">
        <v>2008</v>
      </c>
      <c r="H156" s="440" t="s">
        <v>2009</v>
      </c>
      <c r="I156" s="440" t="s">
        <v>15912</v>
      </c>
      <c r="J156" s="440" t="s">
        <v>518</v>
      </c>
      <c r="K156" s="440" t="s">
        <v>2010</v>
      </c>
      <c r="L156" s="440" t="s">
        <v>16527</v>
      </c>
      <c r="M156" s="440" t="s">
        <v>2011</v>
      </c>
      <c r="N156" s="440" t="s">
        <v>16528</v>
      </c>
      <c r="O156" s="440" t="s">
        <v>15916</v>
      </c>
      <c r="P156" s="440" t="s">
        <v>101</v>
      </c>
      <c r="Q156" s="441" t="b">
        <v>1</v>
      </c>
    </row>
    <row r="157" spans="1:17" x14ac:dyDescent="0.35">
      <c r="A157" s="440" t="s">
        <v>338</v>
      </c>
      <c r="B157" s="440" t="s">
        <v>2012</v>
      </c>
      <c r="C157" s="440" t="s">
        <v>1486</v>
      </c>
      <c r="D157" s="440" t="s">
        <v>1629</v>
      </c>
      <c r="E157" s="440" t="s">
        <v>2013</v>
      </c>
      <c r="F157" s="440" t="s">
        <v>16529</v>
      </c>
      <c r="G157" s="440" t="s">
        <v>2014</v>
      </c>
      <c r="H157" s="440" t="s">
        <v>2015</v>
      </c>
      <c r="I157" s="440" t="s">
        <v>15912</v>
      </c>
      <c r="J157" s="440" t="s">
        <v>2016</v>
      </c>
      <c r="K157" s="440" t="s">
        <v>16530</v>
      </c>
      <c r="L157" s="440" t="s">
        <v>16531</v>
      </c>
      <c r="M157" s="440" t="s">
        <v>2017</v>
      </c>
      <c r="N157" s="440" t="s">
        <v>2238</v>
      </c>
      <c r="O157" s="440" t="s">
        <v>15916</v>
      </c>
      <c r="P157" s="440" t="s">
        <v>101</v>
      </c>
      <c r="Q157" s="441" t="b">
        <v>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rgb="FFC00000"/>
  </sheetPr>
  <dimension ref="A1:Q73"/>
  <sheetViews>
    <sheetView workbookViewId="0">
      <pane ySplit="1" topLeftCell="A9" activePane="bottomLeft" state="frozen"/>
      <selection pane="bottomLeft" activeCell="J27" sqref="J27:J29"/>
    </sheetView>
  </sheetViews>
  <sheetFormatPr defaultColWidth="11.453125" defaultRowHeight="14.5" x14ac:dyDescent="0.35"/>
  <cols>
    <col min="1" max="1" width="51.453125" customWidth="1"/>
    <col min="2" max="3" width="10.1796875" bestFit="1" customWidth="1"/>
    <col min="4" max="4" width="10.453125" bestFit="1" customWidth="1"/>
    <col min="5" max="5" width="16" bestFit="1" customWidth="1"/>
    <col min="6" max="6" width="11.453125" bestFit="1" customWidth="1"/>
    <col min="7" max="7" width="21.81640625" bestFit="1" customWidth="1"/>
    <col min="8" max="8" width="18.54296875" bestFit="1" customWidth="1"/>
    <col min="9" max="9" width="12.1796875" bestFit="1" customWidth="1"/>
    <col min="10" max="10" width="36.453125" bestFit="1" customWidth="1"/>
    <col min="11" max="11" width="12.1796875" bestFit="1" customWidth="1"/>
    <col min="12" max="12" width="51.453125" bestFit="1" customWidth="1"/>
    <col min="13" max="13" width="43.54296875" bestFit="1" customWidth="1"/>
    <col min="14" max="14" width="30.453125" bestFit="1" customWidth="1"/>
    <col min="15" max="15" width="12.453125" bestFit="1" customWidth="1"/>
    <col min="16" max="16" width="6" bestFit="1" customWidth="1"/>
  </cols>
  <sheetData>
    <row r="1" spans="1:16" x14ac:dyDescent="0.35">
      <c r="A1" s="241" t="s">
        <v>438</v>
      </c>
      <c r="B1" s="264" t="s">
        <v>82</v>
      </c>
      <c r="C1" s="265" t="s">
        <v>81</v>
      </c>
      <c r="D1" s="266" t="s">
        <v>437</v>
      </c>
      <c r="E1" s="241" t="s">
        <v>439</v>
      </c>
      <c r="F1" s="241" t="s">
        <v>440</v>
      </c>
      <c r="G1" s="267" t="s">
        <v>2154</v>
      </c>
      <c r="H1" s="241" t="s">
        <v>442</v>
      </c>
      <c r="I1" s="241" t="s">
        <v>443</v>
      </c>
      <c r="J1" s="241" t="s">
        <v>444</v>
      </c>
      <c r="K1" s="265" t="s">
        <v>445</v>
      </c>
      <c r="L1" s="241" t="s">
        <v>446</v>
      </c>
      <c r="M1" s="241" t="s">
        <v>447</v>
      </c>
      <c r="N1" s="241" t="s">
        <v>46</v>
      </c>
      <c r="O1" s="241" t="s">
        <v>47</v>
      </c>
      <c r="P1" s="268" t="s">
        <v>448</v>
      </c>
    </row>
    <row r="2" spans="1:16" x14ac:dyDescent="0.35">
      <c r="A2" s="154" t="s">
        <v>430</v>
      </c>
      <c r="B2" s="152" t="s">
        <v>84</v>
      </c>
      <c r="C2" s="153" t="s">
        <v>84</v>
      </c>
      <c r="D2" s="153">
        <v>1000</v>
      </c>
      <c r="E2" s="256" t="s">
        <v>449</v>
      </c>
      <c r="F2" s="256" t="s">
        <v>450</v>
      </c>
      <c r="G2" s="158" t="s">
        <v>451</v>
      </c>
      <c r="H2" s="155" t="s">
        <v>452</v>
      </c>
      <c r="I2" s="155" t="s">
        <v>453</v>
      </c>
      <c r="J2" s="156" t="s">
        <v>454</v>
      </c>
      <c r="K2" s="157" t="s">
        <v>455</v>
      </c>
      <c r="L2" s="154"/>
      <c r="M2" s="154" t="s">
        <v>456</v>
      </c>
      <c r="N2" s="158" t="s">
        <v>457</v>
      </c>
      <c r="O2" s="158" t="s">
        <v>458</v>
      </c>
      <c r="P2" s="159" t="s">
        <v>459</v>
      </c>
    </row>
    <row r="3" spans="1:16" x14ac:dyDescent="0.35">
      <c r="A3" s="160" t="s">
        <v>2187</v>
      </c>
      <c r="B3" s="152" t="s">
        <v>206</v>
      </c>
      <c r="C3" s="153" t="s">
        <v>112</v>
      </c>
      <c r="D3" s="153">
        <v>1100</v>
      </c>
      <c r="E3" s="256" t="s">
        <v>16537</v>
      </c>
      <c r="F3" s="256" t="s">
        <v>16538</v>
      </c>
      <c r="G3" s="158" t="s">
        <v>16589</v>
      </c>
      <c r="H3" s="158" t="s">
        <v>16539</v>
      </c>
      <c r="I3" s="158"/>
      <c r="J3" s="161" t="s">
        <v>16540</v>
      </c>
      <c r="K3" s="162" t="s">
        <v>455</v>
      </c>
      <c r="L3" s="160"/>
      <c r="M3" s="160" t="s">
        <v>465</v>
      </c>
      <c r="N3" s="257" t="s">
        <v>466</v>
      </c>
      <c r="O3" s="158" t="s">
        <v>458</v>
      </c>
      <c r="P3" s="159">
        <v>2114</v>
      </c>
    </row>
    <row r="4" spans="1:16" x14ac:dyDescent="0.35">
      <c r="A4" s="158" t="s">
        <v>1548</v>
      </c>
      <c r="B4" s="152" t="s">
        <v>92</v>
      </c>
      <c r="C4" s="153" t="s">
        <v>87</v>
      </c>
      <c r="D4" s="153">
        <v>3310</v>
      </c>
      <c r="E4" s="256" t="s">
        <v>467</v>
      </c>
      <c r="F4" s="256" t="s">
        <v>468</v>
      </c>
      <c r="G4" s="158" t="s">
        <v>469</v>
      </c>
      <c r="H4" s="158" t="s">
        <v>470</v>
      </c>
      <c r="I4" s="158" t="s">
        <v>471</v>
      </c>
      <c r="J4" s="161" t="s">
        <v>472</v>
      </c>
      <c r="K4" s="153" t="s">
        <v>455</v>
      </c>
      <c r="L4" s="158"/>
      <c r="M4" s="158" t="s">
        <v>473</v>
      </c>
      <c r="N4" s="158" t="s">
        <v>474</v>
      </c>
      <c r="O4" s="158" t="s">
        <v>458</v>
      </c>
      <c r="P4" s="159">
        <v>2133</v>
      </c>
    </row>
    <row r="5" spans="1:16" x14ac:dyDescent="0.35">
      <c r="A5" s="178" t="s">
        <v>785</v>
      </c>
      <c r="B5" s="166" t="s">
        <v>192</v>
      </c>
      <c r="C5" s="167" t="s">
        <v>15732</v>
      </c>
      <c r="D5" s="167">
        <v>2323</v>
      </c>
      <c r="E5" s="166" t="s">
        <v>786</v>
      </c>
      <c r="F5" s="166" t="s">
        <v>598</v>
      </c>
      <c r="G5" s="158" t="s">
        <v>787</v>
      </c>
      <c r="H5" s="169" t="s">
        <v>788</v>
      </c>
      <c r="I5" s="169" t="s">
        <v>789</v>
      </c>
      <c r="J5" s="180" t="s">
        <v>790</v>
      </c>
      <c r="K5" s="179" t="s">
        <v>455</v>
      </c>
      <c r="L5" s="178"/>
      <c r="M5" s="178" t="s">
        <v>791</v>
      </c>
      <c r="N5" s="169" t="s">
        <v>792</v>
      </c>
      <c r="O5" s="169" t="s">
        <v>793</v>
      </c>
      <c r="P5" s="172">
        <v>2747</v>
      </c>
    </row>
    <row r="6" spans="1:16" x14ac:dyDescent="0.35">
      <c r="A6" s="154" t="s">
        <v>874</v>
      </c>
      <c r="B6" s="152" t="s">
        <v>207</v>
      </c>
      <c r="C6" s="153" t="s">
        <v>115</v>
      </c>
      <c r="D6" s="153">
        <v>1000</v>
      </c>
      <c r="E6" s="256" t="s">
        <v>475</v>
      </c>
      <c r="F6" s="256" t="s">
        <v>476</v>
      </c>
      <c r="G6" s="158" t="s">
        <v>477</v>
      </c>
      <c r="H6" s="158" t="s">
        <v>478</v>
      </c>
      <c r="I6" s="158"/>
      <c r="J6" s="161" t="s">
        <v>479</v>
      </c>
      <c r="K6" s="157" t="s">
        <v>455</v>
      </c>
      <c r="L6" s="154"/>
      <c r="M6" s="154" t="s">
        <v>480</v>
      </c>
      <c r="N6" s="158" t="s">
        <v>481</v>
      </c>
      <c r="O6" s="158" t="s">
        <v>482</v>
      </c>
      <c r="P6" s="159" t="s">
        <v>483</v>
      </c>
    </row>
    <row r="7" spans="1:16" ht="26.5" x14ac:dyDescent="0.35">
      <c r="A7" s="154" t="s">
        <v>16533</v>
      </c>
      <c r="B7" s="152" t="s">
        <v>99</v>
      </c>
      <c r="C7" s="153" t="s">
        <v>191</v>
      </c>
      <c r="D7" s="153">
        <v>1000</v>
      </c>
      <c r="E7" s="256" t="s">
        <v>484</v>
      </c>
      <c r="F7" s="256" t="s">
        <v>485</v>
      </c>
      <c r="G7" s="158" t="s">
        <v>486</v>
      </c>
      <c r="H7" s="158" t="s">
        <v>487</v>
      </c>
      <c r="I7" s="158"/>
      <c r="J7" s="161" t="s">
        <v>15791</v>
      </c>
      <c r="K7" s="157" t="s">
        <v>455</v>
      </c>
      <c r="L7" s="154" t="s">
        <v>488</v>
      </c>
      <c r="M7" s="154" t="s">
        <v>489</v>
      </c>
      <c r="N7" s="158" t="s">
        <v>490</v>
      </c>
      <c r="O7" s="158" t="s">
        <v>491</v>
      </c>
      <c r="P7" s="159" t="s">
        <v>492</v>
      </c>
    </row>
    <row r="8" spans="1:16" x14ac:dyDescent="0.35">
      <c r="A8" s="154" t="s">
        <v>14464</v>
      </c>
      <c r="B8" s="152" t="s">
        <v>102</v>
      </c>
      <c r="C8" s="153" t="s">
        <v>115</v>
      </c>
      <c r="D8" s="153">
        <v>1000</v>
      </c>
      <c r="E8" s="256" t="s">
        <v>15836</v>
      </c>
      <c r="F8" s="256" t="s">
        <v>15837</v>
      </c>
      <c r="G8" s="158" t="s">
        <v>15840</v>
      </c>
      <c r="H8" s="158" t="s">
        <v>15838</v>
      </c>
      <c r="I8" s="158" t="s">
        <v>15839</v>
      </c>
      <c r="J8" s="161" t="s">
        <v>15835</v>
      </c>
      <c r="K8" s="157" t="s">
        <v>455</v>
      </c>
      <c r="L8" s="154" t="s">
        <v>494</v>
      </c>
      <c r="M8" s="154" t="s">
        <v>1492</v>
      </c>
      <c r="N8" s="158" t="s">
        <v>495</v>
      </c>
      <c r="O8" s="158" t="s">
        <v>491</v>
      </c>
      <c r="P8" s="159" t="s">
        <v>492</v>
      </c>
    </row>
    <row r="9" spans="1:16" x14ac:dyDescent="0.35">
      <c r="A9" s="160" t="s">
        <v>496</v>
      </c>
      <c r="B9" s="152" t="s">
        <v>106</v>
      </c>
      <c r="C9" s="153" t="s">
        <v>115</v>
      </c>
      <c r="D9" s="164">
        <v>200</v>
      </c>
      <c r="E9" s="256" t="s">
        <v>15826</v>
      </c>
      <c r="F9" s="256" t="s">
        <v>1704</v>
      </c>
      <c r="G9" s="158" t="s">
        <v>15830</v>
      </c>
      <c r="H9" s="158" t="s">
        <v>15827</v>
      </c>
      <c r="I9" s="158" t="s">
        <v>15828</v>
      </c>
      <c r="J9" s="161" t="s">
        <v>15829</v>
      </c>
      <c r="K9" s="162" t="s">
        <v>455</v>
      </c>
      <c r="L9" s="160" t="s">
        <v>494</v>
      </c>
      <c r="M9" s="160" t="s">
        <v>15831</v>
      </c>
      <c r="N9" s="158" t="s">
        <v>497</v>
      </c>
      <c r="O9" s="158" t="s">
        <v>498</v>
      </c>
      <c r="P9" s="159" t="s">
        <v>499</v>
      </c>
    </row>
    <row r="10" spans="1:16" x14ac:dyDescent="0.35">
      <c r="A10" s="160" t="s">
        <v>429</v>
      </c>
      <c r="B10" s="152" t="s">
        <v>110</v>
      </c>
      <c r="C10" s="153" t="s">
        <v>115</v>
      </c>
      <c r="D10" s="153">
        <v>6100</v>
      </c>
      <c r="E10" s="256" t="s">
        <v>500</v>
      </c>
      <c r="F10" s="256" t="s">
        <v>501</v>
      </c>
      <c r="G10" s="158" t="s">
        <v>502</v>
      </c>
      <c r="H10" s="158" t="s">
        <v>503</v>
      </c>
      <c r="I10" s="158" t="s">
        <v>504</v>
      </c>
      <c r="J10" s="161" t="s">
        <v>505</v>
      </c>
      <c r="K10" s="162" t="s">
        <v>455</v>
      </c>
      <c r="L10" s="160" t="s">
        <v>494</v>
      </c>
      <c r="M10" s="160" t="s">
        <v>506</v>
      </c>
      <c r="N10" s="158" t="s">
        <v>507</v>
      </c>
      <c r="O10" s="158" t="s">
        <v>458</v>
      </c>
      <c r="P10" s="159" t="s">
        <v>508</v>
      </c>
    </row>
    <row r="11" spans="1:16" x14ac:dyDescent="0.35">
      <c r="A11" s="155" t="s">
        <v>509</v>
      </c>
      <c r="B11" s="165" t="s">
        <v>91</v>
      </c>
      <c r="C11" s="153" t="s">
        <v>91</v>
      </c>
      <c r="D11" s="153">
        <v>1000</v>
      </c>
      <c r="E11" s="258" t="s">
        <v>510</v>
      </c>
      <c r="F11" s="258" t="s">
        <v>511</v>
      </c>
      <c r="G11" s="158" t="s">
        <v>512</v>
      </c>
      <c r="H11" s="155" t="s">
        <v>513</v>
      </c>
      <c r="I11" s="155" t="s">
        <v>514</v>
      </c>
      <c r="J11" s="161" t="s">
        <v>515</v>
      </c>
      <c r="K11" s="153" t="s">
        <v>455</v>
      </c>
      <c r="L11" s="155" t="s">
        <v>494</v>
      </c>
      <c r="M11" s="259" t="s">
        <v>516</v>
      </c>
      <c r="N11" s="155" t="s">
        <v>517</v>
      </c>
      <c r="O11" s="155" t="s">
        <v>518</v>
      </c>
      <c r="P11" s="159">
        <v>1604</v>
      </c>
    </row>
    <row r="12" spans="1:16" x14ac:dyDescent="0.35">
      <c r="A12" s="168" t="s">
        <v>1615</v>
      </c>
      <c r="B12" s="166" t="s">
        <v>116</v>
      </c>
      <c r="C12" s="167" t="s">
        <v>98</v>
      </c>
      <c r="D12" s="167">
        <v>1000</v>
      </c>
      <c r="E12" s="169" t="s">
        <v>519</v>
      </c>
      <c r="F12" s="169" t="s">
        <v>520</v>
      </c>
      <c r="G12" s="158" t="s">
        <v>521</v>
      </c>
      <c r="H12" s="169" t="s">
        <v>522</v>
      </c>
      <c r="I12" s="169"/>
      <c r="J12" s="170" t="s">
        <v>523</v>
      </c>
      <c r="K12" s="171" t="s">
        <v>455</v>
      </c>
      <c r="L12" s="168"/>
      <c r="M12" s="168"/>
      <c r="N12" s="169" t="s">
        <v>524</v>
      </c>
      <c r="O12" s="169" t="s">
        <v>458</v>
      </c>
      <c r="P12" s="172">
        <v>2108</v>
      </c>
    </row>
    <row r="13" spans="1:16" x14ac:dyDescent="0.35">
      <c r="A13" s="154" t="s">
        <v>1660</v>
      </c>
      <c r="B13" s="152" t="s">
        <v>120</v>
      </c>
      <c r="C13" s="153" t="s">
        <v>109</v>
      </c>
      <c r="D13" s="378" t="s">
        <v>14623</v>
      </c>
      <c r="E13" s="256" t="s">
        <v>16546</v>
      </c>
      <c r="F13" s="256" t="s">
        <v>525</v>
      </c>
      <c r="G13" s="158" t="s">
        <v>16590</v>
      </c>
      <c r="H13" s="158" t="s">
        <v>16547</v>
      </c>
      <c r="I13" s="158"/>
      <c r="J13" s="161" t="s">
        <v>16548</v>
      </c>
      <c r="K13" s="157" t="s">
        <v>455</v>
      </c>
      <c r="L13" s="154" t="s">
        <v>494</v>
      </c>
      <c r="M13" s="154" t="s">
        <v>14624</v>
      </c>
      <c r="N13" s="158" t="s">
        <v>674</v>
      </c>
      <c r="O13" s="158" t="s">
        <v>458</v>
      </c>
      <c r="P13" s="159">
        <v>2111</v>
      </c>
    </row>
    <row r="14" spans="1:16" x14ac:dyDescent="0.35">
      <c r="A14" s="154" t="s">
        <v>2185</v>
      </c>
      <c r="B14" s="152" t="s">
        <v>208</v>
      </c>
      <c r="C14" s="153" t="s">
        <v>87</v>
      </c>
      <c r="D14" s="260" t="s">
        <v>494</v>
      </c>
      <c r="E14" s="256" t="s">
        <v>16052</v>
      </c>
      <c r="F14" s="256" t="s">
        <v>1654</v>
      </c>
      <c r="G14" s="158" t="s">
        <v>16591</v>
      </c>
      <c r="H14" s="158" t="s">
        <v>16055</v>
      </c>
      <c r="I14" s="158" t="s">
        <v>16055</v>
      </c>
      <c r="J14" s="161" t="s">
        <v>16056</v>
      </c>
      <c r="K14" s="157" t="s">
        <v>455</v>
      </c>
      <c r="L14" s="154" t="s">
        <v>494</v>
      </c>
      <c r="M14" s="154" t="s">
        <v>528</v>
      </c>
      <c r="N14" s="158" t="s">
        <v>529</v>
      </c>
      <c r="O14" s="158" t="s">
        <v>458</v>
      </c>
      <c r="P14" s="159">
        <v>2108</v>
      </c>
    </row>
    <row r="15" spans="1:16" x14ac:dyDescent="0.35">
      <c r="A15" s="154" t="s">
        <v>1621</v>
      </c>
      <c r="B15" s="173" t="s">
        <v>128</v>
      </c>
      <c r="C15" s="174" t="s">
        <v>112</v>
      </c>
      <c r="D15" s="162"/>
      <c r="E15" s="256" t="s">
        <v>15738</v>
      </c>
      <c r="F15" s="256" t="s">
        <v>558</v>
      </c>
      <c r="G15" s="158" t="s">
        <v>15739</v>
      </c>
      <c r="H15" s="158" t="s">
        <v>15740</v>
      </c>
      <c r="I15" s="158"/>
      <c r="J15" s="161" t="s">
        <v>15741</v>
      </c>
      <c r="K15" s="157" t="s">
        <v>455</v>
      </c>
      <c r="L15" s="154" t="s">
        <v>530</v>
      </c>
      <c r="M15" s="154" t="s">
        <v>15742</v>
      </c>
      <c r="N15" s="158" t="s">
        <v>531</v>
      </c>
      <c r="O15" s="158" t="s">
        <v>458</v>
      </c>
      <c r="P15" s="159">
        <v>2114</v>
      </c>
    </row>
    <row r="16" spans="1:16" x14ac:dyDescent="0.35">
      <c r="A16" s="154" t="s">
        <v>427</v>
      </c>
      <c r="B16" s="173" t="s">
        <v>132</v>
      </c>
      <c r="C16" s="174" t="s">
        <v>115</v>
      </c>
      <c r="D16" s="162">
        <v>1000</v>
      </c>
      <c r="E16" s="256" t="s">
        <v>15899</v>
      </c>
      <c r="F16" s="256" t="s">
        <v>15900</v>
      </c>
      <c r="G16" s="158" t="s">
        <v>15901</v>
      </c>
      <c r="H16" s="158" t="s">
        <v>15903</v>
      </c>
      <c r="I16" s="158" t="s">
        <v>15904</v>
      </c>
      <c r="J16" s="161" t="s">
        <v>15905</v>
      </c>
      <c r="K16" s="157" t="s">
        <v>455</v>
      </c>
      <c r="L16" s="175" t="s">
        <v>532</v>
      </c>
      <c r="M16" s="154" t="s">
        <v>15902</v>
      </c>
      <c r="N16" s="158" t="s">
        <v>533</v>
      </c>
      <c r="O16" s="158" t="s">
        <v>534</v>
      </c>
      <c r="P16" s="159">
        <v>1775</v>
      </c>
    </row>
    <row r="17" spans="1:16" x14ac:dyDescent="0.35">
      <c r="A17" s="154" t="s">
        <v>424</v>
      </c>
      <c r="B17" s="173" t="s">
        <v>136</v>
      </c>
      <c r="C17" s="174" t="s">
        <v>109</v>
      </c>
      <c r="D17" s="162"/>
      <c r="E17" s="256" t="s">
        <v>535</v>
      </c>
      <c r="F17" s="256" t="s">
        <v>536</v>
      </c>
      <c r="G17" s="158" t="s">
        <v>537</v>
      </c>
      <c r="H17" s="158" t="s">
        <v>538</v>
      </c>
      <c r="I17" s="158"/>
      <c r="J17" s="161" t="s">
        <v>15790</v>
      </c>
      <c r="K17" s="157" t="s">
        <v>455</v>
      </c>
      <c r="L17" s="154"/>
      <c r="M17" s="154"/>
      <c r="N17" s="158" t="s">
        <v>539</v>
      </c>
      <c r="O17" s="158" t="s">
        <v>540</v>
      </c>
      <c r="P17" s="159">
        <v>1581</v>
      </c>
    </row>
    <row r="18" spans="1:16" x14ac:dyDescent="0.35">
      <c r="A18" s="154" t="s">
        <v>423</v>
      </c>
      <c r="B18" s="173" t="s">
        <v>209</v>
      </c>
      <c r="C18" s="174" t="s">
        <v>109</v>
      </c>
      <c r="D18" s="153" t="s">
        <v>494</v>
      </c>
      <c r="E18" s="256" t="s">
        <v>16549</v>
      </c>
      <c r="F18" s="256" t="s">
        <v>16550</v>
      </c>
      <c r="G18" s="158" t="s">
        <v>16592</v>
      </c>
      <c r="H18" s="158" t="s">
        <v>16551</v>
      </c>
      <c r="I18" s="158" t="s">
        <v>16551</v>
      </c>
      <c r="J18" s="161" t="s">
        <v>16593</v>
      </c>
      <c r="K18" s="157" t="s">
        <v>455</v>
      </c>
      <c r="L18" s="154"/>
      <c r="M18" s="154"/>
      <c r="N18" s="158" t="s">
        <v>15844</v>
      </c>
      <c r="O18" s="158" t="s">
        <v>458</v>
      </c>
      <c r="P18" s="159" t="s">
        <v>508</v>
      </c>
    </row>
    <row r="19" spans="1:16" ht="26.5" x14ac:dyDescent="0.35">
      <c r="A19" s="154" t="s">
        <v>1479</v>
      </c>
      <c r="B19" s="152" t="s">
        <v>141</v>
      </c>
      <c r="C19" s="153" t="s">
        <v>115</v>
      </c>
      <c r="D19" s="162" t="s">
        <v>494</v>
      </c>
      <c r="E19" s="256" t="s">
        <v>546</v>
      </c>
      <c r="F19" s="256" t="s">
        <v>547</v>
      </c>
      <c r="G19" s="158" t="s">
        <v>548</v>
      </c>
      <c r="H19" s="158" t="s">
        <v>549</v>
      </c>
      <c r="I19" s="158" t="s">
        <v>550</v>
      </c>
      <c r="J19" s="161" t="s">
        <v>551</v>
      </c>
      <c r="K19" s="157" t="s">
        <v>455</v>
      </c>
      <c r="L19" s="175" t="s">
        <v>552</v>
      </c>
      <c r="M19" s="154" t="s">
        <v>553</v>
      </c>
      <c r="N19" s="158" t="s">
        <v>554</v>
      </c>
      <c r="O19" s="158" t="s">
        <v>555</v>
      </c>
      <c r="P19" s="159">
        <v>1757</v>
      </c>
    </row>
    <row r="20" spans="1:16" x14ac:dyDescent="0.35">
      <c r="A20" s="154" t="s">
        <v>556</v>
      </c>
      <c r="B20" s="152" t="s">
        <v>144</v>
      </c>
      <c r="C20" s="153" t="s">
        <v>101</v>
      </c>
      <c r="D20" s="153" t="s">
        <v>222</v>
      </c>
      <c r="E20" s="256" t="s">
        <v>557</v>
      </c>
      <c r="F20" s="256" t="s">
        <v>558</v>
      </c>
      <c r="G20" s="158" t="s">
        <v>559</v>
      </c>
      <c r="H20" s="158" t="s">
        <v>560</v>
      </c>
      <c r="I20" s="158" t="s">
        <v>561</v>
      </c>
      <c r="J20" s="163" t="s">
        <v>562</v>
      </c>
      <c r="K20" s="157" t="s">
        <v>455</v>
      </c>
      <c r="L20" s="154" t="s">
        <v>494</v>
      </c>
      <c r="M20" s="154" t="s">
        <v>563</v>
      </c>
      <c r="N20" s="158" t="s">
        <v>564</v>
      </c>
      <c r="O20" s="158" t="s">
        <v>565</v>
      </c>
      <c r="P20" s="159" t="s">
        <v>566</v>
      </c>
    </row>
    <row r="21" spans="1:16" x14ac:dyDescent="0.35">
      <c r="A21" s="154" t="s">
        <v>567</v>
      </c>
      <c r="B21" s="152" t="s">
        <v>153</v>
      </c>
      <c r="C21" s="153" t="s">
        <v>87</v>
      </c>
      <c r="D21" s="153">
        <v>3395</v>
      </c>
      <c r="E21" s="258" t="s">
        <v>16597</v>
      </c>
      <c r="F21" s="258" t="s">
        <v>558</v>
      </c>
      <c r="G21" s="158" t="s">
        <v>16594</v>
      </c>
      <c r="H21" s="155" t="s">
        <v>16596</v>
      </c>
      <c r="I21" s="158" t="s">
        <v>16596</v>
      </c>
      <c r="J21" s="182" t="s">
        <v>16595</v>
      </c>
      <c r="K21" s="157" t="s">
        <v>455</v>
      </c>
      <c r="L21" s="154" t="s">
        <v>568</v>
      </c>
      <c r="M21" s="155" t="s">
        <v>569</v>
      </c>
      <c r="N21" s="155" t="s">
        <v>570</v>
      </c>
      <c r="O21" s="155" t="s">
        <v>458</v>
      </c>
      <c r="P21" s="159" t="s">
        <v>571</v>
      </c>
    </row>
    <row r="22" spans="1:16" x14ac:dyDescent="0.35">
      <c r="A22" s="154" t="s">
        <v>572</v>
      </c>
      <c r="B22" s="152" t="s">
        <v>156</v>
      </c>
      <c r="C22" s="153" t="s">
        <v>105</v>
      </c>
      <c r="D22" s="164">
        <v>241</v>
      </c>
      <c r="E22" s="256" t="s">
        <v>573</v>
      </c>
      <c r="F22" s="256" t="s">
        <v>574</v>
      </c>
      <c r="G22" s="158" t="s">
        <v>575</v>
      </c>
      <c r="H22" s="158" t="s">
        <v>576</v>
      </c>
      <c r="I22" s="155" t="s">
        <v>577</v>
      </c>
      <c r="J22" s="161" t="s">
        <v>578</v>
      </c>
      <c r="K22" s="157" t="s">
        <v>455</v>
      </c>
      <c r="L22" s="154" t="s">
        <v>494</v>
      </c>
      <c r="M22" s="154" t="s">
        <v>579</v>
      </c>
      <c r="N22" s="158" t="s">
        <v>580</v>
      </c>
      <c r="O22" s="158" t="s">
        <v>458</v>
      </c>
      <c r="P22" s="159" t="s">
        <v>459</v>
      </c>
    </row>
    <row r="23" spans="1:16" x14ac:dyDescent="0.35">
      <c r="A23" s="422" t="s">
        <v>15748</v>
      </c>
      <c r="B23" s="423" t="s">
        <v>159</v>
      </c>
      <c r="C23" s="424" t="s">
        <v>159</v>
      </c>
      <c r="D23" s="424">
        <v>1000</v>
      </c>
      <c r="E23" s="422" t="s">
        <v>15743</v>
      </c>
      <c r="F23" s="422" t="s">
        <v>525</v>
      </c>
      <c r="G23" s="158" t="s">
        <v>15749</v>
      </c>
      <c r="H23" s="422" t="s">
        <v>15744</v>
      </c>
      <c r="I23" s="422"/>
      <c r="J23" s="425" t="s">
        <v>15745</v>
      </c>
      <c r="K23" s="426" t="s">
        <v>15746</v>
      </c>
      <c r="L23" s="427" t="s">
        <v>15747</v>
      </c>
      <c r="M23" s="422" t="s">
        <v>15758</v>
      </c>
      <c r="N23" s="422" t="s">
        <v>15759</v>
      </c>
      <c r="O23" s="422" t="s">
        <v>15760</v>
      </c>
      <c r="P23" s="428" t="s">
        <v>15761</v>
      </c>
    </row>
    <row r="24" spans="1:16" x14ac:dyDescent="0.35">
      <c r="A24" s="160" t="s">
        <v>2155</v>
      </c>
      <c r="B24" s="152" t="s">
        <v>161</v>
      </c>
      <c r="C24" s="153" t="s">
        <v>109</v>
      </c>
      <c r="D24" s="162">
        <v>1100</v>
      </c>
      <c r="E24" s="256" t="s">
        <v>15896</v>
      </c>
      <c r="F24" s="256" t="s">
        <v>581</v>
      </c>
      <c r="G24" s="158" t="s">
        <v>15897</v>
      </c>
      <c r="H24" s="158" t="s">
        <v>582</v>
      </c>
      <c r="I24" s="158" t="s">
        <v>583</v>
      </c>
      <c r="J24" s="161" t="s">
        <v>15898</v>
      </c>
      <c r="K24" s="162" t="s">
        <v>455</v>
      </c>
      <c r="L24" s="160" t="s">
        <v>494</v>
      </c>
      <c r="M24" s="160" t="s">
        <v>584</v>
      </c>
      <c r="N24" s="158" t="s">
        <v>585</v>
      </c>
      <c r="O24" s="158" t="s">
        <v>458</v>
      </c>
      <c r="P24" s="159" t="s">
        <v>459</v>
      </c>
    </row>
    <row r="25" spans="1:16" x14ac:dyDescent="0.35">
      <c r="A25" s="154" t="s">
        <v>586</v>
      </c>
      <c r="B25" s="152" t="s">
        <v>163</v>
      </c>
      <c r="C25" s="153" t="s">
        <v>112</v>
      </c>
      <c r="D25" s="153">
        <v>1000</v>
      </c>
      <c r="E25" s="256" t="s">
        <v>587</v>
      </c>
      <c r="F25" s="256" t="s">
        <v>588</v>
      </c>
      <c r="G25" s="158" t="s">
        <v>589</v>
      </c>
      <c r="H25" s="158" t="s">
        <v>590</v>
      </c>
      <c r="I25" s="155" t="s">
        <v>591</v>
      </c>
      <c r="J25" s="161" t="s">
        <v>592</v>
      </c>
      <c r="K25" s="157" t="s">
        <v>455</v>
      </c>
      <c r="L25" s="154" t="s">
        <v>494</v>
      </c>
      <c r="M25" s="154" t="s">
        <v>593</v>
      </c>
      <c r="N25" s="158" t="s">
        <v>594</v>
      </c>
      <c r="O25" s="158" t="s">
        <v>458</v>
      </c>
      <c r="P25" s="159" t="s">
        <v>595</v>
      </c>
    </row>
    <row r="26" spans="1:16" x14ac:dyDescent="0.35">
      <c r="A26" s="158" t="s">
        <v>426</v>
      </c>
      <c r="B26" s="152" t="s">
        <v>166</v>
      </c>
      <c r="C26" s="153" t="s">
        <v>109</v>
      </c>
      <c r="D26" s="153" t="s">
        <v>494</v>
      </c>
      <c r="E26" s="261" t="s">
        <v>704</v>
      </c>
      <c r="F26" s="261" t="s">
        <v>2156</v>
      </c>
      <c r="G26" s="158" t="s">
        <v>2157</v>
      </c>
      <c r="H26" s="158" t="s">
        <v>2158</v>
      </c>
      <c r="I26" s="158"/>
      <c r="J26" s="161" t="s">
        <v>2159</v>
      </c>
      <c r="K26" s="153" t="s">
        <v>2160</v>
      </c>
      <c r="L26" s="158" t="s">
        <v>2161</v>
      </c>
      <c r="M26" s="158" t="s">
        <v>2162</v>
      </c>
      <c r="N26" s="158" t="s">
        <v>605</v>
      </c>
      <c r="O26" s="158" t="s">
        <v>458</v>
      </c>
      <c r="P26" s="159">
        <v>2111</v>
      </c>
    </row>
    <row r="27" spans="1:16" x14ac:dyDescent="0.35">
      <c r="A27" s="158" t="s">
        <v>1677</v>
      </c>
      <c r="B27" s="152" t="s">
        <v>109</v>
      </c>
      <c r="C27" s="153" t="s">
        <v>109</v>
      </c>
      <c r="D27" s="164">
        <v>100</v>
      </c>
      <c r="E27" s="256" t="s">
        <v>606</v>
      </c>
      <c r="F27" s="256" t="s">
        <v>607</v>
      </c>
      <c r="G27" s="158" t="s">
        <v>608</v>
      </c>
      <c r="H27" s="158" t="s">
        <v>609</v>
      </c>
      <c r="I27" s="158"/>
      <c r="J27" s="163" t="s">
        <v>15793</v>
      </c>
      <c r="K27" s="153" t="s">
        <v>455</v>
      </c>
      <c r="L27" s="158"/>
      <c r="M27" s="158"/>
      <c r="N27" s="158" t="s">
        <v>610</v>
      </c>
      <c r="O27" s="158" t="s">
        <v>458</v>
      </c>
      <c r="P27" s="159">
        <v>2108</v>
      </c>
    </row>
    <row r="28" spans="1:16" x14ac:dyDescent="0.35">
      <c r="A28" s="158" t="s">
        <v>16552</v>
      </c>
      <c r="B28" s="152" t="s">
        <v>109</v>
      </c>
      <c r="C28" s="153" t="s">
        <v>109</v>
      </c>
      <c r="D28" s="164">
        <v>600</v>
      </c>
      <c r="E28" s="256" t="s">
        <v>16553</v>
      </c>
      <c r="F28" s="256" t="s">
        <v>16554</v>
      </c>
      <c r="G28" s="158" t="s">
        <v>16598</v>
      </c>
      <c r="H28" s="158" t="s">
        <v>16556</v>
      </c>
      <c r="I28" s="158" t="s">
        <v>16555</v>
      </c>
      <c r="J28" s="163" t="s">
        <v>16557</v>
      </c>
      <c r="K28" s="153" t="s">
        <v>15746</v>
      </c>
      <c r="L28" s="158" t="s">
        <v>494</v>
      </c>
      <c r="M28" s="158" t="s">
        <v>1611</v>
      </c>
      <c r="N28" s="158" t="s">
        <v>16558</v>
      </c>
      <c r="O28" s="158" t="s">
        <v>1488</v>
      </c>
      <c r="P28" s="159">
        <v>2171</v>
      </c>
    </row>
    <row r="29" spans="1:16" x14ac:dyDescent="0.35">
      <c r="A29" s="158" t="s">
        <v>611</v>
      </c>
      <c r="B29" s="152" t="s">
        <v>109</v>
      </c>
      <c r="C29" s="153" t="s">
        <v>109</v>
      </c>
      <c r="D29" s="153">
        <v>6811</v>
      </c>
      <c r="E29" s="256" t="s">
        <v>612</v>
      </c>
      <c r="F29" s="256" t="s">
        <v>613</v>
      </c>
      <c r="G29" s="158" t="s">
        <v>614</v>
      </c>
      <c r="H29" s="158" t="s">
        <v>615</v>
      </c>
      <c r="I29" s="158"/>
      <c r="J29" s="163" t="s">
        <v>15792</v>
      </c>
      <c r="K29" s="153" t="s">
        <v>455</v>
      </c>
      <c r="L29" s="158" t="s">
        <v>494</v>
      </c>
      <c r="M29" s="158"/>
      <c r="N29" s="158" t="s">
        <v>616</v>
      </c>
      <c r="O29" s="158" t="s">
        <v>617</v>
      </c>
      <c r="P29" s="159">
        <v>2745</v>
      </c>
    </row>
    <row r="30" spans="1:16" x14ac:dyDescent="0.35">
      <c r="A30" s="154" t="s">
        <v>618</v>
      </c>
      <c r="B30" s="152" t="s">
        <v>112</v>
      </c>
      <c r="C30" s="153" t="s">
        <v>112</v>
      </c>
      <c r="D30" s="153">
        <v>1000</v>
      </c>
      <c r="E30" s="256" t="s">
        <v>619</v>
      </c>
      <c r="F30" s="256" t="s">
        <v>620</v>
      </c>
      <c r="G30" s="158" t="s">
        <v>621</v>
      </c>
      <c r="H30" s="158" t="s">
        <v>622</v>
      </c>
      <c r="I30" s="158"/>
      <c r="J30" s="161" t="s">
        <v>623</v>
      </c>
      <c r="K30" s="157" t="s">
        <v>455</v>
      </c>
      <c r="L30" s="154"/>
      <c r="M30" s="154" t="s">
        <v>624</v>
      </c>
      <c r="N30" s="158" t="s">
        <v>625</v>
      </c>
      <c r="O30" s="158" t="s">
        <v>458</v>
      </c>
      <c r="P30" s="159">
        <v>2114</v>
      </c>
    </row>
    <row r="31" spans="1:16" x14ac:dyDescent="0.35">
      <c r="A31" s="177" t="s">
        <v>626</v>
      </c>
      <c r="B31" s="152" t="s">
        <v>113</v>
      </c>
      <c r="C31" s="153" t="s">
        <v>113</v>
      </c>
      <c r="D31" s="153">
        <v>2000</v>
      </c>
      <c r="E31" s="256" t="s">
        <v>627</v>
      </c>
      <c r="F31" s="256" t="s">
        <v>628</v>
      </c>
      <c r="G31" s="158" t="s">
        <v>629</v>
      </c>
      <c r="H31" s="158" t="s">
        <v>630</v>
      </c>
      <c r="I31" s="158" t="s">
        <v>631</v>
      </c>
      <c r="J31" s="156" t="s">
        <v>632</v>
      </c>
      <c r="K31" s="174" t="s">
        <v>455</v>
      </c>
      <c r="L31" s="177" t="s">
        <v>494</v>
      </c>
      <c r="M31" s="177" t="s">
        <v>633</v>
      </c>
      <c r="N31" s="158" t="s">
        <v>634</v>
      </c>
      <c r="O31" s="158" t="s">
        <v>458</v>
      </c>
      <c r="P31" s="159" t="s">
        <v>571</v>
      </c>
    </row>
    <row r="32" spans="1:16" x14ac:dyDescent="0.35">
      <c r="A32" s="158" t="s">
        <v>636</v>
      </c>
      <c r="B32" s="152" t="s">
        <v>115</v>
      </c>
      <c r="C32" s="153" t="s">
        <v>115</v>
      </c>
      <c r="D32" s="153" t="s">
        <v>237</v>
      </c>
      <c r="E32" s="256" t="s">
        <v>637</v>
      </c>
      <c r="F32" s="256" t="s">
        <v>638</v>
      </c>
      <c r="G32" s="158" t="s">
        <v>639</v>
      </c>
      <c r="H32" s="158" t="s">
        <v>640</v>
      </c>
      <c r="I32" s="155" t="s">
        <v>641</v>
      </c>
      <c r="J32" s="161" t="s">
        <v>642</v>
      </c>
      <c r="K32" s="153" t="s">
        <v>455</v>
      </c>
      <c r="L32" s="158" t="s">
        <v>494</v>
      </c>
      <c r="M32" s="158"/>
      <c r="N32" s="158" t="s">
        <v>643</v>
      </c>
      <c r="O32" s="158" t="s">
        <v>544</v>
      </c>
      <c r="P32" s="159">
        <v>2346</v>
      </c>
    </row>
    <row r="33" spans="1:16" x14ac:dyDescent="0.35">
      <c r="A33" s="160" t="s">
        <v>378</v>
      </c>
      <c r="B33" s="152" t="s">
        <v>210</v>
      </c>
      <c r="C33" s="153" t="s">
        <v>112</v>
      </c>
      <c r="D33" s="153">
        <v>427</v>
      </c>
      <c r="E33" s="152" t="s">
        <v>15762</v>
      </c>
      <c r="F33" s="152" t="s">
        <v>15763</v>
      </c>
      <c r="G33" s="158" t="s">
        <v>15767</v>
      </c>
      <c r="H33" s="158" t="s">
        <v>15764</v>
      </c>
      <c r="I33" s="158"/>
      <c r="J33" s="429" t="s">
        <v>15765</v>
      </c>
      <c r="K33" s="162" t="s">
        <v>455</v>
      </c>
      <c r="L33" s="160" t="s">
        <v>494</v>
      </c>
      <c r="M33" s="160" t="s">
        <v>644</v>
      </c>
      <c r="N33" s="158" t="s">
        <v>15766</v>
      </c>
      <c r="O33" s="158" t="s">
        <v>458</v>
      </c>
      <c r="P33" s="430" t="s">
        <v>459</v>
      </c>
    </row>
    <row r="34" spans="1:16" x14ac:dyDescent="0.35">
      <c r="A34" s="158" t="s">
        <v>1709</v>
      </c>
      <c r="B34" s="152" t="s">
        <v>172</v>
      </c>
      <c r="C34" s="153" t="s">
        <v>112</v>
      </c>
      <c r="D34" s="153" t="s">
        <v>494</v>
      </c>
      <c r="E34" s="176" t="s">
        <v>15750</v>
      </c>
      <c r="F34" s="176" t="s">
        <v>15751</v>
      </c>
      <c r="G34" s="158" t="s">
        <v>15757</v>
      </c>
      <c r="H34" s="158" t="s">
        <v>15752</v>
      </c>
      <c r="I34" s="158"/>
      <c r="J34" s="429" t="s">
        <v>15753</v>
      </c>
      <c r="K34" s="153" t="s">
        <v>15746</v>
      </c>
      <c r="L34" s="158" t="s">
        <v>15754</v>
      </c>
      <c r="M34" s="158" t="s">
        <v>15755</v>
      </c>
      <c r="N34" s="158" t="s">
        <v>15756</v>
      </c>
      <c r="O34" s="158" t="s">
        <v>458</v>
      </c>
      <c r="P34" s="430" t="s">
        <v>571</v>
      </c>
    </row>
    <row r="35" spans="1:16" x14ac:dyDescent="0.35">
      <c r="A35" s="154" t="s">
        <v>16534</v>
      </c>
      <c r="B35" s="152" t="s">
        <v>173</v>
      </c>
      <c r="C35" s="153" t="s">
        <v>191</v>
      </c>
      <c r="D35" s="153">
        <v>3018</v>
      </c>
      <c r="E35" s="256" t="s">
        <v>16559</v>
      </c>
      <c r="F35" s="256" t="s">
        <v>558</v>
      </c>
      <c r="G35" s="158" t="s">
        <v>16599</v>
      </c>
      <c r="H35" s="158" t="s">
        <v>16560</v>
      </c>
      <c r="I35" s="158" t="s">
        <v>16561</v>
      </c>
      <c r="J35" s="163" t="s">
        <v>16562</v>
      </c>
      <c r="K35" s="157" t="s">
        <v>455</v>
      </c>
      <c r="L35" s="175" t="s">
        <v>648</v>
      </c>
      <c r="M35" s="154" t="s">
        <v>649</v>
      </c>
      <c r="N35" s="158" t="s">
        <v>650</v>
      </c>
      <c r="O35" s="158" t="s">
        <v>651</v>
      </c>
      <c r="P35" s="159" t="s">
        <v>652</v>
      </c>
    </row>
    <row r="36" spans="1:16" x14ac:dyDescent="0.35">
      <c r="A36" s="168" t="s">
        <v>794</v>
      </c>
      <c r="B36" s="166" t="s">
        <v>193</v>
      </c>
      <c r="C36" s="167" t="s">
        <v>15732</v>
      </c>
      <c r="D36" s="167">
        <v>7777</v>
      </c>
      <c r="E36" s="166" t="s">
        <v>795</v>
      </c>
      <c r="F36" s="166" t="s">
        <v>525</v>
      </c>
      <c r="G36" s="158" t="s">
        <v>796</v>
      </c>
      <c r="H36" s="169" t="s">
        <v>797</v>
      </c>
      <c r="I36" s="169"/>
      <c r="J36" s="170" t="s">
        <v>798</v>
      </c>
      <c r="K36" s="171" t="s">
        <v>455</v>
      </c>
      <c r="L36" s="168"/>
      <c r="M36" s="168"/>
      <c r="N36" s="169" t="s">
        <v>799</v>
      </c>
      <c r="O36" s="169" t="s">
        <v>800</v>
      </c>
      <c r="P36" s="172">
        <v>1060</v>
      </c>
    </row>
    <row r="37" spans="1:16" x14ac:dyDescent="0.35">
      <c r="A37" s="168" t="s">
        <v>653</v>
      </c>
      <c r="B37" s="166" t="s">
        <v>123</v>
      </c>
      <c r="C37" s="167" t="s">
        <v>123</v>
      </c>
      <c r="D37" s="167">
        <v>5970</v>
      </c>
      <c r="E37" s="169" t="s">
        <v>654</v>
      </c>
      <c r="F37" s="169" t="s">
        <v>485</v>
      </c>
      <c r="G37" s="158" t="s">
        <v>655</v>
      </c>
      <c r="H37" s="169" t="s">
        <v>656</v>
      </c>
      <c r="I37" s="169"/>
      <c r="J37" s="170" t="s">
        <v>15796</v>
      </c>
      <c r="K37" s="171" t="s">
        <v>455</v>
      </c>
      <c r="L37" s="168"/>
      <c r="M37" s="168"/>
      <c r="N37" s="169" t="s">
        <v>657</v>
      </c>
      <c r="O37" s="169" t="s">
        <v>458</v>
      </c>
      <c r="P37" s="172">
        <v>2108</v>
      </c>
    </row>
    <row r="38" spans="1:16" x14ac:dyDescent="0.35">
      <c r="A38" s="262" t="s">
        <v>888</v>
      </c>
      <c r="B38" s="152" t="s">
        <v>127</v>
      </c>
      <c r="C38" s="153" t="s">
        <v>127</v>
      </c>
      <c r="D38" s="153">
        <v>5100</v>
      </c>
      <c r="E38" s="263" t="s">
        <v>658</v>
      </c>
      <c r="F38" s="263" t="s">
        <v>659</v>
      </c>
      <c r="G38" s="158" t="s">
        <v>660</v>
      </c>
      <c r="H38" s="158" t="s">
        <v>661</v>
      </c>
      <c r="I38" s="158"/>
      <c r="J38" s="161" t="s">
        <v>662</v>
      </c>
      <c r="K38" s="162" t="s">
        <v>455</v>
      </c>
      <c r="L38" s="160" t="s">
        <v>494</v>
      </c>
      <c r="M38" s="160" t="s">
        <v>663</v>
      </c>
      <c r="N38" s="158" t="s">
        <v>664</v>
      </c>
      <c r="O38" s="158" t="s">
        <v>491</v>
      </c>
      <c r="P38" s="159">
        <v>2150</v>
      </c>
    </row>
    <row r="39" spans="1:16" x14ac:dyDescent="0.35">
      <c r="A39" s="178" t="s">
        <v>2198</v>
      </c>
      <c r="B39" s="166" t="s">
        <v>174</v>
      </c>
      <c r="C39" s="167" t="s">
        <v>148</v>
      </c>
      <c r="D39" s="167">
        <v>1000</v>
      </c>
      <c r="E39" s="263" t="s">
        <v>666</v>
      </c>
      <c r="F39" s="263" t="s">
        <v>667</v>
      </c>
      <c r="G39" s="158" t="s">
        <v>668</v>
      </c>
      <c r="H39" s="169" t="s">
        <v>669</v>
      </c>
      <c r="I39" s="169"/>
      <c r="J39" s="170" t="s">
        <v>670</v>
      </c>
      <c r="K39" s="179" t="s">
        <v>455</v>
      </c>
      <c r="L39" s="178"/>
      <c r="M39" s="178" t="s">
        <v>455</v>
      </c>
      <c r="N39" s="169" t="s">
        <v>671</v>
      </c>
      <c r="O39" s="169" t="s">
        <v>672</v>
      </c>
      <c r="P39" s="172">
        <v>2184</v>
      </c>
    </row>
    <row r="40" spans="1:16" x14ac:dyDescent="0.35">
      <c r="A40" s="169" t="s">
        <v>675</v>
      </c>
      <c r="B40" s="166" t="s">
        <v>176</v>
      </c>
      <c r="C40" s="167" t="s">
        <v>112</v>
      </c>
      <c r="D40" s="167">
        <v>5000</v>
      </c>
      <c r="E40" s="263" t="s">
        <v>15822</v>
      </c>
      <c r="F40" s="263" t="s">
        <v>1789</v>
      </c>
      <c r="G40" s="158" t="s">
        <v>15825</v>
      </c>
      <c r="H40" s="169" t="s">
        <v>15823</v>
      </c>
      <c r="I40" s="169"/>
      <c r="J40" s="180" t="s">
        <v>15824</v>
      </c>
      <c r="K40" s="167" t="s">
        <v>455</v>
      </c>
      <c r="L40" s="169" t="s">
        <v>494</v>
      </c>
      <c r="M40" s="169" t="s">
        <v>677</v>
      </c>
      <c r="N40" s="169" t="s">
        <v>678</v>
      </c>
      <c r="O40" s="169" t="s">
        <v>458</v>
      </c>
      <c r="P40" s="172">
        <v>2114</v>
      </c>
    </row>
    <row r="41" spans="1:16" x14ac:dyDescent="0.35">
      <c r="A41" s="154" t="s">
        <v>679</v>
      </c>
      <c r="B41" s="152" t="s">
        <v>135</v>
      </c>
      <c r="C41" s="153" t="s">
        <v>135</v>
      </c>
      <c r="D41" s="153" t="s">
        <v>135</v>
      </c>
      <c r="E41" s="256" t="s">
        <v>15817</v>
      </c>
      <c r="F41" s="256" t="s">
        <v>15818</v>
      </c>
      <c r="G41" s="158" t="s">
        <v>15821</v>
      </c>
      <c r="H41" s="158" t="s">
        <v>15819</v>
      </c>
      <c r="I41" s="158"/>
      <c r="J41" s="163" t="s">
        <v>15820</v>
      </c>
      <c r="K41" s="157" t="s">
        <v>455</v>
      </c>
      <c r="L41" s="154"/>
      <c r="M41" s="154"/>
      <c r="N41" s="158" t="s">
        <v>680</v>
      </c>
      <c r="O41" s="158" t="s">
        <v>458</v>
      </c>
      <c r="P41" s="159">
        <v>2110</v>
      </c>
    </row>
    <row r="42" spans="1:16" x14ac:dyDescent="0.35">
      <c r="A42" s="154" t="s">
        <v>1811</v>
      </c>
      <c r="B42" s="152" t="s">
        <v>177</v>
      </c>
      <c r="C42" s="153" t="s">
        <v>115</v>
      </c>
      <c r="D42" s="153">
        <v>1000</v>
      </c>
      <c r="E42" s="256" t="s">
        <v>681</v>
      </c>
      <c r="F42" s="256" t="s">
        <v>682</v>
      </c>
      <c r="G42" s="158" t="s">
        <v>683</v>
      </c>
      <c r="H42" s="158" t="s">
        <v>684</v>
      </c>
      <c r="I42" s="158" t="s">
        <v>685</v>
      </c>
      <c r="J42" s="161" t="s">
        <v>686</v>
      </c>
      <c r="K42" s="157" t="s">
        <v>455</v>
      </c>
      <c r="L42" s="154" t="s">
        <v>494</v>
      </c>
      <c r="M42" s="154"/>
      <c r="N42" s="158" t="s">
        <v>687</v>
      </c>
      <c r="O42" s="158" t="s">
        <v>688</v>
      </c>
      <c r="P42" s="159">
        <v>1731</v>
      </c>
    </row>
    <row r="43" spans="1:16" x14ac:dyDescent="0.35">
      <c r="A43" s="63" t="s">
        <v>1820</v>
      </c>
      <c r="B43" s="152" t="s">
        <v>179</v>
      </c>
      <c r="C43" s="153" t="s">
        <v>109</v>
      </c>
      <c r="D43" s="153">
        <v>4130</v>
      </c>
      <c r="E43" s="256" t="s">
        <v>16563</v>
      </c>
      <c r="F43" s="256" t="s">
        <v>16564</v>
      </c>
      <c r="G43" s="158" t="s">
        <v>16600</v>
      </c>
      <c r="H43" s="158" t="s">
        <v>16565</v>
      </c>
      <c r="I43" s="158"/>
      <c r="J43" s="161" t="s">
        <v>16566</v>
      </c>
      <c r="K43" s="157" t="s">
        <v>455</v>
      </c>
      <c r="L43" s="154"/>
      <c r="M43" s="154" t="s">
        <v>690</v>
      </c>
      <c r="N43" s="158" t="s">
        <v>691</v>
      </c>
      <c r="O43" s="158" t="s">
        <v>458</v>
      </c>
      <c r="P43" s="159">
        <v>2111</v>
      </c>
    </row>
    <row r="44" spans="1:16" x14ac:dyDescent="0.35">
      <c r="A44" s="168" t="s">
        <v>801</v>
      </c>
      <c r="B44" s="166" t="s">
        <v>194</v>
      </c>
      <c r="C44" s="167" t="s">
        <v>15732</v>
      </c>
      <c r="D44" s="167">
        <v>3434</v>
      </c>
      <c r="E44" s="166" t="s">
        <v>802</v>
      </c>
      <c r="F44" s="166" t="s">
        <v>803</v>
      </c>
      <c r="G44" s="158" t="s">
        <v>804</v>
      </c>
      <c r="H44" s="169" t="s">
        <v>805</v>
      </c>
      <c r="I44" s="169"/>
      <c r="J44" s="170" t="s">
        <v>806</v>
      </c>
      <c r="K44" s="171" t="s">
        <v>455</v>
      </c>
      <c r="L44" s="168"/>
      <c r="M44" s="168"/>
      <c r="N44" s="169" t="s">
        <v>807</v>
      </c>
      <c r="O44" s="169" t="s">
        <v>808</v>
      </c>
      <c r="P44" s="172">
        <v>2554</v>
      </c>
    </row>
    <row r="45" spans="1:16" x14ac:dyDescent="0.35">
      <c r="A45" s="154" t="s">
        <v>692</v>
      </c>
      <c r="B45" s="152" t="s">
        <v>180</v>
      </c>
      <c r="C45" s="153" t="s">
        <v>180</v>
      </c>
      <c r="D45" s="153">
        <v>6100</v>
      </c>
      <c r="E45" s="256" t="s">
        <v>693</v>
      </c>
      <c r="F45" s="256" t="s">
        <v>694</v>
      </c>
      <c r="G45" s="158" t="s">
        <v>695</v>
      </c>
      <c r="H45" s="155" t="s">
        <v>696</v>
      </c>
      <c r="I45" s="155"/>
      <c r="J45" s="161" t="s">
        <v>697</v>
      </c>
      <c r="K45" s="157" t="s">
        <v>455</v>
      </c>
      <c r="L45" s="154" t="s">
        <v>494</v>
      </c>
      <c r="M45" s="154" t="s">
        <v>698</v>
      </c>
      <c r="N45" s="158" t="s">
        <v>699</v>
      </c>
      <c r="O45" s="158" t="s">
        <v>458</v>
      </c>
      <c r="P45" s="159" t="s">
        <v>571</v>
      </c>
    </row>
    <row r="46" spans="1:16" x14ac:dyDescent="0.35">
      <c r="A46" s="160" t="s">
        <v>700</v>
      </c>
      <c r="B46" s="152" t="s">
        <v>181</v>
      </c>
      <c r="C46" s="153" t="s">
        <v>87</v>
      </c>
      <c r="D46" s="164">
        <v>600</v>
      </c>
      <c r="E46" s="158" t="s">
        <v>16567</v>
      </c>
      <c r="F46" s="158" t="s">
        <v>16568</v>
      </c>
      <c r="G46" s="158" t="s">
        <v>16601</v>
      </c>
      <c r="H46" s="158" t="s">
        <v>16569</v>
      </c>
      <c r="I46" s="158"/>
      <c r="J46" s="161" t="s">
        <v>16570</v>
      </c>
      <c r="K46" s="162" t="s">
        <v>455</v>
      </c>
      <c r="L46" s="160" t="s">
        <v>494</v>
      </c>
      <c r="M46" s="160"/>
      <c r="N46" s="158" t="s">
        <v>16602</v>
      </c>
      <c r="O46" s="158" t="s">
        <v>491</v>
      </c>
      <c r="P46" s="159">
        <v>2150</v>
      </c>
    </row>
    <row r="47" spans="1:16" x14ac:dyDescent="0.35">
      <c r="A47" s="160" t="s">
        <v>422</v>
      </c>
      <c r="B47" s="152" t="s">
        <v>181</v>
      </c>
      <c r="C47" s="153" t="s">
        <v>87</v>
      </c>
      <c r="D47" s="153">
        <v>1100</v>
      </c>
      <c r="E47" s="256" t="s">
        <v>15733</v>
      </c>
      <c r="F47" s="256" t="s">
        <v>15734</v>
      </c>
      <c r="G47" s="158" t="s">
        <v>15735</v>
      </c>
      <c r="H47" s="158" t="s">
        <v>15736</v>
      </c>
      <c r="I47" s="158"/>
      <c r="J47" s="161" t="s">
        <v>15737</v>
      </c>
      <c r="K47" s="162" t="s">
        <v>455</v>
      </c>
      <c r="L47" s="160" t="s">
        <v>494</v>
      </c>
      <c r="M47" s="160" t="s">
        <v>702</v>
      </c>
      <c r="N47" s="158" t="s">
        <v>701</v>
      </c>
      <c r="O47" s="158" t="s">
        <v>458</v>
      </c>
      <c r="P47" s="159" t="s">
        <v>459</v>
      </c>
    </row>
    <row r="48" spans="1:16" x14ac:dyDescent="0.35">
      <c r="A48" s="158" t="s">
        <v>703</v>
      </c>
      <c r="B48" s="152" t="s">
        <v>182</v>
      </c>
      <c r="C48" s="153" t="s">
        <v>115</v>
      </c>
      <c r="D48" s="153">
        <v>1000</v>
      </c>
      <c r="E48" s="256" t="s">
        <v>704</v>
      </c>
      <c r="F48" s="256" t="s">
        <v>705</v>
      </c>
      <c r="G48" s="158" t="s">
        <v>706</v>
      </c>
      <c r="H48" s="158" t="s">
        <v>707</v>
      </c>
      <c r="I48" s="158" t="s">
        <v>708</v>
      </c>
      <c r="J48" s="161" t="s">
        <v>709</v>
      </c>
      <c r="K48" s="153" t="s">
        <v>455</v>
      </c>
      <c r="L48" s="158"/>
      <c r="M48" s="158" t="s">
        <v>710</v>
      </c>
      <c r="N48" s="158" t="s">
        <v>711</v>
      </c>
      <c r="O48" s="158" t="s">
        <v>712</v>
      </c>
      <c r="P48" s="181" t="s">
        <v>713</v>
      </c>
    </row>
    <row r="49" spans="1:16" x14ac:dyDescent="0.35">
      <c r="A49" s="168" t="s">
        <v>1885</v>
      </c>
      <c r="B49" s="166" t="s">
        <v>183</v>
      </c>
      <c r="C49" s="167" t="s">
        <v>115</v>
      </c>
      <c r="D49" s="167">
        <v>1000</v>
      </c>
      <c r="E49" s="169" t="s">
        <v>16571</v>
      </c>
      <c r="F49" s="169" t="s">
        <v>16572</v>
      </c>
      <c r="G49" s="158" t="s">
        <v>16603</v>
      </c>
      <c r="H49" s="169" t="s">
        <v>16573</v>
      </c>
      <c r="I49" s="169" t="s">
        <v>16574</v>
      </c>
      <c r="J49" s="180" t="s">
        <v>16575</v>
      </c>
      <c r="K49" s="171" t="s">
        <v>455</v>
      </c>
      <c r="L49" s="168" t="s">
        <v>494</v>
      </c>
      <c r="M49" s="168" t="s">
        <v>15832</v>
      </c>
      <c r="N49" s="169" t="s">
        <v>714</v>
      </c>
      <c r="O49" s="169" t="s">
        <v>482</v>
      </c>
      <c r="P49" s="172">
        <v>1702</v>
      </c>
    </row>
    <row r="50" spans="1:16" x14ac:dyDescent="0.35">
      <c r="A50" s="155" t="s">
        <v>1894</v>
      </c>
      <c r="B50" s="152" t="s">
        <v>184</v>
      </c>
      <c r="C50" s="153" t="s">
        <v>105</v>
      </c>
      <c r="D50" s="153">
        <v>1000</v>
      </c>
      <c r="E50" s="165" t="s">
        <v>16576</v>
      </c>
      <c r="F50" s="165" t="s">
        <v>16577</v>
      </c>
      <c r="G50" s="152" t="s">
        <v>16604</v>
      </c>
      <c r="H50" s="155" t="s">
        <v>16578</v>
      </c>
      <c r="I50" s="158" t="s">
        <v>16579</v>
      </c>
      <c r="J50" s="182" t="s">
        <v>16580</v>
      </c>
      <c r="K50" s="153" t="s">
        <v>455</v>
      </c>
      <c r="L50" s="158" t="s">
        <v>494</v>
      </c>
      <c r="M50" s="155" t="s">
        <v>16581</v>
      </c>
      <c r="N50" s="155" t="s">
        <v>16582</v>
      </c>
      <c r="O50" s="155" t="s">
        <v>458</v>
      </c>
      <c r="P50" s="159">
        <v>2118</v>
      </c>
    </row>
    <row r="51" spans="1:16" x14ac:dyDescent="0.35">
      <c r="A51" s="158" t="s">
        <v>717</v>
      </c>
      <c r="B51" s="152" t="s">
        <v>185</v>
      </c>
      <c r="C51" s="153" t="s">
        <v>101</v>
      </c>
      <c r="D51" s="153">
        <v>1000</v>
      </c>
      <c r="E51" s="256" t="s">
        <v>718</v>
      </c>
      <c r="F51" s="256" t="s">
        <v>719</v>
      </c>
      <c r="G51" s="158" t="s">
        <v>720</v>
      </c>
      <c r="H51" s="155" t="s">
        <v>721</v>
      </c>
      <c r="I51" s="155" t="s">
        <v>722</v>
      </c>
      <c r="J51" s="156" t="s">
        <v>723</v>
      </c>
      <c r="K51" s="153" t="s">
        <v>455</v>
      </c>
      <c r="L51" s="158" t="s">
        <v>494</v>
      </c>
      <c r="M51" s="158" t="s">
        <v>724</v>
      </c>
      <c r="N51" s="155" t="s">
        <v>725</v>
      </c>
      <c r="O51" s="155" t="s">
        <v>458</v>
      </c>
      <c r="P51" s="159">
        <v>2108</v>
      </c>
    </row>
    <row r="52" spans="1:16" x14ac:dyDescent="0.35">
      <c r="A52" s="178" t="s">
        <v>726</v>
      </c>
      <c r="B52" s="166" t="s">
        <v>138</v>
      </c>
      <c r="C52" s="167" t="s">
        <v>138</v>
      </c>
      <c r="D52" s="167">
        <v>3000</v>
      </c>
      <c r="E52" s="169" t="s">
        <v>727</v>
      </c>
      <c r="F52" s="169" t="s">
        <v>728</v>
      </c>
      <c r="G52" s="158" t="s">
        <v>729</v>
      </c>
      <c r="H52" s="169" t="s">
        <v>730</v>
      </c>
      <c r="I52" s="169"/>
      <c r="J52" s="180" t="s">
        <v>731</v>
      </c>
      <c r="K52" s="179" t="s">
        <v>455</v>
      </c>
      <c r="L52" s="178"/>
      <c r="M52" s="178"/>
      <c r="N52" s="169" t="s">
        <v>732</v>
      </c>
      <c r="O52" s="169" t="s">
        <v>458</v>
      </c>
      <c r="P52" s="172" t="s">
        <v>459</v>
      </c>
    </row>
    <row r="53" spans="1:16" x14ac:dyDescent="0.35">
      <c r="A53" s="168" t="s">
        <v>1915</v>
      </c>
      <c r="B53" s="166" t="s">
        <v>195</v>
      </c>
      <c r="C53" s="167" t="s">
        <v>15732</v>
      </c>
      <c r="D53" s="167">
        <v>6666</v>
      </c>
      <c r="E53" s="166" t="s">
        <v>809</v>
      </c>
      <c r="F53" s="166" t="s">
        <v>759</v>
      </c>
      <c r="G53" s="158" t="s">
        <v>810</v>
      </c>
      <c r="H53" s="169" t="s">
        <v>811</v>
      </c>
      <c r="I53" s="169"/>
      <c r="J53" s="170" t="s">
        <v>812</v>
      </c>
      <c r="K53" s="171" t="s">
        <v>455</v>
      </c>
      <c r="L53" s="168"/>
      <c r="M53" s="168"/>
      <c r="N53" s="169" t="s">
        <v>813</v>
      </c>
      <c r="O53" s="169" t="s">
        <v>744</v>
      </c>
      <c r="P53" s="172">
        <v>1201</v>
      </c>
    </row>
    <row r="54" spans="1:16" x14ac:dyDescent="0.35">
      <c r="A54" s="168" t="s">
        <v>814</v>
      </c>
      <c r="B54" s="166" t="s">
        <v>196</v>
      </c>
      <c r="C54" s="167" t="s">
        <v>15732</v>
      </c>
      <c r="D54" s="167">
        <v>1212</v>
      </c>
      <c r="E54" s="166" t="s">
        <v>15812</v>
      </c>
      <c r="F54" s="166" t="s">
        <v>15813</v>
      </c>
      <c r="G54" s="158" t="s">
        <v>15816</v>
      </c>
      <c r="H54" s="169" t="s">
        <v>816</v>
      </c>
      <c r="I54" s="169" t="s">
        <v>15814</v>
      </c>
      <c r="J54" s="170" t="s">
        <v>15815</v>
      </c>
      <c r="K54" s="171" t="s">
        <v>455</v>
      </c>
      <c r="L54" s="168"/>
      <c r="M54" s="168" t="s">
        <v>15833</v>
      </c>
      <c r="N54" s="169" t="s">
        <v>817</v>
      </c>
      <c r="O54" s="169" t="s">
        <v>818</v>
      </c>
      <c r="P54" s="172">
        <v>2532</v>
      </c>
    </row>
    <row r="55" spans="1:16" x14ac:dyDescent="0.35">
      <c r="A55" s="178" t="s">
        <v>819</v>
      </c>
      <c r="B55" s="166" t="s">
        <v>197</v>
      </c>
      <c r="C55" s="167" t="s">
        <v>15732</v>
      </c>
      <c r="D55" s="167">
        <v>1112</v>
      </c>
      <c r="E55" s="166" t="s">
        <v>820</v>
      </c>
      <c r="F55" s="166" t="s">
        <v>821</v>
      </c>
      <c r="G55" s="158" t="s">
        <v>822</v>
      </c>
      <c r="H55" s="169" t="s">
        <v>823</v>
      </c>
      <c r="I55" s="169"/>
      <c r="J55" s="170" t="s">
        <v>824</v>
      </c>
      <c r="K55" s="179" t="s">
        <v>455</v>
      </c>
      <c r="L55" s="178"/>
      <c r="M55" s="178"/>
      <c r="N55" s="169" t="s">
        <v>825</v>
      </c>
      <c r="O55" s="169" t="s">
        <v>826</v>
      </c>
      <c r="P55" s="172">
        <v>2539</v>
      </c>
    </row>
    <row r="56" spans="1:16" x14ac:dyDescent="0.35">
      <c r="A56" s="168" t="s">
        <v>827</v>
      </c>
      <c r="B56" s="166" t="s">
        <v>198</v>
      </c>
      <c r="C56" s="167" t="s">
        <v>15732</v>
      </c>
      <c r="D56" s="167">
        <v>3333</v>
      </c>
      <c r="E56" s="166" t="s">
        <v>828</v>
      </c>
      <c r="F56" s="166" t="s">
        <v>829</v>
      </c>
      <c r="G56" s="158" t="s">
        <v>830</v>
      </c>
      <c r="H56" s="169" t="s">
        <v>831</v>
      </c>
      <c r="I56" s="169"/>
      <c r="J56" s="180" t="s">
        <v>832</v>
      </c>
      <c r="K56" s="171" t="s">
        <v>455</v>
      </c>
      <c r="L56" s="168"/>
      <c r="M56" s="168"/>
      <c r="N56" s="169" t="s">
        <v>833</v>
      </c>
      <c r="O56" s="169" t="s">
        <v>834</v>
      </c>
      <c r="P56" s="172">
        <v>1949</v>
      </c>
    </row>
    <row r="57" spans="1:16" x14ac:dyDescent="0.35">
      <c r="A57" s="168" t="s">
        <v>835</v>
      </c>
      <c r="B57" s="166" t="s">
        <v>211</v>
      </c>
      <c r="C57" s="167" t="s">
        <v>15732</v>
      </c>
      <c r="D57" s="167">
        <v>1111</v>
      </c>
      <c r="E57" s="166" t="s">
        <v>836</v>
      </c>
      <c r="F57" s="166" t="s">
        <v>837</v>
      </c>
      <c r="G57" s="152" t="s">
        <v>838</v>
      </c>
      <c r="H57" s="169" t="s">
        <v>839</v>
      </c>
      <c r="I57" s="169"/>
      <c r="J57" s="180" t="s">
        <v>840</v>
      </c>
      <c r="K57" s="171" t="s">
        <v>455</v>
      </c>
      <c r="L57" s="168"/>
      <c r="M57" s="168" t="s">
        <v>841</v>
      </c>
      <c r="N57" s="169" t="s">
        <v>842</v>
      </c>
      <c r="O57" s="169" t="s">
        <v>843</v>
      </c>
      <c r="P57" s="172">
        <v>1301</v>
      </c>
    </row>
    <row r="58" spans="1:16" x14ac:dyDescent="0.35">
      <c r="A58" s="168" t="s">
        <v>844</v>
      </c>
      <c r="B58" s="166" t="s">
        <v>200</v>
      </c>
      <c r="C58" s="167" t="s">
        <v>15732</v>
      </c>
      <c r="D58" s="167">
        <v>2222</v>
      </c>
      <c r="E58" s="166" t="s">
        <v>845</v>
      </c>
      <c r="F58" s="166" t="s">
        <v>846</v>
      </c>
      <c r="G58" s="158" t="s">
        <v>847</v>
      </c>
      <c r="H58" s="169" t="s">
        <v>848</v>
      </c>
      <c r="I58" s="169"/>
      <c r="J58" s="170" t="s">
        <v>849</v>
      </c>
      <c r="K58" s="171" t="s">
        <v>455</v>
      </c>
      <c r="L58" s="185" t="s">
        <v>532</v>
      </c>
      <c r="M58" s="168"/>
      <c r="N58" s="169" t="s">
        <v>850</v>
      </c>
      <c r="O58" s="169" t="s">
        <v>851</v>
      </c>
      <c r="P58" s="172">
        <v>1056</v>
      </c>
    </row>
    <row r="59" spans="1:16" x14ac:dyDescent="0.35">
      <c r="A59" s="168" t="s">
        <v>852</v>
      </c>
      <c r="B59" s="166" t="s">
        <v>201</v>
      </c>
      <c r="C59" s="167" t="s">
        <v>15732</v>
      </c>
      <c r="D59" s="167">
        <v>5555</v>
      </c>
      <c r="E59" s="166" t="s">
        <v>853</v>
      </c>
      <c r="F59" s="166" t="s">
        <v>558</v>
      </c>
      <c r="G59" s="158" t="s">
        <v>854</v>
      </c>
      <c r="H59" s="169" t="s">
        <v>855</v>
      </c>
      <c r="I59" s="169"/>
      <c r="J59" s="180" t="s">
        <v>856</v>
      </c>
      <c r="K59" s="171" t="s">
        <v>455</v>
      </c>
      <c r="L59" s="168"/>
      <c r="M59" s="168"/>
      <c r="N59" s="169" t="s">
        <v>857</v>
      </c>
      <c r="O59" s="169" t="s">
        <v>858</v>
      </c>
      <c r="P59" s="172">
        <v>1862</v>
      </c>
    </row>
    <row r="60" spans="1:16" x14ac:dyDescent="0.35">
      <c r="A60" s="168" t="s">
        <v>859</v>
      </c>
      <c r="B60" s="166" t="s">
        <v>212</v>
      </c>
      <c r="C60" s="167" t="s">
        <v>15732</v>
      </c>
      <c r="D60" s="167">
        <v>4545</v>
      </c>
      <c r="E60" s="166" t="s">
        <v>15806</v>
      </c>
      <c r="F60" s="166" t="s">
        <v>15807</v>
      </c>
      <c r="G60" s="158" t="s">
        <v>15811</v>
      </c>
      <c r="H60" s="169" t="s">
        <v>15808</v>
      </c>
      <c r="I60" s="169" t="s">
        <v>15809</v>
      </c>
      <c r="J60" s="170" t="s">
        <v>15810</v>
      </c>
      <c r="K60" s="171" t="s">
        <v>455</v>
      </c>
      <c r="L60" s="168"/>
      <c r="M60" s="168"/>
      <c r="N60" s="169" t="s">
        <v>860</v>
      </c>
      <c r="O60" s="169" t="s">
        <v>861</v>
      </c>
      <c r="P60" s="172">
        <v>2027</v>
      </c>
    </row>
    <row r="61" spans="1:16" x14ac:dyDescent="0.35">
      <c r="A61" s="168" t="s">
        <v>862</v>
      </c>
      <c r="B61" s="166" t="s">
        <v>203</v>
      </c>
      <c r="C61" s="167" t="s">
        <v>15732</v>
      </c>
      <c r="D61" s="167">
        <v>5656</v>
      </c>
      <c r="E61" s="166" t="s">
        <v>15802</v>
      </c>
      <c r="F61" s="166" t="s">
        <v>541</v>
      </c>
      <c r="G61" s="158" t="s">
        <v>15805</v>
      </c>
      <c r="H61" s="169" t="s">
        <v>15803</v>
      </c>
      <c r="I61" s="169"/>
      <c r="J61" s="170" t="s">
        <v>15804</v>
      </c>
      <c r="K61" s="171" t="s">
        <v>455</v>
      </c>
      <c r="L61" s="168"/>
      <c r="M61" s="168"/>
      <c r="N61" s="169" t="s">
        <v>863</v>
      </c>
      <c r="O61" s="169" t="s">
        <v>745</v>
      </c>
      <c r="P61" s="172">
        <v>2360</v>
      </c>
    </row>
    <row r="62" spans="1:16" x14ac:dyDescent="0.35">
      <c r="A62" s="168" t="s">
        <v>864</v>
      </c>
      <c r="B62" s="166" t="s">
        <v>204</v>
      </c>
      <c r="C62" s="167" t="s">
        <v>15732</v>
      </c>
      <c r="D62" s="167">
        <v>6767</v>
      </c>
      <c r="E62" s="166" t="s">
        <v>15797</v>
      </c>
      <c r="F62" s="166" t="s">
        <v>15798</v>
      </c>
      <c r="G62" s="158" t="s">
        <v>15801</v>
      </c>
      <c r="H62" s="169" t="s">
        <v>15799</v>
      </c>
      <c r="I62" s="169"/>
      <c r="J62" s="170" t="s">
        <v>15800</v>
      </c>
      <c r="K62" s="171" t="s">
        <v>455</v>
      </c>
      <c r="L62" s="168"/>
      <c r="M62" s="168" t="s">
        <v>15834</v>
      </c>
      <c r="N62" s="169" t="s">
        <v>865</v>
      </c>
      <c r="O62" s="169" t="s">
        <v>458</v>
      </c>
      <c r="P62" s="172">
        <v>2118</v>
      </c>
    </row>
    <row r="63" spans="1:16" x14ac:dyDescent="0.35">
      <c r="A63" s="168" t="s">
        <v>866</v>
      </c>
      <c r="B63" s="166" t="s">
        <v>205</v>
      </c>
      <c r="C63" s="167" t="s">
        <v>15732</v>
      </c>
      <c r="D63" s="167">
        <v>4444</v>
      </c>
      <c r="E63" s="166" t="s">
        <v>867</v>
      </c>
      <c r="F63" s="166" t="s">
        <v>525</v>
      </c>
      <c r="G63" s="158" t="s">
        <v>868</v>
      </c>
      <c r="H63" s="169" t="s">
        <v>869</v>
      </c>
      <c r="I63" s="169"/>
      <c r="J63" s="170" t="s">
        <v>870</v>
      </c>
      <c r="K63" s="171" t="s">
        <v>455</v>
      </c>
      <c r="L63" s="168"/>
      <c r="M63" s="168" t="s">
        <v>871</v>
      </c>
      <c r="N63" s="169" t="s">
        <v>872</v>
      </c>
      <c r="O63" s="169" t="s">
        <v>873</v>
      </c>
      <c r="P63" s="172">
        <v>1583</v>
      </c>
    </row>
    <row r="64" spans="1:16" x14ac:dyDescent="0.35">
      <c r="A64" s="178" t="s">
        <v>733</v>
      </c>
      <c r="B64" s="166" t="s">
        <v>186</v>
      </c>
      <c r="C64" s="167" t="s">
        <v>186</v>
      </c>
      <c r="D64" s="167">
        <v>2100</v>
      </c>
      <c r="E64" s="169" t="s">
        <v>734</v>
      </c>
      <c r="F64" s="169" t="s">
        <v>735</v>
      </c>
      <c r="G64" s="158" t="s">
        <v>736</v>
      </c>
      <c r="H64" s="169" t="s">
        <v>737</v>
      </c>
      <c r="I64" s="169"/>
      <c r="J64" s="180" t="s">
        <v>738</v>
      </c>
      <c r="K64" s="179" t="s">
        <v>455</v>
      </c>
      <c r="L64" s="178"/>
      <c r="M64" s="178"/>
      <c r="N64" s="169" t="s">
        <v>739</v>
      </c>
      <c r="O64" s="169" t="s">
        <v>458</v>
      </c>
      <c r="P64" s="172">
        <v>2108</v>
      </c>
    </row>
    <row r="65" spans="1:17" x14ac:dyDescent="0.35">
      <c r="A65" s="154" t="s">
        <v>16605</v>
      </c>
      <c r="B65" s="173" t="s">
        <v>187</v>
      </c>
      <c r="C65" s="174" t="s">
        <v>112</v>
      </c>
      <c r="D65" s="162" t="s">
        <v>494</v>
      </c>
      <c r="E65" s="261" t="s">
        <v>16542</v>
      </c>
      <c r="F65" s="261" t="s">
        <v>16188</v>
      </c>
      <c r="G65" s="158" t="s">
        <v>16606</v>
      </c>
      <c r="H65" s="158" t="s">
        <v>16543</v>
      </c>
      <c r="I65" s="158" t="s">
        <v>16543</v>
      </c>
      <c r="J65" s="161" t="s">
        <v>16544</v>
      </c>
      <c r="K65" s="157" t="s">
        <v>455</v>
      </c>
      <c r="L65" s="183" t="s">
        <v>741</v>
      </c>
      <c r="M65" s="154" t="s">
        <v>742</v>
      </c>
      <c r="N65" s="158" t="s">
        <v>16545</v>
      </c>
      <c r="O65" s="158" t="s">
        <v>16541</v>
      </c>
      <c r="P65" s="159">
        <v>1772</v>
      </c>
    </row>
    <row r="66" spans="1:17" x14ac:dyDescent="0.35">
      <c r="A66" s="158" t="s">
        <v>15768</v>
      </c>
      <c r="B66" s="152" t="s">
        <v>189</v>
      </c>
      <c r="C66" s="153" t="s">
        <v>131</v>
      </c>
      <c r="D66" s="164">
        <v>228</v>
      </c>
      <c r="E66" s="152" t="s">
        <v>747</v>
      </c>
      <c r="F66" s="152" t="s">
        <v>748</v>
      </c>
      <c r="G66" s="152" t="s">
        <v>749</v>
      </c>
      <c r="H66" s="158" t="s">
        <v>750</v>
      </c>
      <c r="I66" s="158"/>
      <c r="J66" s="161" t="s">
        <v>751</v>
      </c>
      <c r="K66" s="153" t="s">
        <v>455</v>
      </c>
      <c r="L66" s="158" t="s">
        <v>494</v>
      </c>
      <c r="M66" s="158"/>
      <c r="N66" s="158" t="s">
        <v>752</v>
      </c>
      <c r="O66" s="158" t="s">
        <v>458</v>
      </c>
      <c r="P66" s="159">
        <v>2108</v>
      </c>
    </row>
    <row r="67" spans="1:17" x14ac:dyDescent="0.35">
      <c r="A67" s="158" t="s">
        <v>15769</v>
      </c>
      <c r="B67" s="152" t="s">
        <v>189</v>
      </c>
      <c r="C67" s="153" t="s">
        <v>131</v>
      </c>
      <c r="D67" s="164">
        <v>311</v>
      </c>
      <c r="E67" s="152" t="s">
        <v>753</v>
      </c>
      <c r="F67" s="152" t="s">
        <v>705</v>
      </c>
      <c r="G67" s="152" t="s">
        <v>754</v>
      </c>
      <c r="H67" s="158" t="s">
        <v>755</v>
      </c>
      <c r="I67" s="158"/>
      <c r="J67" s="163" t="s">
        <v>756</v>
      </c>
      <c r="K67" s="153" t="s">
        <v>455</v>
      </c>
      <c r="L67" s="158" t="s">
        <v>494</v>
      </c>
      <c r="M67" s="158" t="s">
        <v>757</v>
      </c>
      <c r="N67" s="158" t="s">
        <v>758</v>
      </c>
      <c r="O67" s="158" t="s">
        <v>672</v>
      </c>
      <c r="P67" s="159">
        <v>2184</v>
      </c>
    </row>
    <row r="68" spans="1:17" x14ac:dyDescent="0.35">
      <c r="A68" s="158" t="s">
        <v>15772</v>
      </c>
      <c r="B68" s="152" t="s">
        <v>189</v>
      </c>
      <c r="C68" s="153" t="s">
        <v>131</v>
      </c>
      <c r="D68" s="164">
        <v>3200</v>
      </c>
      <c r="E68" s="152" t="s">
        <v>673</v>
      </c>
      <c r="F68" s="152" t="s">
        <v>759</v>
      </c>
      <c r="G68" s="152" t="s">
        <v>760</v>
      </c>
      <c r="H68" s="158" t="s">
        <v>761</v>
      </c>
      <c r="I68" s="158"/>
      <c r="J68" s="163" t="s">
        <v>762</v>
      </c>
      <c r="K68" s="153" t="s">
        <v>455</v>
      </c>
      <c r="L68" s="158" t="s">
        <v>494</v>
      </c>
      <c r="M68" s="158"/>
      <c r="N68" s="158" t="s">
        <v>752</v>
      </c>
      <c r="O68" s="158" t="s">
        <v>458</v>
      </c>
      <c r="P68" s="159" t="s">
        <v>459</v>
      </c>
    </row>
    <row r="69" spans="1:17" x14ac:dyDescent="0.35">
      <c r="A69" s="158" t="s">
        <v>15771</v>
      </c>
      <c r="B69" s="152" t="s">
        <v>189</v>
      </c>
      <c r="C69" s="153" t="s">
        <v>131</v>
      </c>
      <c r="D69" s="164">
        <v>9100</v>
      </c>
      <c r="E69" s="152" t="s">
        <v>763</v>
      </c>
      <c r="F69" s="152" t="s">
        <v>511</v>
      </c>
      <c r="G69" s="152" t="s">
        <v>764</v>
      </c>
      <c r="H69" s="158" t="s">
        <v>765</v>
      </c>
      <c r="I69" s="158"/>
      <c r="J69" s="161" t="s">
        <v>766</v>
      </c>
      <c r="K69" s="153" t="s">
        <v>455</v>
      </c>
      <c r="L69" s="158" t="s">
        <v>494</v>
      </c>
      <c r="M69" s="158" t="s">
        <v>767</v>
      </c>
      <c r="N69" s="158" t="s">
        <v>768</v>
      </c>
      <c r="O69" s="158" t="s">
        <v>769</v>
      </c>
      <c r="P69" s="159">
        <v>1510</v>
      </c>
    </row>
    <row r="70" spans="1:17" x14ac:dyDescent="0.35">
      <c r="A70" s="158" t="s">
        <v>15770</v>
      </c>
      <c r="B70" s="152" t="s">
        <v>189</v>
      </c>
      <c r="C70" s="153" t="s">
        <v>131</v>
      </c>
      <c r="D70" s="164" t="s">
        <v>258</v>
      </c>
      <c r="E70" s="152" t="s">
        <v>16583</v>
      </c>
      <c r="F70" s="152" t="s">
        <v>16584</v>
      </c>
      <c r="G70" s="152" t="s">
        <v>16607</v>
      </c>
      <c r="H70" s="158" t="s">
        <v>16585</v>
      </c>
      <c r="I70" s="158" t="s">
        <v>16586</v>
      </c>
      <c r="J70" s="161" t="s">
        <v>16587</v>
      </c>
      <c r="K70" s="153" t="s">
        <v>455</v>
      </c>
      <c r="L70" s="158" t="s">
        <v>494</v>
      </c>
      <c r="M70" s="158" t="s">
        <v>16588</v>
      </c>
      <c r="N70" s="158" t="s">
        <v>770</v>
      </c>
      <c r="O70" s="158" t="s">
        <v>458</v>
      </c>
      <c r="P70" s="159">
        <v>2108</v>
      </c>
    </row>
    <row r="71" spans="1:17" ht="26.5" x14ac:dyDescent="0.35">
      <c r="A71" s="160" t="s">
        <v>771</v>
      </c>
      <c r="B71" s="176" t="s">
        <v>148</v>
      </c>
      <c r="C71" s="153" t="s">
        <v>148</v>
      </c>
      <c r="D71" s="153">
        <v>1470</v>
      </c>
      <c r="E71" s="256" t="s">
        <v>772</v>
      </c>
      <c r="F71" s="256" t="s">
        <v>773</v>
      </c>
      <c r="G71" s="158" t="s">
        <v>774</v>
      </c>
      <c r="H71" s="158" t="s">
        <v>775</v>
      </c>
      <c r="I71" s="158" t="s">
        <v>776</v>
      </c>
      <c r="J71" s="163" t="s">
        <v>777</v>
      </c>
      <c r="K71" s="162" t="s">
        <v>455</v>
      </c>
      <c r="L71" s="160" t="s">
        <v>494</v>
      </c>
      <c r="M71" s="160" t="s">
        <v>778</v>
      </c>
      <c r="N71" s="158" t="s">
        <v>779</v>
      </c>
      <c r="O71" s="158" t="s">
        <v>491</v>
      </c>
      <c r="P71" s="159">
        <v>2150</v>
      </c>
    </row>
    <row r="72" spans="1:17" x14ac:dyDescent="0.35">
      <c r="A72" s="160" t="s">
        <v>16535</v>
      </c>
      <c r="B72" s="152" t="s">
        <v>191</v>
      </c>
      <c r="C72" s="153" t="s">
        <v>191</v>
      </c>
      <c r="D72" s="153">
        <v>1000</v>
      </c>
      <c r="E72" s="256" t="s">
        <v>780</v>
      </c>
      <c r="F72" s="256" t="s">
        <v>781</v>
      </c>
      <c r="G72" s="158" t="s">
        <v>782</v>
      </c>
      <c r="H72" s="184" t="s">
        <v>783</v>
      </c>
      <c r="I72" s="158"/>
      <c r="J72" s="163" t="s">
        <v>15794</v>
      </c>
      <c r="K72" s="162" t="s">
        <v>455</v>
      </c>
      <c r="L72" s="160" t="s">
        <v>494</v>
      </c>
      <c r="M72" s="160"/>
      <c r="N72" s="158" t="s">
        <v>784</v>
      </c>
      <c r="O72" s="158" t="s">
        <v>491</v>
      </c>
      <c r="P72" s="159">
        <v>2150</v>
      </c>
    </row>
    <row r="73" spans="1:17" x14ac:dyDescent="0.35">
      <c r="A73" s="160" t="s">
        <v>596</v>
      </c>
      <c r="B73" s="152" t="s">
        <v>213</v>
      </c>
      <c r="C73" s="153" t="s">
        <v>109</v>
      </c>
      <c r="D73" s="153">
        <v>6000</v>
      </c>
      <c r="E73" s="256" t="s">
        <v>597</v>
      </c>
      <c r="F73" s="256" t="s">
        <v>598</v>
      </c>
      <c r="G73" s="158" t="s">
        <v>599</v>
      </c>
      <c r="H73" s="158" t="s">
        <v>600</v>
      </c>
      <c r="I73" s="158"/>
      <c r="J73" s="163" t="s">
        <v>15795</v>
      </c>
      <c r="K73" s="162" t="s">
        <v>455</v>
      </c>
      <c r="L73" s="160" t="s">
        <v>601</v>
      </c>
      <c r="M73" s="160"/>
      <c r="N73" s="158" t="s">
        <v>602</v>
      </c>
      <c r="O73" s="158" t="s">
        <v>458</v>
      </c>
      <c r="P73" s="159">
        <v>2111</v>
      </c>
      <c r="Q73" s="158"/>
    </row>
  </sheetData>
  <autoFilter ref="A1:P73" xr:uid="{00000000-0001-0000-1000-000000000000}">
    <sortState xmlns:xlrd2="http://schemas.microsoft.com/office/spreadsheetml/2017/richdata2" ref="A2:P73">
      <sortCondition ref="B2:B73"/>
      <sortCondition ref="D2:D73"/>
      <sortCondition ref="E2:E73"/>
      <sortCondition ref="F2:F73"/>
      <sortCondition ref="C2:C73"/>
      <sortCondition ref="A2:A73"/>
    </sortState>
  </autoFilter>
  <sortState xmlns:xlrd2="http://schemas.microsoft.com/office/spreadsheetml/2017/richdata2" ref="A2:P73">
    <sortCondition ref="C2:C73"/>
    <sortCondition ref="B2:B73"/>
    <sortCondition ref="A2:A73"/>
  </sortState>
  <conditionalFormatting sqref="A74:A1048576 A1:A72">
    <cfRule type="duplicateValues" dxfId="10" priority="1345"/>
  </conditionalFormatting>
  <conditionalFormatting sqref="B1:B1048576">
    <cfRule type="duplicateValues" dxfId="9" priority="1"/>
  </conditionalFormatting>
  <conditionalFormatting sqref="B74:B1048576 B1:B72">
    <cfRule type="duplicateValues" dxfId="8" priority="2"/>
  </conditionalFormatting>
  <hyperlinks>
    <hyperlink ref="J46" r:id="rId1" xr:uid="{00000000-0004-0000-1000-000002000000}"/>
    <hyperlink ref="J49" r:id="rId2" display="karl.brenner@pol.state.ma.us" xr:uid="{00000000-0004-0000-1000-000005000000}"/>
    <hyperlink ref="J50" r:id="rId3" display="sean.powers@mass.gov" xr:uid="{00000000-0004-0000-1000-000006000000}"/>
    <hyperlink ref="J66" r:id="rId4" xr:uid="{00000000-0004-0000-1000-000016000000}"/>
    <hyperlink ref="J68" r:id="rId5" xr:uid="{00000000-0004-0000-1000-000017000000}"/>
    <hyperlink ref="J67" r:id="rId6" xr:uid="{00000000-0004-0000-1000-000018000000}"/>
    <hyperlink ref="J69" r:id="rId7" xr:uid="{00000000-0004-0000-1000-000019000000}"/>
    <hyperlink ref="J70" r:id="rId8" display="mark.prior@jud.state.ma.us" xr:uid="{00000000-0004-0000-1000-00001A000000}"/>
    <hyperlink ref="J57" r:id="rId9" xr:uid="{00000000-0004-0000-1000-000025000000}"/>
    <hyperlink ref="J2" r:id="rId10" xr:uid="{00000000-0004-0000-1000-00002F000000}"/>
    <hyperlink ref="J4" r:id="rId11" xr:uid="{00000000-0004-0000-1000-000030000000}"/>
    <hyperlink ref="J6" r:id="rId12" xr:uid="{00000000-0004-0000-1000-000031000000}"/>
    <hyperlink ref="J7" r:id="rId13" xr:uid="{00000000-0004-0000-1000-000032000000}"/>
    <hyperlink ref="J8" r:id="rId14" display="alyssa.sciuto@mass.gov" xr:uid="{00000000-0004-0000-1000-000033000000}"/>
    <hyperlink ref="J9" r:id="rId15" display="Kris.Gottlander@Mass.gov" xr:uid="{00000000-0004-0000-1000-000034000000}"/>
    <hyperlink ref="J10" r:id="rId16" xr:uid="{00000000-0004-0000-1000-000035000000}"/>
    <hyperlink ref="J11" r:id="rId17" xr:uid="{00000000-0004-0000-1000-000036000000}"/>
    <hyperlink ref="J12" r:id="rId18" xr:uid="{00000000-0004-0000-1000-000037000000}"/>
    <hyperlink ref="J14" r:id="rId19" display="laura.prezioso@mass.gov" xr:uid="{00000000-0004-0000-1000-000038000000}"/>
    <hyperlink ref="J16" r:id="rId20" xr:uid="{00000000-0004-0000-1000-000039000000}"/>
    <hyperlink ref="J17" r:id="rId21" xr:uid="{00000000-0004-0000-1000-00003A000000}"/>
    <hyperlink ref="J18" r:id="rId22" xr:uid="{00000000-0004-0000-1000-00003B000000}"/>
    <hyperlink ref="J19" r:id="rId23" xr:uid="{00000000-0004-0000-1000-00003C000000}"/>
    <hyperlink ref="J20" r:id="rId24" xr:uid="{00000000-0004-0000-1000-00003D000000}"/>
    <hyperlink ref="J22" r:id="rId25" xr:uid="{00000000-0004-0000-1000-00003E000000}"/>
    <hyperlink ref="J24" r:id="rId26" xr:uid="{00000000-0004-0000-1000-00003F000000}"/>
    <hyperlink ref="J25" r:id="rId27" xr:uid="{00000000-0004-0000-1000-000040000000}"/>
    <hyperlink ref="J73" r:id="rId28" display="Christopher.Silva@massmail.state.ma.us" xr:uid="{00000000-0004-0000-1000-000041000000}"/>
    <hyperlink ref="J26" r:id="rId29" xr:uid="{00000000-0004-0000-1000-000042000000}"/>
    <hyperlink ref="J27" r:id="rId30" display="connie.fidalgo@massmail.state.ma.us" xr:uid="{00000000-0004-0000-1000-000043000000}"/>
    <hyperlink ref="J29" r:id="rId31" display="april.aguiar@massmail.state.ma.us" xr:uid="{00000000-0004-0000-1000-000044000000}"/>
    <hyperlink ref="J30" r:id="rId32" xr:uid="{00000000-0004-0000-1000-000045000000}"/>
    <hyperlink ref="J31" r:id="rId33" xr:uid="{00000000-0004-0000-1000-000046000000}"/>
    <hyperlink ref="J32" r:id="rId34" xr:uid="{00000000-0004-0000-1000-000047000000}"/>
    <hyperlink ref="J35" r:id="rId35" display="jeremy.meade@massmail.state.ma.us" xr:uid="{00000000-0004-0000-1000-000048000000}"/>
    <hyperlink ref="J38" r:id="rId36" xr:uid="{00000000-0004-0000-1000-000049000000}"/>
    <hyperlink ref="J37" r:id="rId37" display="eric.knight@massmail.state.ma.us" xr:uid="{00000000-0004-0000-1000-00004A000000}"/>
    <hyperlink ref="J39" r:id="rId38" xr:uid="{00000000-0004-0000-1000-00004B000000}"/>
    <hyperlink ref="J40" r:id="rId39" display="megan.marcelonis@mass.gov" xr:uid="{00000000-0004-0000-1000-00004C000000}"/>
    <hyperlink ref="J42" r:id="rId40" xr:uid="{00000000-0004-0000-1000-00004D000000}"/>
    <hyperlink ref="J43" r:id="rId41" display="teresa.mace@massmail.state.ma.us" xr:uid="{00000000-0004-0000-1000-00004F000000}"/>
    <hyperlink ref="J45" r:id="rId42" xr:uid="{00000000-0004-0000-1000-000050000000}"/>
    <hyperlink ref="J47" r:id="rId43" xr:uid="{00000000-0004-0000-1000-000051000000}"/>
    <hyperlink ref="J48" r:id="rId44" xr:uid="{00000000-0004-0000-1000-000052000000}"/>
    <hyperlink ref="J51" r:id="rId45" xr:uid="{00000000-0004-0000-1000-000053000000}"/>
    <hyperlink ref="J52" r:id="rId46" xr:uid="{00000000-0004-0000-1000-000054000000}"/>
    <hyperlink ref="J64" r:id="rId47" xr:uid="{00000000-0004-0000-1000-000055000000}"/>
    <hyperlink ref="J71" r:id="rId48" xr:uid="{00000000-0004-0000-1000-000057000000}"/>
    <hyperlink ref="J72" r:id="rId49" display="dbrennan@massmail.state.ma.us" xr:uid="{00000000-0004-0000-1000-000058000000}"/>
    <hyperlink ref="J5" r:id="rId50" xr:uid="{00000000-0004-0000-1000-000059000000}"/>
    <hyperlink ref="J44" r:id="rId51" xr:uid="{00000000-0004-0000-1000-00005A000000}"/>
    <hyperlink ref="J55" r:id="rId52" xr:uid="{00000000-0004-0000-1000-00005B000000}"/>
    <hyperlink ref="J54" r:id="rId53" display="pgarbacik@bsheriff.net" xr:uid="{00000000-0004-0000-1000-00005C000000}"/>
    <hyperlink ref="J53" r:id="rId54" xr:uid="{00000000-0004-0000-1000-00005D000000}"/>
    <hyperlink ref="J36" r:id="rId55" xr:uid="{00000000-0004-0000-1000-00005E000000}"/>
    <hyperlink ref="J56" r:id="rId56" xr:uid="{00000000-0004-0000-1000-000060000000}"/>
    <hyperlink ref="J61" r:id="rId57" display="cbitteker@pcsdma.org" xr:uid="{00000000-0004-0000-1000-000061000000}"/>
    <hyperlink ref="J62" r:id="rId58" display="jdelsolio@scsdma.org" xr:uid="{00000000-0004-0000-1000-000062000000}"/>
    <hyperlink ref="J60" r:id="rId59" display="blofgren@norfolksheriffma.org" xr:uid="{00000000-0004-0000-1000-000063000000}"/>
    <hyperlink ref="J58" r:id="rId60" xr:uid="{00000000-0004-0000-1000-000064000000}"/>
    <hyperlink ref="J59" r:id="rId61" xr:uid="{00000000-0004-0000-1000-000065000000}"/>
    <hyperlink ref="J63" r:id="rId62" xr:uid="{00000000-0004-0000-1000-000066000000}"/>
    <hyperlink ref="J13" r:id="rId63" display="gerard.defranc@mass.gov" xr:uid="{568E2239-6ABE-41F0-9050-8E3E0D20954C}"/>
    <hyperlink ref="J15" r:id="rId64" xr:uid="{D2A65112-6F00-48F2-BC99-B5F3CECDFB07}"/>
    <hyperlink ref="J23" r:id="rId65" display="mailto:michael.w.kelleher@DOT.state.ma.us" xr:uid="{0086C673-1158-414E-8F06-9B650735831B}"/>
    <hyperlink ref="J34" r:id="rId66" display="mailto:betsy.goldrick@mass.gov" xr:uid="{6BF1A3C0-543B-4FF6-A5BF-76779BA5FFEC}"/>
    <hyperlink ref="J33" r:id="rId67" display="mailto:Richard.Juliano@mass.gov" xr:uid="{7334135C-238F-4C99-AA9E-40C13AF21B17}"/>
    <hyperlink ref="J41" r:id="rId68" display="agnes.beaulieu@massmail.state.ma.us" xr:uid="{00000000-0004-0000-1000-00004E000000}"/>
    <hyperlink ref="J3" r:id="rId69" xr:uid="{00000000-0004-0000-1000-00002E000000}"/>
    <hyperlink ref="J21" r:id="rId70" xr:uid="{0DFD4366-293B-4709-9464-026D6F735BF3}"/>
    <hyperlink ref="J28" r:id="rId71" display="connie.fidalgo@massmail.state.ma.us" xr:uid="{430D61BD-41E5-498D-BE6F-E5EB40F6A14A}"/>
    <hyperlink ref="J65" r:id="rId72" display="cullen.roberts2@mass.gov" xr:uid="{00000000-0004-0000-1000-000056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7ABE31071780243B2E68C5BEE851FF0" ma:contentTypeVersion="12" ma:contentTypeDescription="Create a new document." ma:contentTypeScope="" ma:versionID="8e973cfa8d71b91b0f0592041c7be97e">
  <xsd:schema xmlns:xsd="http://www.w3.org/2001/XMLSchema" xmlns:xs="http://www.w3.org/2001/XMLSchema" xmlns:p="http://schemas.microsoft.com/office/2006/metadata/properties" xmlns:ns1="http://schemas.microsoft.com/sharepoint/v3" xmlns:ns3="6d1ab2f6-91f9-4f14-952a-3f3eb0d68341" xmlns:ns4="8f2fdac3-5421-455f-b4e4-df6141b3176a" targetNamespace="http://schemas.microsoft.com/office/2006/metadata/properties" ma:root="true" ma:fieldsID="25a71ad994c3dd9458a62518b28271c8" ns1:_="" ns3:_="" ns4:_="">
    <xsd:import namespace="http://schemas.microsoft.com/sharepoint/v3"/>
    <xsd:import namespace="6d1ab2f6-91f9-4f14-952a-3f3eb0d68341"/>
    <xsd:import namespace="8f2fdac3-5421-455f-b4e4-df6141b3176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GenerationTime" minOccurs="0"/>
                <xsd:element ref="ns3:MediaServiceEventHashCode" minOccurs="0"/>
                <xsd:element ref="ns1:_ip_UnifiedCompliancePolicyProperties" minOccurs="0"/>
                <xsd:element ref="ns1:_ip_UnifiedCompliancePolicyUIAction" minOccurs="0"/>
                <xsd:element ref="ns3:MediaServiceDateTaken"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d1ab2f6-91f9-4f14-952a-3f3eb0d683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f2fdac3-5421-455f-b4e4-df6141b3176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0871C98-826E-444D-ADAB-9AD663E9EC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d1ab2f6-91f9-4f14-952a-3f3eb0d68341"/>
    <ds:schemaRef ds:uri="8f2fdac3-5421-455f-b4e4-df6141b317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516D30-03ED-4B47-9E53-59279D30CD66}">
  <ds:schemaRefs>
    <ds:schemaRef ds:uri="http://purl.org/dc/elements/1.1/"/>
    <ds:schemaRef ds:uri="http://schemas.microsoft.com/office/2006/metadata/properties"/>
    <ds:schemaRef ds:uri="http://schemas.microsoft.com/sharepoint/v3"/>
    <ds:schemaRef ds:uri="http://schemas.microsoft.com/office/2006/documentManagement/types"/>
    <ds:schemaRef ds:uri="6d1ab2f6-91f9-4f14-952a-3f3eb0d68341"/>
    <ds:schemaRef ds:uri="http://schemas.openxmlformats.org/package/2006/metadata/core-properties"/>
    <ds:schemaRef ds:uri="http://purl.org/dc/dcmitype/"/>
    <ds:schemaRef ds:uri="http://www.w3.org/XML/1998/namespace"/>
    <ds:schemaRef ds:uri="http://schemas.microsoft.com/office/infopath/2007/PartnerControls"/>
    <ds:schemaRef ds:uri="8f2fdac3-5421-455f-b4e4-df6141b3176a"/>
    <ds:schemaRef ds:uri="http://purl.org/dc/terms/"/>
  </ds:schemaRefs>
</ds:datastoreItem>
</file>

<file path=customXml/itemProps3.xml><?xml version="1.0" encoding="utf-8"?>
<ds:datastoreItem xmlns:ds="http://schemas.openxmlformats.org/officeDocument/2006/customXml" ds:itemID="{01FF03FC-66A7-452D-9F5A-FFE9B132396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14</vt:i4>
      </vt:variant>
    </vt:vector>
  </HeadingPairs>
  <TitlesOfParts>
    <vt:vector size="26" baseType="lpstr">
      <vt:lpstr>Instructs, Defines, Contacts</vt:lpstr>
      <vt:lpstr>Justification &amp; Expected Use</vt:lpstr>
      <vt:lpstr>Vehicle Specs, FES, &amp; Turn-Ins</vt:lpstr>
      <vt:lpstr>Funding, Summary, &amp; Approval</vt:lpstr>
      <vt:lpstr>VEH110 List</vt:lpstr>
      <vt:lpstr>FES calcs</vt:lpstr>
      <vt:lpstr>Sec-Agency PL</vt:lpstr>
      <vt:lpstr>CFO Contact List</vt:lpstr>
      <vt:lpstr>AGENCY CONTACT TEST</vt:lpstr>
      <vt:lpstr>RI Drop-Downs</vt:lpstr>
      <vt:lpstr>VEH110 ID LISTS</vt:lpstr>
      <vt:lpstr>Turn-Ins</vt:lpstr>
      <vt:lpstr>NumberRequested_CatI</vt:lpstr>
      <vt:lpstr>NumberRequested_CatII</vt:lpstr>
      <vt:lpstr>PrimaryFuel_CatI</vt:lpstr>
      <vt:lpstr>PrimaryFuel_CatII</vt:lpstr>
      <vt:lpstr>'Funding, Summary, &amp; Approval'!Print_Area</vt:lpstr>
      <vt:lpstr>'Instructs, Defines, Contacts'!Print_Area</vt:lpstr>
      <vt:lpstr>'Justification &amp; Expected Use'!Print_Area</vt:lpstr>
      <vt:lpstr>'Vehicle Specs, FES, &amp; Turn-Ins'!Print_Area</vt:lpstr>
      <vt:lpstr>'Funding, Summary, &amp; Approval'!Print_Titles</vt:lpstr>
      <vt:lpstr>'Instructs, Defines, Contacts'!Print_Titles</vt:lpstr>
      <vt:lpstr>'Justification &amp; Expected Use'!Print_Titles</vt:lpstr>
      <vt:lpstr>'Vehicle Specs, FES, &amp; Turn-Ins'!Print_Titles</vt:lpstr>
      <vt:lpstr>SecondaryFuel_CatI</vt:lpstr>
      <vt:lpstr>SecondaryFuel_CatII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Rasnick, Karen (OSD)</dc:creator>
  <cp:keywords/>
  <dc:description/>
  <cp:lastModifiedBy>Rasnick, Karen (OSD)</cp:lastModifiedBy>
  <cp:revision/>
  <cp:lastPrinted>2021-01-25T22:20:13Z</cp:lastPrinted>
  <dcterms:created xsi:type="dcterms:W3CDTF">2020-06-29T19:48:30Z</dcterms:created>
  <dcterms:modified xsi:type="dcterms:W3CDTF">2024-03-12T12:58:10Z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0x010100D7ABE31071780243B2E68C5BEE851FF0</vt:lpwstr>
  </property>
</Properties>
</file>