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7680" activeTab="0"/>
  </bookViews>
  <sheets>
    <sheet name="FY16 &amp; FY17 Summary" sheetId="1" r:id="rId1"/>
    <sheet name="ES90" sheetId="2" r:id="rId2"/>
    <sheet name="ES10" sheetId="3" r:id="rId3"/>
  </sheets>
  <definedNames>
    <definedName name="_xlnm.Print_Area" localSheetId="2">'ES10'!$A$1:$N$44</definedName>
    <definedName name="_xlnm.Print_Area" localSheetId="1">'ES90'!$A$1:$O$42</definedName>
    <definedName name="_xlnm.Print_Area" localSheetId="0">'FY16 &amp; FY17 Summary'!$A$1:$I$38</definedName>
  </definedNames>
  <calcPr fullCalcOnLoad="1"/>
</workbook>
</file>

<file path=xl/sharedStrings.xml><?xml version="1.0" encoding="utf-8"?>
<sst xmlns="http://schemas.openxmlformats.org/spreadsheetml/2006/main" count="186" uniqueCount="68">
  <si>
    <t>Hold</t>
  </si>
  <si>
    <t>Weighted</t>
  </si>
  <si>
    <t>Harmless</t>
  </si>
  <si>
    <t>Final</t>
  </si>
  <si>
    <t>Formula</t>
  </si>
  <si>
    <t>Labor</t>
  </si>
  <si>
    <t>Upper</t>
  </si>
  <si>
    <t>Lower</t>
  </si>
  <si>
    <t>Allocation</t>
  </si>
  <si>
    <t>Share</t>
  </si>
  <si>
    <t>Franklin/Hampshire</t>
  </si>
  <si>
    <t>Berkshire</t>
  </si>
  <si>
    <t>Hampden</t>
  </si>
  <si>
    <t>Boston</t>
  </si>
  <si>
    <t>Metro North</t>
  </si>
  <si>
    <t>Metro South/West</t>
  </si>
  <si>
    <t>Brockton</t>
  </si>
  <si>
    <t>South Coastal</t>
  </si>
  <si>
    <t>Bristol</t>
  </si>
  <si>
    <t>Cape &amp; Islands</t>
  </si>
  <si>
    <t>North Shore</t>
  </si>
  <si>
    <t>Greater Lowell</t>
  </si>
  <si>
    <t>Central MA</t>
  </si>
  <si>
    <t>Greater New Bedford</t>
  </si>
  <si>
    <t>North Central</t>
  </si>
  <si>
    <t>South Shore</t>
  </si>
  <si>
    <t>Unemployed</t>
  </si>
  <si>
    <t xml:space="preserve">Force </t>
  </si>
  <si>
    <t>Force</t>
  </si>
  <si>
    <t>Number of</t>
  </si>
  <si>
    <t xml:space="preserve">Commonwealth of Massachusetts </t>
  </si>
  <si>
    <t>Wagner-Peyser 90% Funds</t>
  </si>
  <si>
    <t>Wagner-Peyser 10% Funds</t>
  </si>
  <si>
    <t>Workforce</t>
  </si>
  <si>
    <t>Area</t>
  </si>
  <si>
    <t>Department of Career Services</t>
  </si>
  <si>
    <t>90%</t>
  </si>
  <si>
    <t>10%</t>
  </si>
  <si>
    <t>Total</t>
  </si>
  <si>
    <t xml:space="preserve">Change </t>
  </si>
  <si>
    <t>from</t>
  </si>
  <si>
    <t xml:space="preserve">% Change </t>
  </si>
  <si>
    <t>Wagner-Peyser 90% and 10% Funds</t>
  </si>
  <si>
    <t>Based on 80% Local Share of State Wagner-Peyser 90% Allotment</t>
  </si>
  <si>
    <t>Merrimack Valley</t>
  </si>
  <si>
    <t>Dept. of Career Services</t>
  </si>
  <si>
    <t xml:space="preserve">Note: The allocation methodology for ES Wagner Peyser 90% and 10% funds is based on two factors: </t>
  </si>
  <si>
    <t xml:space="preserve">1) Number of individuals in the local workforce area's labor force (2/3 weight). </t>
  </si>
  <si>
    <t>2) Number of unemployed individuals in the local workforce area (1/3 weight).</t>
  </si>
  <si>
    <t xml:space="preserve"> </t>
  </si>
  <si>
    <t>FY 2016</t>
  </si>
  <si>
    <t>FY2016</t>
  </si>
  <si>
    <t>Change 
from 
FY 2015</t>
  </si>
  <si>
    <t>% Change 
from 
FY 2015</t>
  </si>
  <si>
    <t>Date:</t>
  </si>
  <si>
    <t xml:space="preserve">Date: </t>
  </si>
  <si>
    <r>
      <t>Based on 62%</t>
    </r>
    <r>
      <rPr>
        <b/>
        <sz val="14"/>
        <color indexed="10"/>
        <rFont val="Arial Narrow"/>
        <family val="2"/>
      </rPr>
      <t xml:space="preserve"> </t>
    </r>
    <r>
      <rPr>
        <b/>
        <sz val="14"/>
        <rFont val="Arial Narrow"/>
        <family val="2"/>
      </rPr>
      <t>Local Share of State Wagner-Peyser 10% Allotment</t>
    </r>
  </si>
  <si>
    <t>CY 2015</t>
  </si>
  <si>
    <t>FY 2017</t>
  </si>
  <si>
    <t>FY2017</t>
  </si>
  <si>
    <t>FISCAL YEAR 2017</t>
  </si>
  <si>
    <t xml:space="preserve">ATTACHMENT </t>
  </si>
  <si>
    <t xml:space="preserve">* Labor force and unemployed data are for calendar year 2015 (CY15) January 2015 to December 2015, not seasonally adjusted. </t>
  </si>
  <si>
    <t>Change 
from 
FY 2016</t>
  </si>
  <si>
    <t>% Change 
from 
FY 2016</t>
  </si>
  <si>
    <t xml:space="preserve"> FISCAL YEAR 2016 AND FISCAL YEAR 2017 COMPARED</t>
  </si>
  <si>
    <t>Formula Allocations</t>
  </si>
  <si>
    <t>ATTACHMENT P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</si>
</sst>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[$-409]dddd\,\ mmmm\ dd\,\ yyyy"/>
    <numFmt numFmtId="166" formatCode="&quot;$&quot;#,##0"/>
    <numFmt numFmtId="167" formatCode="0.0%"/>
    <numFmt numFmtId="168" formatCode="mm/dd/yy;@"/>
    <numFmt numFmtId="169" formatCode="m/d/yy;@"/>
    <numFmt numFmtId="170" formatCode="[$-409]mmmm\ d\,\ yyyy;@"/>
    <numFmt numFmtId="171" formatCode="0.0000%"/>
    <numFmt numFmtId="172" formatCode="0.00000%"/>
    <numFmt numFmtId="173" formatCode="0.000%"/>
    <numFmt numFmtId="174" formatCode="&quot;$&quot;#,##0.00"/>
    <numFmt numFmtId="175" formatCode="#,##0.0000_);\(#,##0.0000\)"/>
    <numFmt numFmtId="176" formatCode="_(&quot;$&quot;* #,##0.0_);_(&quot;$&quot;* \(#,##0.0\);_(&quot;$&quot;* &quot;-&quot;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"/>
    <numFmt numFmtId="182" formatCode="0.000000"/>
    <numFmt numFmtId="183" formatCode="#,##0.000_);\(#,##0.000\)"/>
    <numFmt numFmtId="184" formatCode="&quot;$&quot;#,##0.0000"/>
    <numFmt numFmtId="185" formatCode="0.0000000%"/>
    <numFmt numFmtId="186" formatCode="0.000000%"/>
  </numFmts>
  <fonts count="57">
    <font>
      <sz val="12"/>
      <name val="Times New Roman"/>
      <family val="0"/>
    </font>
    <font>
      <b/>
      <sz val="16"/>
      <name val="Arial Narrow"/>
      <family val="2"/>
    </font>
    <font>
      <b/>
      <sz val="20"/>
      <name val="Arial Narrow"/>
      <family val="2"/>
    </font>
    <font>
      <b/>
      <sz val="14"/>
      <name val="Arial Narrow"/>
      <family val="2"/>
    </font>
    <font>
      <b/>
      <sz val="16"/>
      <color indexed="12"/>
      <name val="Arial Narrow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6"/>
      <color indexed="10"/>
      <name val="Arial Narrow"/>
      <family val="2"/>
    </font>
    <font>
      <b/>
      <sz val="20"/>
      <color indexed="10"/>
      <name val="Arial Narrow"/>
      <family val="2"/>
    </font>
    <font>
      <b/>
      <sz val="12"/>
      <name val="Arial Narrow"/>
      <family val="2"/>
    </font>
    <font>
      <b/>
      <sz val="15"/>
      <name val="Arial Narrow"/>
      <family val="2"/>
    </font>
    <font>
      <b/>
      <sz val="15"/>
      <color indexed="10"/>
      <name val="Arial Narrow"/>
      <family val="2"/>
    </font>
    <font>
      <i/>
      <sz val="15"/>
      <color indexed="10"/>
      <name val="Arial Narrow"/>
      <family val="2"/>
    </font>
    <font>
      <b/>
      <u val="single"/>
      <sz val="15"/>
      <name val="Arial Narrow"/>
      <family val="2"/>
    </font>
    <font>
      <b/>
      <sz val="11"/>
      <color indexed="12"/>
      <name val="Arial Narrow"/>
      <family val="2"/>
    </font>
    <font>
      <b/>
      <sz val="11"/>
      <color indexed="10"/>
      <name val="Arial Narrow"/>
      <family val="2"/>
    </font>
    <font>
      <b/>
      <sz val="14"/>
      <color indexed="10"/>
      <name val="Arial Narrow"/>
      <family val="2"/>
    </font>
    <font>
      <sz val="14"/>
      <name val="Times New Roman"/>
      <family val="1"/>
    </font>
    <font>
      <b/>
      <sz val="22"/>
      <name val="Times New Roman"/>
      <family val="1"/>
    </font>
    <font>
      <b/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6">
    <xf numFmtId="37" fontId="0" fillId="0" borderId="0" xfId="0" applyAlignment="1">
      <alignment/>
    </xf>
    <xf numFmtId="37" fontId="1" fillId="33" borderId="0" xfId="0" applyFont="1" applyFill="1" applyBorder="1" applyAlignment="1">
      <alignment/>
    </xf>
    <xf numFmtId="37" fontId="1" fillId="0" borderId="0" xfId="0" applyFont="1" applyAlignment="1">
      <alignment/>
    </xf>
    <xf numFmtId="37" fontId="1" fillId="33" borderId="0" xfId="0" applyFont="1" applyFill="1" applyAlignment="1">
      <alignment/>
    </xf>
    <xf numFmtId="37" fontId="1" fillId="0" borderId="10" xfId="0" applyFont="1" applyBorder="1" applyAlignment="1">
      <alignment/>
    </xf>
    <xf numFmtId="37" fontId="4" fillId="0" borderId="0" xfId="0" applyFont="1" applyAlignment="1">
      <alignment/>
    </xf>
    <xf numFmtId="37" fontId="1" fillId="0" borderId="11" xfId="0" applyFont="1" applyBorder="1" applyAlignment="1">
      <alignment/>
    </xf>
    <xf numFmtId="37" fontId="1" fillId="0" borderId="0" xfId="0" applyFont="1" applyBorder="1" applyAlignment="1">
      <alignment/>
    </xf>
    <xf numFmtId="37" fontId="3" fillId="33" borderId="0" xfId="0" applyFont="1" applyFill="1" applyBorder="1" applyAlignment="1">
      <alignment/>
    </xf>
    <xf numFmtId="37" fontId="1" fillId="0" borderId="0" xfId="0" applyFont="1" applyFill="1" applyAlignment="1">
      <alignment/>
    </xf>
    <xf numFmtId="37" fontId="3" fillId="0" borderId="0" xfId="0" applyFont="1" applyFill="1" applyBorder="1" applyAlignment="1">
      <alignment/>
    </xf>
    <xf numFmtId="10" fontId="1" fillId="0" borderId="12" xfId="0" applyNumberFormat="1" applyFont="1" applyFill="1" applyBorder="1" applyAlignment="1" applyProtection="1">
      <alignment/>
      <protection/>
    </xf>
    <xf numFmtId="37" fontId="1" fillId="0" borderId="12" xfId="0" applyFont="1" applyFill="1" applyBorder="1" applyAlignment="1" applyProtection="1">
      <alignment/>
      <protection/>
    </xf>
    <xf numFmtId="37" fontId="1" fillId="0" borderId="0" xfId="0" applyFont="1" applyFill="1" applyBorder="1" applyAlignment="1">
      <alignment/>
    </xf>
    <xf numFmtId="175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37" fontId="7" fillId="0" borderId="0" xfId="0" applyFont="1" applyFill="1" applyBorder="1" applyAlignment="1">
      <alignment horizontal="right"/>
    </xf>
    <xf numFmtId="37" fontId="1" fillId="0" borderId="0" xfId="0" applyFont="1" applyFill="1" applyBorder="1" applyAlignment="1">
      <alignment horizontal="right"/>
    </xf>
    <xf numFmtId="37" fontId="1" fillId="0" borderId="13" xfId="0" applyFont="1" applyFill="1" applyBorder="1" applyAlignment="1">
      <alignment vertical="center"/>
    </xf>
    <xf numFmtId="37" fontId="3" fillId="0" borderId="13" xfId="0" applyFont="1" applyFill="1" applyBorder="1" applyAlignment="1">
      <alignment vertical="center"/>
    </xf>
    <xf numFmtId="37" fontId="1" fillId="0" borderId="14" xfId="0" applyFont="1" applyFill="1" applyBorder="1" applyAlignment="1">
      <alignment/>
    </xf>
    <xf numFmtId="37" fontId="1" fillId="33" borderId="14" xfId="0" applyFont="1" applyFill="1" applyBorder="1" applyAlignment="1">
      <alignment/>
    </xf>
    <xf numFmtId="37" fontId="1" fillId="33" borderId="15" xfId="0" applyFont="1" applyFill="1" applyBorder="1" applyAlignment="1">
      <alignment/>
    </xf>
    <xf numFmtId="37" fontId="1" fillId="0" borderId="16" xfId="0" applyFont="1" applyFill="1" applyBorder="1" applyAlignment="1">
      <alignment/>
    </xf>
    <xf numFmtId="10" fontId="1" fillId="0" borderId="17" xfId="0" applyNumberFormat="1" applyFont="1" applyFill="1" applyBorder="1" applyAlignment="1" applyProtection="1">
      <alignment/>
      <protection/>
    </xf>
    <xf numFmtId="37" fontId="1" fillId="0" borderId="17" xfId="0" applyFont="1" applyFill="1" applyBorder="1" applyAlignment="1" applyProtection="1">
      <alignment/>
      <protection/>
    </xf>
    <xf numFmtId="37" fontId="1" fillId="0" borderId="0" xfId="0" applyFont="1" applyFill="1" applyBorder="1" applyAlignment="1">
      <alignment vertical="center"/>
    </xf>
    <xf numFmtId="37" fontId="3" fillId="0" borderId="0" xfId="0" applyFont="1" applyFill="1" applyBorder="1" applyAlignment="1">
      <alignment vertical="center"/>
    </xf>
    <xf numFmtId="37" fontId="1" fillId="0" borderId="18" xfId="0" applyFont="1" applyFill="1" applyBorder="1" applyAlignment="1">
      <alignment/>
    </xf>
    <xf numFmtId="37" fontId="1" fillId="0" borderId="19" xfId="0" applyFont="1" applyFill="1" applyBorder="1" applyAlignment="1">
      <alignment/>
    </xf>
    <xf numFmtId="37" fontId="10" fillId="33" borderId="12" xfId="0" applyFont="1" applyFill="1" applyBorder="1" applyAlignment="1">
      <alignment/>
    </xf>
    <xf numFmtId="37" fontId="10" fillId="0" borderId="12" xfId="0" applyFont="1" applyFill="1" applyBorder="1" applyAlignment="1">
      <alignment/>
    </xf>
    <xf numFmtId="37" fontId="10" fillId="33" borderId="12" xfId="0" applyFont="1" applyFill="1" applyBorder="1" applyAlignment="1">
      <alignment horizontal="center"/>
    </xf>
    <xf numFmtId="37" fontId="10" fillId="33" borderId="20" xfId="0" applyFont="1" applyFill="1" applyBorder="1" applyAlignment="1">
      <alignment/>
    </xf>
    <xf numFmtId="37" fontId="12" fillId="0" borderId="12" xfId="0" applyFont="1" applyFill="1" applyBorder="1" applyAlignment="1">
      <alignment horizontal="center"/>
    </xf>
    <xf numFmtId="37" fontId="10" fillId="0" borderId="21" xfId="0" applyFont="1" applyFill="1" applyBorder="1" applyAlignment="1">
      <alignment horizontal="center"/>
    </xf>
    <xf numFmtId="37" fontId="10" fillId="0" borderId="12" xfId="0" applyFont="1" applyFill="1" applyBorder="1" applyAlignment="1">
      <alignment horizontal="center"/>
    </xf>
    <xf numFmtId="37" fontId="10" fillId="33" borderId="20" xfId="0" applyFont="1" applyFill="1" applyBorder="1" applyAlignment="1">
      <alignment horizontal="center"/>
    </xf>
    <xf numFmtId="37" fontId="10" fillId="0" borderId="22" xfId="0" applyFont="1" applyFill="1" applyBorder="1" applyAlignment="1">
      <alignment/>
    </xf>
    <xf numFmtId="37" fontId="10" fillId="0" borderId="23" xfId="0" applyFont="1" applyFill="1" applyBorder="1" applyAlignment="1">
      <alignment/>
    </xf>
    <xf numFmtId="37" fontId="10" fillId="33" borderId="23" xfId="0" applyFont="1" applyFill="1" applyBorder="1" applyAlignment="1">
      <alignment/>
    </xf>
    <xf numFmtId="37" fontId="10" fillId="33" borderId="23" xfId="0" applyFont="1" applyFill="1" applyBorder="1" applyAlignment="1">
      <alignment horizontal="center"/>
    </xf>
    <xf numFmtId="37" fontId="10" fillId="33" borderId="24" xfId="0" applyFont="1" applyFill="1" applyBorder="1" applyAlignment="1">
      <alignment/>
    </xf>
    <xf numFmtId="37" fontId="10" fillId="0" borderId="25" xfId="0" applyFont="1" applyFill="1" applyBorder="1" applyAlignment="1">
      <alignment horizontal="center"/>
    </xf>
    <xf numFmtId="42" fontId="1" fillId="0" borderId="26" xfId="0" applyNumberFormat="1" applyFont="1" applyFill="1" applyBorder="1" applyAlignment="1">
      <alignment/>
    </xf>
    <xf numFmtId="42" fontId="1" fillId="0" borderId="27" xfId="0" applyNumberFormat="1" applyFont="1" applyFill="1" applyBorder="1" applyAlignment="1" applyProtection="1">
      <alignment/>
      <protection/>
    </xf>
    <xf numFmtId="42" fontId="1" fillId="33" borderId="21" xfId="0" applyNumberFormat="1" applyFont="1" applyFill="1" applyBorder="1" applyAlignment="1" applyProtection="1">
      <alignment/>
      <protection/>
    </xf>
    <xf numFmtId="170" fontId="3" fillId="0" borderId="13" xfId="0" applyNumberFormat="1" applyFont="1" applyFill="1" applyBorder="1" applyAlignment="1">
      <alignment vertical="center"/>
    </xf>
    <xf numFmtId="37" fontId="1" fillId="33" borderId="19" xfId="0" applyFont="1" applyFill="1" applyBorder="1" applyAlignment="1">
      <alignment/>
    </xf>
    <xf numFmtId="42" fontId="1" fillId="0" borderId="0" xfId="0" applyNumberFormat="1" applyFont="1" applyAlignment="1">
      <alignment/>
    </xf>
    <xf numFmtId="42" fontId="1" fillId="0" borderId="0" xfId="0" applyNumberFormat="1" applyFont="1" applyFill="1" applyAlignment="1">
      <alignment/>
    </xf>
    <xf numFmtId="37" fontId="1" fillId="0" borderId="0" xfId="0" applyFont="1" applyAlignment="1">
      <alignment horizontal="center" vertical="center"/>
    </xf>
    <xf numFmtId="37" fontId="8" fillId="0" borderId="0" xfId="0" applyFont="1" applyFill="1" applyBorder="1" applyAlignment="1" applyProtection="1">
      <alignment horizontal="center"/>
      <protection/>
    </xf>
    <xf numFmtId="37" fontId="1" fillId="0" borderId="12" xfId="0" applyFont="1" applyBorder="1" applyAlignment="1">
      <alignment/>
    </xf>
    <xf numFmtId="37" fontId="10" fillId="0" borderId="12" xfId="0" applyFont="1" applyBorder="1" applyAlignment="1">
      <alignment horizontal="center" vertical="center"/>
    </xf>
    <xf numFmtId="37" fontId="10" fillId="0" borderId="28" xfId="0" applyFont="1" applyBorder="1" applyAlignment="1">
      <alignment horizontal="center" vertical="center"/>
    </xf>
    <xf numFmtId="37" fontId="1" fillId="0" borderId="13" xfId="0" applyFont="1" applyBorder="1" applyAlignment="1">
      <alignment/>
    </xf>
    <xf numFmtId="37" fontId="1" fillId="33" borderId="29" xfId="0" applyFont="1" applyFill="1" applyBorder="1" applyAlignment="1">
      <alignment/>
    </xf>
    <xf numFmtId="37" fontId="15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vertical="center"/>
    </xf>
    <xf numFmtId="37" fontId="1" fillId="33" borderId="13" xfId="0" applyFont="1" applyFill="1" applyBorder="1" applyAlignment="1">
      <alignment/>
    </xf>
    <xf numFmtId="37" fontId="1" fillId="34" borderId="19" xfId="0" applyFont="1" applyFill="1" applyBorder="1" applyAlignment="1">
      <alignment/>
    </xf>
    <xf numFmtId="37" fontId="1" fillId="34" borderId="30" xfId="0" applyFont="1" applyFill="1" applyBorder="1" applyAlignment="1">
      <alignment/>
    </xf>
    <xf numFmtId="37" fontId="1" fillId="0" borderId="25" xfId="0" applyFont="1" applyBorder="1" applyAlignment="1">
      <alignment/>
    </xf>
    <xf numFmtId="42" fontId="1" fillId="0" borderId="21" xfId="0" applyNumberFormat="1" applyFont="1" applyBorder="1" applyAlignment="1">
      <alignment/>
    </xf>
    <xf numFmtId="175" fontId="9" fillId="0" borderId="12" xfId="0" applyNumberFormat="1" applyFont="1" applyBorder="1" applyAlignment="1">
      <alignment/>
    </xf>
    <xf numFmtId="167" fontId="1" fillId="0" borderId="25" xfId="0" applyNumberFormat="1" applyFont="1" applyBorder="1" applyAlignment="1">
      <alignment/>
    </xf>
    <xf numFmtId="10" fontId="9" fillId="0" borderId="17" xfId="0" applyNumberFormat="1" applyFont="1" applyBorder="1" applyAlignment="1">
      <alignment/>
    </xf>
    <xf numFmtId="167" fontId="1" fillId="0" borderId="31" xfId="0" applyNumberFormat="1" applyFont="1" applyBorder="1" applyAlignment="1">
      <alignment/>
    </xf>
    <xf numFmtId="37" fontId="10" fillId="0" borderId="32" xfId="0" applyFont="1" applyFill="1" applyBorder="1" applyAlignment="1" applyProtection="1">
      <alignment horizontal="center"/>
      <protection/>
    </xf>
    <xf numFmtId="37" fontId="10" fillId="0" borderId="33" xfId="0" applyFont="1" applyFill="1" applyBorder="1" applyAlignment="1" applyProtection="1">
      <alignment horizontal="center"/>
      <protection/>
    </xf>
    <xf numFmtId="37" fontId="10" fillId="0" borderId="28" xfId="0" applyFont="1" applyFill="1" applyBorder="1" applyAlignment="1" applyProtection="1">
      <alignment horizontal="center"/>
      <protection/>
    </xf>
    <xf numFmtId="37" fontId="10" fillId="33" borderId="28" xfId="0" applyFont="1" applyFill="1" applyBorder="1" applyAlignment="1" applyProtection="1">
      <alignment horizontal="center"/>
      <protection/>
    </xf>
    <xf numFmtId="37" fontId="10" fillId="33" borderId="28" xfId="0" applyFont="1" applyFill="1" applyBorder="1" applyAlignment="1">
      <alignment horizontal="center"/>
    </xf>
    <xf numFmtId="37" fontId="10" fillId="33" borderId="34" xfId="0" applyFont="1" applyFill="1" applyBorder="1" applyAlignment="1">
      <alignment horizontal="center"/>
    </xf>
    <xf numFmtId="10" fontId="1" fillId="33" borderId="20" xfId="0" applyNumberFormat="1" applyFont="1" applyFill="1" applyBorder="1" applyAlignment="1" applyProtection="1">
      <alignment/>
      <protection/>
    </xf>
    <xf numFmtId="10" fontId="1" fillId="0" borderId="35" xfId="0" applyNumberFormat="1" applyFont="1" applyFill="1" applyBorder="1" applyAlignment="1" applyProtection="1">
      <alignment/>
      <protection/>
    </xf>
    <xf numFmtId="37" fontId="14" fillId="33" borderId="21" xfId="0" applyFont="1" applyFill="1" applyBorder="1" applyAlignment="1">
      <alignment horizontal="center"/>
    </xf>
    <xf numFmtId="37" fontId="10" fillId="33" borderId="21" xfId="0" applyFont="1" applyFill="1" applyBorder="1" applyAlignment="1">
      <alignment horizontal="center"/>
    </xf>
    <xf numFmtId="37" fontId="11" fillId="33" borderId="21" xfId="0" applyFont="1" applyFill="1" applyBorder="1" applyAlignment="1">
      <alignment horizontal="center"/>
    </xf>
    <xf numFmtId="37" fontId="1" fillId="33" borderId="16" xfId="0" applyFont="1" applyFill="1" applyBorder="1" applyAlignment="1">
      <alignment/>
    </xf>
    <xf numFmtId="42" fontId="1" fillId="0" borderId="12" xfId="0" applyNumberFormat="1" applyFont="1" applyBorder="1" applyAlignment="1">
      <alignment/>
    </xf>
    <xf numFmtId="42" fontId="1" fillId="0" borderId="17" xfId="0" applyNumberFormat="1" applyFont="1" applyBorder="1" applyAlignment="1">
      <alignment/>
    </xf>
    <xf numFmtId="37" fontId="10" fillId="0" borderId="0" xfId="0" applyFont="1" applyFill="1" applyBorder="1" applyAlignment="1">
      <alignment horizontal="center" vertical="center"/>
    </xf>
    <xf numFmtId="42" fontId="1" fillId="0" borderId="21" xfId="0" applyNumberFormat="1" applyFont="1" applyFill="1" applyBorder="1" applyAlignment="1">
      <alignment/>
    </xf>
    <xf numFmtId="37" fontId="7" fillId="34" borderId="36" xfId="0" applyFont="1" applyFill="1" applyBorder="1" applyAlignment="1" applyProtection="1">
      <alignment horizontal="center"/>
      <protection/>
    </xf>
    <xf numFmtId="42" fontId="1" fillId="33" borderId="26" xfId="0" applyNumberFormat="1" applyFont="1" applyFill="1" applyBorder="1" applyAlignment="1">
      <alignment/>
    </xf>
    <xf numFmtId="42" fontId="1" fillId="0" borderId="18" xfId="0" applyNumberFormat="1" applyFont="1" applyBorder="1" applyAlignment="1">
      <alignment/>
    </xf>
    <xf numFmtId="175" fontId="9" fillId="0" borderId="18" xfId="0" applyNumberFormat="1" applyFont="1" applyBorder="1" applyAlignment="1">
      <alignment/>
    </xf>
    <xf numFmtId="167" fontId="1" fillId="0" borderId="37" xfId="0" applyNumberFormat="1" applyFont="1" applyBorder="1" applyAlignment="1">
      <alignment/>
    </xf>
    <xf numFmtId="42" fontId="1" fillId="33" borderId="27" xfId="0" applyNumberFormat="1" applyFont="1" applyFill="1" applyBorder="1" applyAlignment="1" applyProtection="1">
      <alignment/>
      <protection/>
    </xf>
    <xf numFmtId="37" fontId="10" fillId="0" borderId="38" xfId="0" applyFont="1" applyFill="1" applyBorder="1" applyAlignment="1">
      <alignment horizontal="center"/>
    </xf>
    <xf numFmtId="37" fontId="1" fillId="0" borderId="39" xfId="0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2" fontId="1" fillId="33" borderId="25" xfId="0" applyNumberFormat="1" applyFont="1" applyFill="1" applyBorder="1" applyAlignment="1" applyProtection="1">
      <alignment/>
      <protection/>
    </xf>
    <xf numFmtId="42" fontId="1" fillId="33" borderId="31" xfId="0" applyNumberFormat="1" applyFont="1" applyFill="1" applyBorder="1" applyAlignment="1" applyProtection="1">
      <alignment/>
      <protection/>
    </xf>
    <xf numFmtId="37" fontId="1" fillId="33" borderId="39" xfId="0" applyFont="1" applyFill="1" applyBorder="1" applyAlignment="1">
      <alignment/>
    </xf>
    <xf numFmtId="37" fontId="10" fillId="33" borderId="22" xfId="0" applyFont="1" applyFill="1" applyBorder="1" applyAlignment="1">
      <alignment/>
    </xf>
    <xf numFmtId="37" fontId="10" fillId="33" borderId="38" xfId="0" applyFont="1" applyFill="1" applyBorder="1" applyAlignment="1">
      <alignment horizontal="center"/>
    </xf>
    <xf numFmtId="37" fontId="10" fillId="33" borderId="25" xfId="0" applyFont="1" applyFill="1" applyBorder="1" applyAlignment="1">
      <alignment horizontal="center"/>
    </xf>
    <xf numFmtId="37" fontId="10" fillId="33" borderId="33" xfId="0" applyFont="1" applyFill="1" applyBorder="1" applyAlignment="1" applyProtection="1">
      <alignment horizontal="center"/>
      <protection/>
    </xf>
    <xf numFmtId="37" fontId="1" fillId="33" borderId="19" xfId="57" applyFont="1" applyFill="1" applyBorder="1">
      <alignment/>
      <protection/>
    </xf>
    <xf numFmtId="37" fontId="1" fillId="0" borderId="19" xfId="57" applyFont="1" applyFill="1" applyBorder="1">
      <alignment/>
      <protection/>
    </xf>
    <xf numFmtId="37" fontId="10" fillId="33" borderId="32" xfId="0" applyFont="1" applyFill="1" applyBorder="1" applyAlignment="1">
      <alignment horizontal="center"/>
    </xf>
    <xf numFmtId="167" fontId="1" fillId="33" borderId="25" xfId="0" applyNumberFormat="1" applyFont="1" applyFill="1" applyBorder="1" applyAlignment="1" applyProtection="1">
      <alignment/>
      <protection/>
    </xf>
    <xf numFmtId="37" fontId="1" fillId="0" borderId="0" xfId="57" applyFont="1" applyFill="1" applyBorder="1" applyAlignment="1">
      <alignment vertical="center"/>
      <protection/>
    </xf>
    <xf numFmtId="37" fontId="1" fillId="0" borderId="0" xfId="57" applyFont="1" applyFill="1" applyBorder="1">
      <alignment/>
      <protection/>
    </xf>
    <xf numFmtId="37" fontId="1" fillId="33" borderId="0" xfId="57" applyFont="1" applyFill="1" applyBorder="1">
      <alignment/>
      <protection/>
    </xf>
    <xf numFmtId="37" fontId="3" fillId="0" borderId="13" xfId="57" applyFont="1" applyFill="1" applyBorder="1" applyAlignment="1">
      <alignment vertical="center"/>
      <protection/>
    </xf>
    <xf numFmtId="37" fontId="1" fillId="33" borderId="13" xfId="57" applyFont="1" applyFill="1" applyBorder="1">
      <alignment/>
      <protection/>
    </xf>
    <xf numFmtId="42" fontId="1" fillId="0" borderId="0" xfId="0" applyNumberFormat="1" applyFont="1" applyFill="1" applyBorder="1" applyAlignment="1">
      <alignment/>
    </xf>
    <xf numFmtId="170" fontId="16" fillId="33" borderId="13" xfId="0" applyNumberFormat="1" applyFont="1" applyFill="1" applyBorder="1" applyAlignment="1">
      <alignment/>
    </xf>
    <xf numFmtId="37" fontId="9" fillId="33" borderId="0" xfId="57" applyFont="1" applyFill="1" applyBorder="1">
      <alignment/>
      <protection/>
    </xf>
    <xf numFmtId="37" fontId="9" fillId="0" borderId="0" xfId="0" applyFont="1" applyFill="1" applyAlignment="1">
      <alignment/>
    </xf>
    <xf numFmtId="37" fontId="7" fillId="34" borderId="40" xfId="0" applyFont="1" applyFill="1" applyBorder="1" applyAlignment="1" applyProtection="1">
      <alignment horizontal="center"/>
      <protection/>
    </xf>
    <xf numFmtId="170" fontId="3" fillId="0" borderId="13" xfId="57" applyNumberFormat="1" applyFont="1" applyFill="1" applyBorder="1" applyAlignment="1">
      <alignment vertical="center"/>
      <protection/>
    </xf>
    <xf numFmtId="37" fontId="1" fillId="33" borderId="41" xfId="0" applyFont="1" applyFill="1" applyBorder="1" applyAlignment="1">
      <alignment/>
    </xf>
    <xf numFmtId="37" fontId="10" fillId="0" borderId="42" xfId="0" applyFont="1" applyFill="1" applyBorder="1" applyAlignment="1">
      <alignment/>
    </xf>
    <xf numFmtId="37" fontId="1" fillId="33" borderId="43" xfId="0" applyFont="1" applyFill="1" applyBorder="1" applyAlignment="1">
      <alignment/>
    </xf>
    <xf numFmtId="42" fontId="1" fillId="33" borderId="0" xfId="0" applyNumberFormat="1" applyFont="1" applyFill="1" applyBorder="1" applyAlignment="1">
      <alignment/>
    </xf>
    <xf numFmtId="37" fontId="7" fillId="34" borderId="13" xfId="0" applyFont="1" applyFill="1" applyBorder="1" applyAlignment="1" applyProtection="1">
      <alignment horizontal="center"/>
      <protection/>
    </xf>
    <xf numFmtId="37" fontId="7" fillId="34" borderId="41" xfId="0" applyFont="1" applyFill="1" applyBorder="1" applyAlignment="1" applyProtection="1">
      <alignment horizontal="center"/>
      <protection/>
    </xf>
    <xf numFmtId="37" fontId="14" fillId="33" borderId="44" xfId="0" applyFont="1" applyFill="1" applyBorder="1" applyAlignment="1">
      <alignment horizontal="center"/>
    </xf>
    <xf numFmtId="37" fontId="1" fillId="33" borderId="12" xfId="0" applyFont="1" applyFill="1" applyBorder="1" applyAlignment="1">
      <alignment horizontal="center"/>
    </xf>
    <xf numFmtId="37" fontId="1" fillId="33" borderId="28" xfId="0" applyFont="1" applyFill="1" applyBorder="1" applyAlignment="1">
      <alignment/>
    </xf>
    <xf numFmtId="37" fontId="54" fillId="0" borderId="19" xfId="0" applyFont="1" applyFill="1" applyBorder="1" applyAlignment="1">
      <alignment horizontal="center"/>
    </xf>
    <xf numFmtId="37" fontId="54" fillId="0" borderId="0" xfId="0" applyFont="1" applyFill="1" applyBorder="1" applyAlignment="1">
      <alignment horizontal="center"/>
    </xf>
    <xf numFmtId="171" fontId="1" fillId="0" borderId="12" xfId="0" applyNumberFormat="1" applyFont="1" applyFill="1" applyBorder="1" applyAlignment="1" applyProtection="1">
      <alignment/>
      <protection/>
    </xf>
    <xf numFmtId="10" fontId="1" fillId="0" borderId="0" xfId="0" applyNumberFormat="1" applyFont="1" applyAlignment="1">
      <alignment/>
    </xf>
    <xf numFmtId="37" fontId="7" fillId="0" borderId="45" xfId="0" applyFont="1" applyFill="1" applyBorder="1" applyAlignment="1" applyProtection="1">
      <alignment horizontal="right"/>
      <protection/>
    </xf>
    <xf numFmtId="37" fontId="10" fillId="0" borderId="46" xfId="0" applyFont="1" applyFill="1" applyBorder="1" applyAlignment="1">
      <alignment/>
    </xf>
    <xf numFmtId="37" fontId="10" fillId="0" borderId="47" xfId="0" applyFont="1" applyFill="1" applyBorder="1" applyAlignment="1">
      <alignment/>
    </xf>
    <xf numFmtId="37" fontId="10" fillId="0" borderId="47" xfId="0" applyFont="1" applyFill="1" applyBorder="1" applyAlignment="1">
      <alignment horizontal="center"/>
    </xf>
    <xf numFmtId="37" fontId="10" fillId="0" borderId="48" xfId="0" applyFont="1" applyFill="1" applyBorder="1" applyAlignment="1" applyProtection="1">
      <alignment horizontal="center"/>
      <protection/>
    </xf>
    <xf numFmtId="37" fontId="1" fillId="0" borderId="49" xfId="0" applyFont="1" applyFill="1" applyBorder="1" applyAlignment="1">
      <alignment/>
    </xf>
    <xf numFmtId="42" fontId="1" fillId="0" borderId="47" xfId="0" applyNumberFormat="1" applyFont="1" applyBorder="1" applyAlignment="1">
      <alignment/>
    </xf>
    <xf numFmtId="42" fontId="1" fillId="33" borderId="50" xfId="0" applyNumberFormat="1" applyFont="1" applyFill="1" applyBorder="1" applyAlignment="1">
      <alignment/>
    </xf>
    <xf numFmtId="42" fontId="1" fillId="0" borderId="51" xfId="0" applyNumberFormat="1" applyFont="1" applyFill="1" applyBorder="1" applyAlignment="1" applyProtection="1">
      <alignment/>
      <protection/>
    </xf>
    <xf numFmtId="37" fontId="10" fillId="0" borderId="52" xfId="0" applyFont="1" applyFill="1" applyBorder="1" applyAlignment="1">
      <alignment horizontal="center"/>
    </xf>
    <xf numFmtId="37" fontId="1" fillId="33" borderId="52" xfId="0" applyFont="1" applyFill="1" applyBorder="1" applyAlignment="1">
      <alignment/>
    </xf>
    <xf numFmtId="37" fontId="1" fillId="33" borderId="53" xfId="0" applyFont="1" applyFill="1" applyBorder="1" applyAlignment="1">
      <alignment/>
    </xf>
    <xf numFmtId="37" fontId="10" fillId="33" borderId="52" xfId="0" applyFont="1" applyFill="1" applyBorder="1" applyAlignment="1" applyProtection="1">
      <alignment horizontal="center"/>
      <protection/>
    </xf>
    <xf numFmtId="42" fontId="1" fillId="0" borderId="47" xfId="0" applyNumberFormat="1" applyFont="1" applyFill="1" applyBorder="1" applyAlignment="1">
      <alignment/>
    </xf>
    <xf numFmtId="37" fontId="7" fillId="34" borderId="45" xfId="0" applyFont="1" applyFill="1" applyBorder="1" applyAlignment="1" applyProtection="1">
      <alignment horizontal="center"/>
      <protection/>
    </xf>
    <xf numFmtId="37" fontId="1" fillId="0" borderId="45" xfId="0" applyFont="1" applyFill="1" applyBorder="1" applyAlignment="1" applyProtection="1">
      <alignment horizontal="right"/>
      <protection/>
    </xf>
    <xf numFmtId="37" fontId="1" fillId="33" borderId="54" xfId="0" applyFont="1" applyFill="1" applyBorder="1" applyAlignment="1">
      <alignment/>
    </xf>
    <xf numFmtId="37" fontId="7" fillId="0" borderId="55" xfId="0" applyFont="1" applyFill="1" applyBorder="1" applyAlignment="1" applyProtection="1">
      <alignment horizontal="right"/>
      <protection/>
    </xf>
    <xf numFmtId="37" fontId="3" fillId="0" borderId="55" xfId="0" applyFont="1" applyFill="1" applyBorder="1" applyAlignment="1">
      <alignment vertical="center"/>
    </xf>
    <xf numFmtId="37" fontId="0" fillId="0" borderId="0" xfId="0" applyAlignment="1">
      <alignment horizontal="center"/>
    </xf>
    <xf numFmtId="37" fontId="3" fillId="0" borderId="0" xfId="0" applyFont="1" applyFill="1" applyBorder="1" applyAlignment="1">
      <alignment horizontal="left" indent="1"/>
    </xf>
    <xf numFmtId="37" fontId="3" fillId="33" borderId="0" xfId="0" applyFont="1" applyFill="1" applyBorder="1" applyAlignment="1">
      <alignment horizontal="left" indent="1"/>
    </xf>
    <xf numFmtId="37" fontId="3" fillId="33" borderId="0" xfId="0" applyFont="1" applyFill="1" applyBorder="1" applyAlignment="1">
      <alignment horizontal="left" vertical="top" indent="1"/>
    </xf>
    <xf numFmtId="171" fontId="1" fillId="0" borderId="0" xfId="0" applyNumberFormat="1" applyFont="1" applyBorder="1" applyAlignment="1">
      <alignment/>
    </xf>
    <xf numFmtId="10" fontId="1" fillId="0" borderId="0" xfId="0" applyNumberFormat="1" applyFont="1" applyFill="1" applyBorder="1" applyAlignment="1" applyProtection="1">
      <alignment/>
      <protection/>
    </xf>
    <xf numFmtId="10" fontId="1" fillId="0" borderId="0" xfId="0" applyNumberFormat="1" applyFont="1" applyBorder="1" applyAlignment="1">
      <alignment/>
    </xf>
    <xf numFmtId="43" fontId="9" fillId="0" borderId="12" xfId="0" applyNumberFormat="1" applyFont="1" applyBorder="1" applyAlignment="1">
      <alignment/>
    </xf>
    <xf numFmtId="43" fontId="1" fillId="0" borderId="25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37" fontId="55" fillId="0" borderId="0" xfId="57" applyFont="1" applyFill="1" applyBorder="1" applyAlignment="1">
      <alignment vertical="center"/>
      <protection/>
    </xf>
    <xf numFmtId="167" fontId="1" fillId="0" borderId="56" xfId="0" applyNumberFormat="1" applyFont="1" applyBorder="1" applyAlignment="1">
      <alignment/>
    </xf>
    <xf numFmtId="37" fontId="56" fillId="0" borderId="19" xfId="0" applyFont="1" applyFill="1" applyBorder="1" applyAlignment="1">
      <alignment horizontal="center"/>
    </xf>
    <xf numFmtId="37" fontId="19" fillId="0" borderId="0" xfId="0" applyFont="1" applyFill="1" applyBorder="1" applyAlignment="1">
      <alignment horizontal="center"/>
    </xf>
    <xf numFmtId="37" fontId="1" fillId="33" borderId="54" xfId="0" applyFont="1" applyFill="1" applyBorder="1" applyAlignment="1" applyProtection="1">
      <alignment horizontal="left" indent="1"/>
      <protection/>
    </xf>
    <xf numFmtId="167" fontId="1" fillId="33" borderId="31" xfId="0" applyNumberFormat="1" applyFont="1" applyFill="1" applyBorder="1" applyAlignment="1" applyProtection="1">
      <alignment/>
      <protection/>
    </xf>
    <xf numFmtId="170" fontId="3" fillId="33" borderId="13" xfId="0" applyNumberFormat="1" applyFont="1" applyFill="1" applyBorder="1" applyAlignment="1">
      <alignment vertical="center"/>
    </xf>
    <xf numFmtId="49" fontId="1" fillId="0" borderId="47" xfId="0" applyNumberFormat="1" applyFont="1" applyFill="1" applyBorder="1" applyAlignment="1">
      <alignment horizontal="center"/>
    </xf>
    <xf numFmtId="37" fontId="13" fillId="33" borderId="57" xfId="0" applyFont="1" applyFill="1" applyBorder="1" applyAlignment="1" applyProtection="1">
      <alignment/>
      <protection/>
    </xf>
    <xf numFmtId="37" fontId="7" fillId="34" borderId="58" xfId="0" applyFont="1" applyFill="1" applyBorder="1" applyAlignment="1" applyProtection="1">
      <alignment horizontal="center"/>
      <protection/>
    </xf>
    <xf numFmtId="37" fontId="10" fillId="0" borderId="53" xfId="0" applyFont="1" applyFill="1" applyBorder="1" applyAlignment="1" applyProtection="1">
      <alignment horizontal="center"/>
      <protection/>
    </xf>
    <xf numFmtId="37" fontId="7" fillId="34" borderId="57" xfId="0" applyFont="1" applyFill="1" applyBorder="1" applyAlignment="1" applyProtection="1">
      <alignment horizontal="center"/>
      <protection/>
    </xf>
    <xf numFmtId="37" fontId="1" fillId="33" borderId="52" xfId="0" applyFont="1" applyFill="1" applyBorder="1" applyAlignment="1" applyProtection="1">
      <alignment horizontal="left" indent="1"/>
      <protection/>
    </xf>
    <xf numFmtId="37" fontId="0" fillId="0" borderId="0" xfId="0" applyAlignment="1">
      <alignment/>
    </xf>
    <xf numFmtId="173" fontId="1" fillId="0" borderId="12" xfId="0" applyNumberFormat="1" applyFont="1" applyFill="1" applyBorder="1" applyAlignment="1" applyProtection="1">
      <alignment/>
      <protection/>
    </xf>
    <xf numFmtId="173" fontId="1" fillId="0" borderId="18" xfId="0" applyNumberFormat="1" applyFont="1" applyFill="1" applyBorder="1" applyAlignment="1">
      <alignment/>
    </xf>
    <xf numFmtId="173" fontId="1" fillId="0" borderId="17" xfId="0" applyNumberFormat="1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>
      <alignment/>
    </xf>
    <xf numFmtId="44" fontId="1" fillId="0" borderId="27" xfId="0" applyNumberFormat="1" applyFont="1" applyFill="1" applyBorder="1" applyAlignment="1" applyProtection="1">
      <alignment/>
      <protection/>
    </xf>
    <xf numFmtId="37" fontId="2" fillId="0" borderId="0" xfId="0" applyFont="1" applyBorder="1" applyAlignment="1">
      <alignment horizontal="center"/>
    </xf>
    <xf numFmtId="37" fontId="0" fillId="0" borderId="0" xfId="0" applyAlignment="1">
      <alignment horizontal="center"/>
    </xf>
    <xf numFmtId="37" fontId="8" fillId="0" borderId="0" xfId="0" applyFont="1" applyFill="1" applyBorder="1" applyAlignment="1" applyProtection="1">
      <alignment horizontal="center"/>
      <protection/>
    </xf>
    <xf numFmtId="37" fontId="18" fillId="0" borderId="0" xfId="0" applyFont="1" applyBorder="1" applyAlignment="1">
      <alignment horizontal="center"/>
    </xf>
    <xf numFmtId="37" fontId="2" fillId="0" borderId="0" xfId="0" applyFont="1" applyFill="1" applyBorder="1" applyAlignment="1" applyProtection="1">
      <alignment horizontal="center"/>
      <protection/>
    </xf>
    <xf numFmtId="37" fontId="0" fillId="0" borderId="0" xfId="0" applyAlignment="1">
      <alignment/>
    </xf>
    <xf numFmtId="170" fontId="3" fillId="0" borderId="13" xfId="0" applyNumberFormat="1" applyFont="1" applyBorder="1" applyAlignment="1">
      <alignment horizontal="center" vertical="center"/>
    </xf>
    <xf numFmtId="37" fontId="17" fillId="0" borderId="13" xfId="0" applyFont="1" applyBorder="1" applyAlignment="1">
      <alignment horizontal="center" vertical="center"/>
    </xf>
    <xf numFmtId="37" fontId="17" fillId="0" borderId="41" xfId="0" applyFont="1" applyBorder="1" applyAlignment="1">
      <alignment horizontal="center" vertical="center"/>
    </xf>
    <xf numFmtId="37" fontId="10" fillId="0" borderId="12" xfId="0" applyFont="1" applyBorder="1" applyAlignment="1">
      <alignment horizontal="center" vertical="center" wrapText="1"/>
    </xf>
    <xf numFmtId="37" fontId="10" fillId="0" borderId="12" xfId="0" applyFont="1" applyBorder="1" applyAlignment="1">
      <alignment horizontal="center" vertical="center"/>
    </xf>
    <xf numFmtId="37" fontId="10" fillId="0" borderId="28" xfId="0" applyFont="1" applyBorder="1" applyAlignment="1">
      <alignment horizontal="center" vertical="center"/>
    </xf>
    <xf numFmtId="37" fontId="10" fillId="0" borderId="25" xfId="0" applyFont="1" applyBorder="1" applyAlignment="1">
      <alignment horizontal="center" vertical="center" wrapText="1"/>
    </xf>
    <xf numFmtId="37" fontId="10" fillId="0" borderId="25" xfId="0" applyFont="1" applyBorder="1" applyAlignment="1">
      <alignment horizontal="center" vertical="center"/>
    </xf>
    <xf numFmtId="37" fontId="10" fillId="0" borderId="32" xfId="0" applyFont="1" applyBorder="1" applyAlignment="1">
      <alignment horizontal="center" vertical="center"/>
    </xf>
    <xf numFmtId="170" fontId="3" fillId="33" borderId="13" xfId="0" applyNumberFormat="1" applyFont="1" applyFill="1" applyBorder="1" applyAlignment="1">
      <alignment horizontal="center"/>
    </xf>
    <xf numFmtId="37" fontId="0" fillId="0" borderId="41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ersion DRAFT ESTIMATES 80% 20% Split  FY12 Wagner Peyser Allocations 5.12.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F41"/>
  <sheetViews>
    <sheetView tabSelected="1" defaultGridColor="0" zoomScale="87" zoomScaleNormal="87" zoomScalePageLayoutView="0" colorId="22" workbookViewId="0" topLeftCell="A1">
      <selection activeCell="A1" sqref="A1:I1"/>
    </sheetView>
  </sheetViews>
  <sheetFormatPr defaultColWidth="9.625" defaultRowHeight="15.75"/>
  <cols>
    <col min="1" max="1" width="25.875" style="3" customWidth="1"/>
    <col min="2" max="3" width="15.875" style="9" customWidth="1"/>
    <col min="4" max="4" width="16.25390625" style="9" customWidth="1"/>
    <col min="5" max="6" width="15.875" style="3" customWidth="1"/>
    <col min="7" max="7" width="16.125" style="3" customWidth="1"/>
    <col min="8" max="8" width="15.75390625" style="3" customWidth="1"/>
    <col min="9" max="9" width="13.25390625" style="3" customWidth="1"/>
    <col min="10" max="10" width="12.625" style="2" customWidth="1"/>
    <col min="11" max="16384" width="9.625" style="2" customWidth="1"/>
  </cols>
  <sheetData>
    <row r="1" spans="1:9" ht="33" customHeight="1">
      <c r="A1" s="182" t="s">
        <v>67</v>
      </c>
      <c r="B1" s="182"/>
      <c r="C1" s="182"/>
      <c r="D1" s="182"/>
      <c r="E1" s="182"/>
      <c r="F1" s="182"/>
      <c r="G1" s="182"/>
      <c r="H1" s="182"/>
      <c r="I1" s="182"/>
    </row>
    <row r="2" spans="1:9" ht="31.5" customHeight="1">
      <c r="A2" s="183" t="s">
        <v>30</v>
      </c>
      <c r="B2" s="180"/>
      <c r="C2" s="180"/>
      <c r="D2" s="180"/>
      <c r="E2" s="180"/>
      <c r="F2" s="180"/>
      <c r="G2" s="180"/>
      <c r="H2" s="180"/>
      <c r="I2" s="180"/>
    </row>
    <row r="3" spans="1:9" ht="25.5">
      <c r="A3" s="183" t="s">
        <v>42</v>
      </c>
      <c r="B3" s="180"/>
      <c r="C3" s="180"/>
      <c r="D3" s="180"/>
      <c r="E3" s="180"/>
      <c r="F3" s="180"/>
      <c r="G3" s="180"/>
      <c r="H3" s="180"/>
      <c r="I3" s="180"/>
    </row>
    <row r="4" spans="1:9" ht="25.5">
      <c r="A4" s="183"/>
      <c r="B4" s="180"/>
      <c r="C4" s="180"/>
      <c r="D4" s="180"/>
      <c r="E4" s="180"/>
      <c r="F4" s="180"/>
      <c r="G4" s="180"/>
      <c r="H4" s="180"/>
      <c r="I4" s="180"/>
    </row>
    <row r="5" spans="1:9" ht="35.25" customHeight="1" thickBot="1">
      <c r="A5" s="179" t="s">
        <v>65</v>
      </c>
      <c r="B5" s="180"/>
      <c r="C5" s="180"/>
      <c r="D5" s="180"/>
      <c r="E5" s="180"/>
      <c r="F5" s="180"/>
      <c r="G5" s="180"/>
      <c r="H5" s="180"/>
      <c r="I5" s="180"/>
    </row>
    <row r="6" spans="1:84" s="4" customFormat="1" ht="26.25" thickBot="1">
      <c r="A6" s="181"/>
      <c r="B6" s="181"/>
      <c r="C6" s="181"/>
      <c r="D6" s="181"/>
      <c r="E6" s="181"/>
      <c r="F6" s="181"/>
      <c r="G6" s="181"/>
      <c r="H6" s="181"/>
      <c r="I6" s="18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9" s="7" customFormat="1" ht="21" thickBot="1">
      <c r="A7" s="169"/>
      <c r="B7" s="85"/>
      <c r="C7" s="85"/>
      <c r="D7" s="85"/>
      <c r="E7" s="85"/>
      <c r="F7" s="85"/>
      <c r="G7" s="85"/>
      <c r="H7" s="85"/>
      <c r="I7" s="116"/>
    </row>
    <row r="8" spans="1:9" ht="20.25" customHeight="1">
      <c r="A8" s="168"/>
      <c r="B8" s="132"/>
      <c r="C8" s="39"/>
      <c r="D8" s="91"/>
      <c r="E8" s="38"/>
      <c r="F8" s="119"/>
      <c r="G8" s="91"/>
      <c r="H8" s="99"/>
      <c r="I8" s="100"/>
    </row>
    <row r="9" spans="1:9" ht="20.25">
      <c r="A9" s="141"/>
      <c r="B9" s="134" t="s">
        <v>50</v>
      </c>
      <c r="C9" s="36" t="s">
        <v>50</v>
      </c>
      <c r="D9" s="43" t="s">
        <v>50</v>
      </c>
      <c r="E9" s="35" t="s">
        <v>58</v>
      </c>
      <c r="F9" s="36" t="s">
        <v>58</v>
      </c>
      <c r="G9" s="43" t="s">
        <v>58</v>
      </c>
      <c r="H9" s="78" t="s">
        <v>39</v>
      </c>
      <c r="I9" s="101" t="s">
        <v>41</v>
      </c>
    </row>
    <row r="10" spans="1:9" ht="20.25">
      <c r="A10" s="143" t="s">
        <v>33</v>
      </c>
      <c r="B10" s="167" t="s">
        <v>36</v>
      </c>
      <c r="C10" s="94" t="s">
        <v>37</v>
      </c>
      <c r="D10" s="95" t="s">
        <v>38</v>
      </c>
      <c r="E10" s="93" t="s">
        <v>36</v>
      </c>
      <c r="F10" s="94" t="s">
        <v>37</v>
      </c>
      <c r="G10" s="95" t="s">
        <v>38</v>
      </c>
      <c r="H10" s="78" t="s">
        <v>40</v>
      </c>
      <c r="I10" s="101" t="s">
        <v>40</v>
      </c>
    </row>
    <row r="11" spans="1:9" ht="20.25">
      <c r="A11" s="140" t="s">
        <v>34</v>
      </c>
      <c r="B11" s="134" t="s">
        <v>3</v>
      </c>
      <c r="C11" s="36" t="s">
        <v>3</v>
      </c>
      <c r="D11" s="43" t="s">
        <v>3</v>
      </c>
      <c r="E11" s="35"/>
      <c r="F11" s="36"/>
      <c r="G11" s="43"/>
      <c r="H11" s="78" t="s">
        <v>50</v>
      </c>
      <c r="I11" s="101" t="s">
        <v>50</v>
      </c>
    </row>
    <row r="12" spans="1:9" ht="21" thickBot="1">
      <c r="A12" s="170"/>
      <c r="B12" s="135" t="s">
        <v>8</v>
      </c>
      <c r="C12" s="71" t="s">
        <v>8</v>
      </c>
      <c r="D12" s="69" t="s">
        <v>8</v>
      </c>
      <c r="E12" s="70" t="s">
        <v>8</v>
      </c>
      <c r="F12" s="71" t="s">
        <v>8</v>
      </c>
      <c r="G12" s="69" t="s">
        <v>8</v>
      </c>
      <c r="H12" s="102"/>
      <c r="I12" s="105"/>
    </row>
    <row r="13" spans="1:9" ht="21" thickTop="1">
      <c r="A13" s="147"/>
      <c r="B13" s="23"/>
      <c r="C13" s="20"/>
      <c r="D13" s="92"/>
      <c r="E13" s="80"/>
      <c r="F13" s="120"/>
      <c r="G13" s="98"/>
      <c r="H13" s="80"/>
      <c r="I13" s="98"/>
    </row>
    <row r="14" spans="1:9" ht="20.25">
      <c r="A14" s="164" t="s">
        <v>11</v>
      </c>
      <c r="B14" s="64">
        <v>188778</v>
      </c>
      <c r="C14" s="64">
        <v>16256</v>
      </c>
      <c r="D14" s="96">
        <v>205034</v>
      </c>
      <c r="E14" s="137">
        <v>191119</v>
      </c>
      <c r="F14" s="137">
        <v>16457</v>
      </c>
      <c r="G14" s="96">
        <f>E14+F14</f>
        <v>207576</v>
      </c>
      <c r="H14" s="46">
        <f>G14-D14</f>
        <v>2542</v>
      </c>
      <c r="I14" s="106">
        <f>H14/D14</f>
        <v>0.012397943755669792</v>
      </c>
    </row>
    <row r="15" spans="1:9" ht="20.25">
      <c r="A15" s="164" t="s">
        <v>13</v>
      </c>
      <c r="B15" s="64">
        <v>947801</v>
      </c>
      <c r="C15" s="64">
        <v>81616</v>
      </c>
      <c r="D15" s="96">
        <v>1029417</v>
      </c>
      <c r="E15" s="137">
        <v>977608</v>
      </c>
      <c r="F15" s="137">
        <v>84183</v>
      </c>
      <c r="G15" s="96">
        <f aca="true" t="shared" si="0" ref="G15:G31">E15+F15</f>
        <v>1061791</v>
      </c>
      <c r="H15" s="46">
        <f aca="true" t="shared" si="1" ref="H15:H31">G15-D15</f>
        <v>32374</v>
      </c>
      <c r="I15" s="106">
        <f aca="true" t="shared" si="2" ref="I15:I31">H15/D15</f>
        <v>0.031448868631468105</v>
      </c>
    </row>
    <row r="16" spans="1:9" ht="20.25">
      <c r="A16" s="164" t="s">
        <v>18</v>
      </c>
      <c r="B16" s="64">
        <v>556552</v>
      </c>
      <c r="C16" s="64">
        <v>47925</v>
      </c>
      <c r="D16" s="96">
        <v>604477</v>
      </c>
      <c r="E16" s="137">
        <v>563350</v>
      </c>
      <c r="F16" s="137">
        <v>48511</v>
      </c>
      <c r="G16" s="96">
        <f t="shared" si="0"/>
        <v>611861</v>
      </c>
      <c r="H16" s="46">
        <f t="shared" si="1"/>
        <v>7384</v>
      </c>
      <c r="I16" s="106">
        <f t="shared" si="2"/>
        <v>0.012215518539166916</v>
      </c>
    </row>
    <row r="17" spans="1:9" ht="20.25">
      <c r="A17" s="164" t="s">
        <v>16</v>
      </c>
      <c r="B17" s="64">
        <v>368752</v>
      </c>
      <c r="C17" s="64">
        <v>31754</v>
      </c>
      <c r="D17" s="96">
        <v>400506</v>
      </c>
      <c r="E17" s="137">
        <v>376234</v>
      </c>
      <c r="F17" s="137">
        <v>32398</v>
      </c>
      <c r="G17" s="96">
        <f t="shared" si="0"/>
        <v>408632</v>
      </c>
      <c r="H17" s="46">
        <f t="shared" si="1"/>
        <v>8126</v>
      </c>
      <c r="I17" s="106">
        <f t="shared" si="2"/>
        <v>0.02028933399249949</v>
      </c>
    </row>
    <row r="18" spans="1:11" ht="20.25">
      <c r="A18" s="164" t="s">
        <v>19</v>
      </c>
      <c r="B18" s="64">
        <v>378534</v>
      </c>
      <c r="C18" s="64">
        <v>32596</v>
      </c>
      <c r="D18" s="96">
        <v>411130</v>
      </c>
      <c r="E18" s="137">
        <v>389242</v>
      </c>
      <c r="F18" s="137">
        <v>33518</v>
      </c>
      <c r="G18" s="96">
        <f t="shared" si="0"/>
        <v>422760</v>
      </c>
      <c r="H18" s="46">
        <f t="shared" si="1"/>
        <v>11630</v>
      </c>
      <c r="I18" s="106">
        <f t="shared" si="2"/>
        <v>0.02828788947534843</v>
      </c>
      <c r="K18" s="2" t="s">
        <v>49</v>
      </c>
    </row>
    <row r="19" spans="1:9" ht="20.25">
      <c r="A19" s="164" t="s">
        <v>22</v>
      </c>
      <c r="B19" s="64">
        <v>858792</v>
      </c>
      <c r="C19" s="84">
        <v>73951</v>
      </c>
      <c r="D19" s="96">
        <v>932743</v>
      </c>
      <c r="E19" s="137">
        <v>872543</v>
      </c>
      <c r="F19" s="144">
        <v>75136</v>
      </c>
      <c r="G19" s="96">
        <f t="shared" si="0"/>
        <v>947679</v>
      </c>
      <c r="H19" s="46">
        <f t="shared" si="1"/>
        <v>14936</v>
      </c>
      <c r="I19" s="106">
        <f t="shared" si="2"/>
        <v>0.016012985356094873</v>
      </c>
    </row>
    <row r="20" spans="1:9" ht="20.25">
      <c r="A20" s="164" t="s">
        <v>10</v>
      </c>
      <c r="B20" s="64">
        <v>357015</v>
      </c>
      <c r="C20" s="64">
        <v>30743</v>
      </c>
      <c r="D20" s="96">
        <v>387758</v>
      </c>
      <c r="E20" s="137">
        <v>365227</v>
      </c>
      <c r="F20" s="137">
        <v>31450</v>
      </c>
      <c r="G20" s="96">
        <f t="shared" si="0"/>
        <v>396677</v>
      </c>
      <c r="H20" s="46">
        <f t="shared" si="1"/>
        <v>8919</v>
      </c>
      <c r="I20" s="106">
        <f t="shared" si="2"/>
        <v>0.02300145967330139</v>
      </c>
    </row>
    <row r="21" spans="1:9" ht="20.25">
      <c r="A21" s="164" t="s">
        <v>21</v>
      </c>
      <c r="B21" s="64">
        <v>414724</v>
      </c>
      <c r="C21" s="84">
        <v>35712</v>
      </c>
      <c r="D21" s="96">
        <v>450436</v>
      </c>
      <c r="E21" s="137">
        <v>424264</v>
      </c>
      <c r="F21" s="144">
        <v>36534</v>
      </c>
      <c r="G21" s="96">
        <f t="shared" si="0"/>
        <v>460798</v>
      </c>
      <c r="H21" s="46">
        <f t="shared" si="1"/>
        <v>10362</v>
      </c>
      <c r="I21" s="106">
        <f t="shared" si="2"/>
        <v>0.023004377980445613</v>
      </c>
    </row>
    <row r="22" spans="1:9" ht="20.25">
      <c r="A22" s="164" t="s">
        <v>23</v>
      </c>
      <c r="B22" s="64">
        <v>352124</v>
      </c>
      <c r="C22" s="64">
        <v>30322</v>
      </c>
      <c r="D22" s="96">
        <v>382446</v>
      </c>
      <c r="E22" s="137">
        <v>358223</v>
      </c>
      <c r="F22" s="137">
        <v>30847</v>
      </c>
      <c r="G22" s="96">
        <f t="shared" si="0"/>
        <v>389070</v>
      </c>
      <c r="H22" s="46">
        <f t="shared" si="1"/>
        <v>6624</v>
      </c>
      <c r="I22" s="106">
        <f t="shared" si="2"/>
        <v>0.01732009224831741</v>
      </c>
    </row>
    <row r="23" spans="1:9" ht="20.25">
      <c r="A23" s="164" t="s">
        <v>12</v>
      </c>
      <c r="B23" s="64">
        <v>684686</v>
      </c>
      <c r="C23" s="64">
        <v>58959</v>
      </c>
      <c r="D23" s="96">
        <v>743645</v>
      </c>
      <c r="E23" s="137">
        <v>694432</v>
      </c>
      <c r="F23" s="137">
        <v>59798</v>
      </c>
      <c r="G23" s="96">
        <f t="shared" si="0"/>
        <v>754230</v>
      </c>
      <c r="H23" s="46">
        <f t="shared" si="1"/>
        <v>10585</v>
      </c>
      <c r="I23" s="106">
        <f t="shared" si="2"/>
        <v>0.014233942270841599</v>
      </c>
    </row>
    <row r="24" spans="1:9" ht="20.25">
      <c r="A24" s="164" t="s">
        <v>44</v>
      </c>
      <c r="B24" s="64">
        <v>511558</v>
      </c>
      <c r="C24" s="64">
        <v>44051</v>
      </c>
      <c r="D24" s="96">
        <v>555609</v>
      </c>
      <c r="E24" s="137">
        <v>526327</v>
      </c>
      <c r="F24" s="137">
        <v>45323</v>
      </c>
      <c r="G24" s="96">
        <f t="shared" si="0"/>
        <v>571650</v>
      </c>
      <c r="H24" s="46">
        <f t="shared" si="1"/>
        <v>16041</v>
      </c>
      <c r="I24" s="106">
        <f t="shared" si="2"/>
        <v>0.028871022607625148</v>
      </c>
    </row>
    <row r="25" spans="1:9" ht="20.25">
      <c r="A25" s="164" t="s">
        <v>14</v>
      </c>
      <c r="B25" s="64">
        <v>1134623</v>
      </c>
      <c r="C25" s="64">
        <v>97704</v>
      </c>
      <c r="D25" s="96">
        <v>1232327</v>
      </c>
      <c r="E25" s="137">
        <v>1166725</v>
      </c>
      <c r="F25" s="137">
        <v>100468</v>
      </c>
      <c r="G25" s="96">
        <f t="shared" si="0"/>
        <v>1267193</v>
      </c>
      <c r="H25" s="46">
        <f t="shared" si="1"/>
        <v>34866</v>
      </c>
      <c r="I25" s="106">
        <f t="shared" si="2"/>
        <v>0.028292815137540603</v>
      </c>
    </row>
    <row r="26" spans="1:9" ht="20.25">
      <c r="A26" s="164" t="s">
        <v>15</v>
      </c>
      <c r="B26" s="64">
        <v>1261778</v>
      </c>
      <c r="C26" s="84">
        <v>108653</v>
      </c>
      <c r="D26" s="96">
        <v>1370431</v>
      </c>
      <c r="E26" s="137">
        <v>1298808</v>
      </c>
      <c r="F26" s="144">
        <v>111842</v>
      </c>
      <c r="G26" s="96">
        <f t="shared" si="0"/>
        <v>1410650</v>
      </c>
      <c r="H26" s="46">
        <f t="shared" si="1"/>
        <v>40219</v>
      </c>
      <c r="I26" s="106">
        <f t="shared" si="2"/>
        <v>0.02934770156250114</v>
      </c>
    </row>
    <row r="27" spans="1:9" ht="20.25">
      <c r="A27" s="164" t="s">
        <v>24</v>
      </c>
      <c r="B27" s="64">
        <v>374621</v>
      </c>
      <c r="C27" s="64">
        <v>32259</v>
      </c>
      <c r="D27" s="96">
        <v>406880</v>
      </c>
      <c r="E27" s="137">
        <v>380236</v>
      </c>
      <c r="F27" s="137">
        <v>32741.59</v>
      </c>
      <c r="G27" s="96">
        <f t="shared" si="0"/>
        <v>412977.59</v>
      </c>
      <c r="H27" s="46">
        <f t="shared" si="1"/>
        <v>6097.590000000026</v>
      </c>
      <c r="I27" s="106">
        <f t="shared" si="2"/>
        <v>0.014986212151002815</v>
      </c>
    </row>
    <row r="28" spans="1:9" ht="20.25">
      <c r="A28" s="164" t="s">
        <v>20</v>
      </c>
      <c r="B28" s="64">
        <v>611327</v>
      </c>
      <c r="C28" s="64">
        <v>52642</v>
      </c>
      <c r="D28" s="96">
        <v>663969</v>
      </c>
      <c r="E28" s="137">
        <v>624388</v>
      </c>
      <c r="F28" s="137">
        <v>53767</v>
      </c>
      <c r="G28" s="96">
        <f t="shared" si="0"/>
        <v>678155</v>
      </c>
      <c r="H28" s="46">
        <f t="shared" si="1"/>
        <v>14186</v>
      </c>
      <c r="I28" s="106">
        <f t="shared" si="2"/>
        <v>0.02136545531493187</v>
      </c>
    </row>
    <row r="29" spans="1:9" ht="20.25">
      <c r="A29" s="164" t="s">
        <v>25</v>
      </c>
      <c r="B29" s="64">
        <v>779564</v>
      </c>
      <c r="C29" s="64">
        <v>67129</v>
      </c>
      <c r="D29" s="96">
        <v>846693</v>
      </c>
      <c r="E29" s="137">
        <v>797496</v>
      </c>
      <c r="F29" s="137">
        <v>68673</v>
      </c>
      <c r="G29" s="96">
        <f t="shared" si="0"/>
        <v>866169</v>
      </c>
      <c r="H29" s="46">
        <f t="shared" si="1"/>
        <v>19476</v>
      </c>
      <c r="I29" s="106">
        <f t="shared" si="2"/>
        <v>0.023002434176259873</v>
      </c>
    </row>
    <row r="30" spans="1:9" ht="21" thickBot="1">
      <c r="A30" s="147"/>
      <c r="B30" s="86"/>
      <c r="C30" s="86"/>
      <c r="D30" s="96"/>
      <c r="E30" s="138"/>
      <c r="F30" s="138"/>
      <c r="G30" s="96"/>
      <c r="H30" s="46"/>
      <c r="I30" s="106"/>
    </row>
    <row r="31" spans="1:9" ht="21" thickBot="1">
      <c r="A31" s="148"/>
      <c r="B31" s="45">
        <v>9781229</v>
      </c>
      <c r="C31" s="45">
        <v>842272</v>
      </c>
      <c r="D31" s="97">
        <v>10623501</v>
      </c>
      <c r="E31" s="139">
        <v>10006222</v>
      </c>
      <c r="F31" s="139">
        <v>861647</v>
      </c>
      <c r="G31" s="97">
        <f t="shared" si="0"/>
        <v>10867869</v>
      </c>
      <c r="H31" s="90">
        <f t="shared" si="1"/>
        <v>244368</v>
      </c>
      <c r="I31" s="165">
        <f t="shared" si="2"/>
        <v>0.02300258643548864</v>
      </c>
    </row>
    <row r="32" spans="1:9" ht="10.5" customHeight="1">
      <c r="A32" s="16"/>
      <c r="B32" s="13"/>
      <c r="C32" s="13"/>
      <c r="D32" s="13"/>
      <c r="E32" s="13"/>
      <c r="F32" s="13"/>
      <c r="G32" s="13"/>
      <c r="H32" s="13"/>
      <c r="I32" s="13"/>
    </row>
    <row r="33" spans="1:9" s="5" customFormat="1" ht="24" customHeight="1">
      <c r="A33" s="107"/>
      <c r="B33" s="160"/>
      <c r="C33" s="160"/>
      <c r="D33" s="160"/>
      <c r="E33" s="160"/>
      <c r="F33" s="160"/>
      <c r="G33" s="160"/>
      <c r="H33" s="160"/>
      <c r="I33" s="108"/>
    </row>
    <row r="34" spans="2:9" ht="21.75" customHeight="1">
      <c r="B34" s="115"/>
      <c r="C34" s="114"/>
      <c r="D34" s="114"/>
      <c r="E34" s="114"/>
      <c r="F34" s="114"/>
      <c r="G34" s="114"/>
      <c r="H34" s="109"/>
      <c r="I34" s="109"/>
    </row>
    <row r="35" spans="1:9" ht="19.5" customHeight="1" thickBot="1">
      <c r="A35" s="109"/>
      <c r="B35" s="108"/>
      <c r="C35" s="109"/>
      <c r="D35" s="109"/>
      <c r="E35" s="109"/>
      <c r="F35" s="109"/>
      <c r="G35" s="109"/>
      <c r="H35" s="109"/>
      <c r="I35" s="109"/>
    </row>
    <row r="36" spans="1:9" ht="20.25" customHeight="1" thickBot="1">
      <c r="A36" s="149"/>
      <c r="B36" s="19" t="s">
        <v>35</v>
      </c>
      <c r="C36" s="110"/>
      <c r="D36" s="113"/>
      <c r="E36" s="111"/>
      <c r="F36" s="111"/>
      <c r="G36" s="60" t="s">
        <v>54</v>
      </c>
      <c r="H36" s="117">
        <v>42472</v>
      </c>
      <c r="I36" s="118"/>
    </row>
    <row r="37" spans="1:9" ht="20.25">
      <c r="A37" s="103"/>
      <c r="B37" s="104"/>
      <c r="C37" s="103"/>
      <c r="D37" s="103"/>
      <c r="E37" s="103"/>
      <c r="F37" s="103"/>
      <c r="G37" s="103"/>
      <c r="H37" s="103"/>
      <c r="I37" s="103"/>
    </row>
    <row r="38" spans="1:9" ht="19.5" customHeight="1">
      <c r="A38" s="109"/>
      <c r="B38" s="108"/>
      <c r="C38" s="109"/>
      <c r="D38" s="109"/>
      <c r="E38" s="109"/>
      <c r="F38" s="109"/>
      <c r="G38" s="109"/>
      <c r="H38" s="109"/>
      <c r="I38" s="109"/>
    </row>
    <row r="39" spans="1:9" ht="20.25">
      <c r="A39" s="1"/>
      <c r="B39" s="13"/>
      <c r="C39" s="1"/>
      <c r="D39" s="1"/>
      <c r="E39" s="1"/>
      <c r="F39" s="1"/>
      <c r="G39" s="1"/>
      <c r="H39" s="1"/>
      <c r="I39" s="1"/>
    </row>
    <row r="40" spans="1:9" ht="20.25">
      <c r="A40" s="1"/>
      <c r="B40" s="13"/>
      <c r="C40" s="1"/>
      <c r="D40" s="1"/>
      <c r="E40" s="1"/>
      <c r="F40" s="1"/>
      <c r="G40" s="1"/>
      <c r="H40" s="1"/>
      <c r="I40" s="1"/>
    </row>
    <row r="41" spans="1:9" ht="20.25">
      <c r="A41" s="1"/>
      <c r="B41" s="13"/>
      <c r="C41" s="1"/>
      <c r="D41" s="1"/>
      <c r="E41" s="1"/>
      <c r="F41" s="1"/>
      <c r="G41" s="1"/>
      <c r="H41" s="1"/>
      <c r="I41" s="1"/>
    </row>
  </sheetData>
  <sheetProtection/>
  <mergeCells count="6">
    <mergeCell ref="A5:I5"/>
    <mergeCell ref="A6:I6"/>
    <mergeCell ref="A1:I1"/>
    <mergeCell ref="A2:I2"/>
    <mergeCell ref="A3:I3"/>
    <mergeCell ref="A4:I4"/>
  </mergeCells>
  <printOptions horizontalCentered="1" verticalCentered="1"/>
  <pageMargins left="0.35" right="0.33" top="0.26" bottom="0.22" header="0.17" footer="0.17"/>
  <pageSetup horizontalDpi="600" verticalDpi="600" orientation="landscape" scale="70" r:id="rId1"/>
  <headerFooter alignWithMargins="0">
    <oddHeader>&amp;C&amp;"Arial Narrow,Bold"&amp;11
</oddHeader>
  </headerFooter>
  <ignoredErrors>
    <ignoredError sqref="B10:C10 E10:F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CO44"/>
  <sheetViews>
    <sheetView defaultGridColor="0" zoomScale="87" zoomScaleNormal="87" zoomScalePageLayoutView="0" colorId="22" workbookViewId="0" topLeftCell="A22">
      <selection activeCell="E11" sqref="E11"/>
    </sheetView>
  </sheetViews>
  <sheetFormatPr defaultColWidth="9.625" defaultRowHeight="15.75"/>
  <cols>
    <col min="1" max="1" width="23.875" style="3" customWidth="1"/>
    <col min="2" max="2" width="15.875" style="9" customWidth="1"/>
    <col min="3" max="3" width="10.50390625" style="9" customWidth="1"/>
    <col min="4" max="4" width="12.375" style="9" customWidth="1"/>
    <col min="5" max="5" width="10.50390625" style="3" customWidth="1"/>
    <col min="6" max="6" width="14.625" style="9" customWidth="1"/>
    <col min="7" max="7" width="13.00390625" style="3" bestFit="1" customWidth="1"/>
    <col min="8" max="8" width="13.75390625" style="3" customWidth="1"/>
    <col min="9" max="10" width="11.625" style="3" bestFit="1" customWidth="1"/>
    <col min="11" max="11" width="12.625" style="3" customWidth="1"/>
    <col min="12" max="12" width="15.75390625" style="3" customWidth="1"/>
    <col min="13" max="13" width="14.125" style="2" customWidth="1"/>
    <col min="14" max="14" width="0.12890625" style="2" customWidth="1"/>
    <col min="15" max="15" width="12.00390625" style="2" customWidth="1"/>
    <col min="16" max="16" width="9.625" style="2" customWidth="1"/>
    <col min="17" max="17" width="19.875" style="2" hidden="1" customWidth="1"/>
    <col min="18" max="18" width="15.25390625" style="2" customWidth="1"/>
    <col min="19" max="19" width="16.875" style="2" customWidth="1"/>
    <col min="20" max="20" width="13.50390625" style="2" customWidth="1"/>
    <col min="21" max="16384" width="9.625" style="2" customWidth="1"/>
  </cols>
  <sheetData>
    <row r="1" spans="1:16" ht="33" customHeight="1">
      <c r="A1" s="182" t="s">
        <v>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50"/>
    </row>
    <row r="2" spans="1:15" ht="32.25" customHeight="1">
      <c r="A2" s="183" t="s">
        <v>30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25.5">
      <c r="A3" s="183" t="s">
        <v>31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25.5">
      <c r="A4" s="183" t="s">
        <v>66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35.25" customHeight="1" thickBot="1">
      <c r="A5" s="179" t="s">
        <v>60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93" s="4" customFormat="1" ht="26.25" thickBo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7"/>
      <c r="N6" s="7"/>
      <c r="O6" s="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</row>
    <row r="7" spans="1:15" s="7" customFormat="1" ht="21" thickBot="1">
      <c r="A7" s="171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61"/>
      <c r="N7" s="61"/>
      <c r="O7" s="62"/>
    </row>
    <row r="8" spans="1:15" ht="20.25">
      <c r="A8" s="168"/>
      <c r="B8" s="132"/>
      <c r="C8" s="42"/>
      <c r="D8" s="36"/>
      <c r="E8" s="40"/>
      <c r="F8" s="31"/>
      <c r="G8" s="40"/>
      <c r="H8" s="40"/>
      <c r="I8" s="41" t="s">
        <v>58</v>
      </c>
      <c r="J8" s="41" t="s">
        <v>58</v>
      </c>
      <c r="K8" s="42"/>
      <c r="L8" s="77"/>
      <c r="M8" s="188" t="s">
        <v>52</v>
      </c>
      <c r="N8" s="54"/>
      <c r="O8" s="191" t="s">
        <v>53</v>
      </c>
    </row>
    <row r="9" spans="1:15" ht="20.25">
      <c r="A9" s="141"/>
      <c r="B9" s="133"/>
      <c r="C9" s="33"/>
      <c r="D9" s="34"/>
      <c r="E9" s="30"/>
      <c r="F9" s="34"/>
      <c r="G9" s="30"/>
      <c r="H9" s="32" t="s">
        <v>58</v>
      </c>
      <c r="I9" s="32" t="s">
        <v>0</v>
      </c>
      <c r="J9" s="32" t="s">
        <v>0</v>
      </c>
      <c r="K9" s="33"/>
      <c r="L9" s="77"/>
      <c r="M9" s="189"/>
      <c r="N9" s="54"/>
      <c r="O9" s="192"/>
    </row>
    <row r="10" spans="1:15" ht="20.25">
      <c r="A10" s="143" t="s">
        <v>33</v>
      </c>
      <c r="B10" s="134" t="s">
        <v>51</v>
      </c>
      <c r="C10" s="37" t="s">
        <v>50</v>
      </c>
      <c r="D10" s="36" t="s">
        <v>57</v>
      </c>
      <c r="E10" s="32" t="s">
        <v>5</v>
      </c>
      <c r="F10" s="36" t="s">
        <v>57</v>
      </c>
      <c r="G10" s="32"/>
      <c r="H10" s="32" t="s">
        <v>1</v>
      </c>
      <c r="I10" s="32" t="s">
        <v>2</v>
      </c>
      <c r="J10" s="32" t="s">
        <v>2</v>
      </c>
      <c r="K10" s="37" t="s">
        <v>58</v>
      </c>
      <c r="L10" s="78" t="s">
        <v>59</v>
      </c>
      <c r="M10" s="189"/>
      <c r="N10" s="54"/>
      <c r="O10" s="192"/>
    </row>
    <row r="11" spans="1:15" ht="20.25">
      <c r="A11" s="140" t="s">
        <v>34</v>
      </c>
      <c r="B11" s="134" t="s">
        <v>8</v>
      </c>
      <c r="C11" s="37" t="s">
        <v>4</v>
      </c>
      <c r="D11" s="36" t="s">
        <v>5</v>
      </c>
      <c r="E11" s="32" t="s">
        <v>28</v>
      </c>
      <c r="F11" s="36" t="s">
        <v>29</v>
      </c>
      <c r="G11" s="32" t="s">
        <v>26</v>
      </c>
      <c r="H11" s="32" t="s">
        <v>4</v>
      </c>
      <c r="I11" s="32" t="s">
        <v>6</v>
      </c>
      <c r="J11" s="32" t="s">
        <v>7</v>
      </c>
      <c r="K11" s="37" t="s">
        <v>4</v>
      </c>
      <c r="L11" s="78" t="s">
        <v>8</v>
      </c>
      <c r="M11" s="189"/>
      <c r="N11" s="54"/>
      <c r="O11" s="192"/>
    </row>
    <row r="12" spans="1:15" ht="21" thickBot="1">
      <c r="A12" s="170"/>
      <c r="B12" s="135"/>
      <c r="C12" s="74" t="s">
        <v>9</v>
      </c>
      <c r="D12" s="71" t="s">
        <v>28</v>
      </c>
      <c r="E12" s="72" t="s">
        <v>9</v>
      </c>
      <c r="F12" s="71" t="s">
        <v>26</v>
      </c>
      <c r="G12" s="72" t="s">
        <v>9</v>
      </c>
      <c r="H12" s="72" t="s">
        <v>9</v>
      </c>
      <c r="I12" s="73" t="s">
        <v>9</v>
      </c>
      <c r="J12" s="73" t="s">
        <v>9</v>
      </c>
      <c r="K12" s="74" t="s">
        <v>9</v>
      </c>
      <c r="L12" s="79"/>
      <c r="M12" s="190"/>
      <c r="N12" s="55"/>
      <c r="O12" s="193"/>
    </row>
    <row r="13" spans="1:15" ht="21" thickTop="1">
      <c r="A13" s="141"/>
      <c r="B13" s="136"/>
      <c r="C13" s="57"/>
      <c r="D13" s="20"/>
      <c r="E13" s="21"/>
      <c r="F13" s="20"/>
      <c r="G13" s="21"/>
      <c r="H13" s="21"/>
      <c r="I13" s="21"/>
      <c r="J13" s="21"/>
      <c r="K13" s="57"/>
      <c r="L13" s="80"/>
      <c r="M13" s="53"/>
      <c r="N13" s="53"/>
      <c r="O13" s="63"/>
    </row>
    <row r="14" spans="1:20" ht="20.25">
      <c r="A14" s="172" t="s">
        <v>11</v>
      </c>
      <c r="B14" s="137">
        <v>188778</v>
      </c>
      <c r="C14" s="75">
        <v>0.0193</v>
      </c>
      <c r="D14" s="12">
        <v>65608</v>
      </c>
      <c r="E14" s="11">
        <f>ROUND(D14/$D$31,4)</f>
        <v>0.0184</v>
      </c>
      <c r="F14" s="12">
        <v>3658</v>
      </c>
      <c r="G14" s="11">
        <f>ROUND(F14/$F$31,4)</f>
        <v>0.0206</v>
      </c>
      <c r="H14" s="11">
        <f>ROUND(((E14*2)+G14)/3,4)</f>
        <v>0.0191</v>
      </c>
      <c r="I14" s="174">
        <f>ROUND(C14*1.1,4)</f>
        <v>0.0212</v>
      </c>
      <c r="J14" s="11">
        <f>ROUND(C14*0.9,4)</f>
        <v>0.0174</v>
      </c>
      <c r="K14" s="75">
        <f>H14</f>
        <v>0.0191</v>
      </c>
      <c r="L14" s="64">
        <f>ROUND(+K14*$L$31,0)</f>
        <v>191119</v>
      </c>
      <c r="M14" s="81">
        <f aca="true" t="shared" si="0" ref="M14:M31">L14-B14</f>
        <v>2341</v>
      </c>
      <c r="N14" s="157"/>
      <c r="O14" s="158">
        <f>M14/B14</f>
        <v>0.012400809416351482</v>
      </c>
      <c r="P14" s="14"/>
      <c r="Q14" s="159">
        <f>K14*$L$31</f>
        <v>191118.84019999998</v>
      </c>
      <c r="R14" s="154"/>
      <c r="S14" s="154"/>
      <c r="T14" s="156"/>
    </row>
    <row r="15" spans="1:20" ht="20.25">
      <c r="A15" s="172" t="s">
        <v>13</v>
      </c>
      <c r="B15" s="137">
        <v>947801</v>
      </c>
      <c r="C15" s="75">
        <v>0.0969</v>
      </c>
      <c r="D15" s="12">
        <v>358647</v>
      </c>
      <c r="E15" s="11">
        <f aca="true" t="shared" si="1" ref="E15:E29">ROUND(D15/$D$31,4)</f>
        <v>0.1005</v>
      </c>
      <c r="F15" s="12">
        <v>16376</v>
      </c>
      <c r="G15" s="11">
        <f aca="true" t="shared" si="2" ref="G15:G23">ROUND(F15/$F$31,4)</f>
        <v>0.0921</v>
      </c>
      <c r="H15" s="11">
        <f aca="true" t="shared" si="3" ref="H15:H29">ROUND(((E15*2)+G15)/3,4)</f>
        <v>0.0977</v>
      </c>
      <c r="I15" s="174">
        <f>ROUND(C15*1.1,4)-0.0001</f>
        <v>0.1065</v>
      </c>
      <c r="J15" s="11">
        <f aca="true" t="shared" si="4" ref="J15:J29">ROUND(C15*0.9,4)</f>
        <v>0.0872</v>
      </c>
      <c r="K15" s="75">
        <f aca="true" t="shared" si="5" ref="K15:K29">H15</f>
        <v>0.0977</v>
      </c>
      <c r="L15" s="64">
        <f aca="true" t="shared" si="6" ref="L15:L29">ROUND(+K15*$L$31,0)</f>
        <v>977608</v>
      </c>
      <c r="M15" s="81">
        <f t="shared" si="0"/>
        <v>29807</v>
      </c>
      <c r="N15" s="65">
        <v>0.0001</v>
      </c>
      <c r="O15" s="66">
        <f aca="true" t="shared" si="7" ref="O15:O31">M15/B15</f>
        <v>0.03144858467125483</v>
      </c>
      <c r="P15" s="14"/>
      <c r="Q15" s="159">
        <f aca="true" t="shared" si="8" ref="Q15:Q29">K15*$L$31</f>
        <v>977607.8894</v>
      </c>
      <c r="R15" s="154"/>
      <c r="S15" s="154"/>
      <c r="T15" s="156"/>
    </row>
    <row r="16" spans="1:20" ht="20.25">
      <c r="A16" s="172" t="s">
        <v>18</v>
      </c>
      <c r="B16" s="137">
        <v>556552</v>
      </c>
      <c r="C16" s="75">
        <v>0.0569</v>
      </c>
      <c r="D16" s="12">
        <v>188472</v>
      </c>
      <c r="E16" s="11">
        <f t="shared" si="1"/>
        <v>0.0528</v>
      </c>
      <c r="F16" s="12">
        <v>11259</v>
      </c>
      <c r="G16" s="11">
        <f t="shared" si="2"/>
        <v>0.0633</v>
      </c>
      <c r="H16" s="11">
        <f t="shared" si="3"/>
        <v>0.0563</v>
      </c>
      <c r="I16" s="174">
        <f aca="true" t="shared" si="9" ref="I16:I29">ROUND(C16*1.1,4)</f>
        <v>0.0626</v>
      </c>
      <c r="J16" s="11">
        <f t="shared" si="4"/>
        <v>0.0512</v>
      </c>
      <c r="K16" s="75">
        <f t="shared" si="5"/>
        <v>0.0563</v>
      </c>
      <c r="L16" s="64">
        <f t="shared" si="6"/>
        <v>563350</v>
      </c>
      <c r="M16" s="81">
        <f t="shared" si="0"/>
        <v>6798</v>
      </c>
      <c r="N16" s="65"/>
      <c r="O16" s="66">
        <f t="shared" si="7"/>
        <v>0.01221449208699277</v>
      </c>
      <c r="P16" s="14"/>
      <c r="Q16" s="159">
        <f t="shared" si="8"/>
        <v>563350.2986</v>
      </c>
      <c r="R16" s="154"/>
      <c r="S16" s="154"/>
      <c r="T16" s="156"/>
    </row>
    <row r="17" spans="1:20" ht="20.25">
      <c r="A17" s="172" t="s">
        <v>16</v>
      </c>
      <c r="B17" s="137">
        <v>368752</v>
      </c>
      <c r="C17" s="75">
        <v>0.0377</v>
      </c>
      <c r="D17" s="12">
        <v>129623</v>
      </c>
      <c r="E17" s="11">
        <f>ROUND(D17/$D$31,4)</f>
        <v>0.0363</v>
      </c>
      <c r="F17" s="12">
        <v>7157</v>
      </c>
      <c r="G17" s="11">
        <f t="shared" si="2"/>
        <v>0.0402</v>
      </c>
      <c r="H17" s="11">
        <f t="shared" si="3"/>
        <v>0.0376</v>
      </c>
      <c r="I17" s="174">
        <f t="shared" si="9"/>
        <v>0.0415</v>
      </c>
      <c r="J17" s="11">
        <f t="shared" si="4"/>
        <v>0.0339</v>
      </c>
      <c r="K17" s="75">
        <f t="shared" si="5"/>
        <v>0.0376</v>
      </c>
      <c r="L17" s="64">
        <f t="shared" si="6"/>
        <v>376234</v>
      </c>
      <c r="M17" s="81">
        <f t="shared" si="0"/>
        <v>7482</v>
      </c>
      <c r="N17" s="65"/>
      <c r="O17" s="66">
        <f t="shared" si="7"/>
        <v>0.02029005944374539</v>
      </c>
      <c r="P17" s="14"/>
      <c r="Q17" s="159">
        <f t="shared" si="8"/>
        <v>376233.9472</v>
      </c>
      <c r="R17" s="154"/>
      <c r="S17" s="154"/>
      <c r="T17" s="156"/>
    </row>
    <row r="18" spans="1:20" ht="20.25">
      <c r="A18" s="172" t="s">
        <v>19</v>
      </c>
      <c r="B18" s="137">
        <v>378534</v>
      </c>
      <c r="C18" s="75">
        <v>0.0387</v>
      </c>
      <c r="D18" s="12">
        <v>127607</v>
      </c>
      <c r="E18" s="11">
        <f>ROUND(D18/$D$31,4)</f>
        <v>0.0357</v>
      </c>
      <c r="F18" s="12">
        <v>8034</v>
      </c>
      <c r="G18" s="11">
        <f t="shared" si="2"/>
        <v>0.0452</v>
      </c>
      <c r="H18" s="11">
        <f t="shared" si="3"/>
        <v>0.0389</v>
      </c>
      <c r="I18" s="174">
        <f t="shared" si="9"/>
        <v>0.0426</v>
      </c>
      <c r="J18" s="11">
        <f t="shared" si="4"/>
        <v>0.0348</v>
      </c>
      <c r="K18" s="75">
        <f t="shared" si="5"/>
        <v>0.0389</v>
      </c>
      <c r="L18" s="64">
        <f t="shared" si="6"/>
        <v>389242</v>
      </c>
      <c r="M18" s="81">
        <f t="shared" si="0"/>
        <v>10708</v>
      </c>
      <c r="N18" s="65"/>
      <c r="O18" s="66">
        <f t="shared" si="7"/>
        <v>0.0282880798026069</v>
      </c>
      <c r="P18" s="14"/>
      <c r="Q18" s="159">
        <f t="shared" si="8"/>
        <v>389242.03579999995</v>
      </c>
      <c r="R18" s="154"/>
      <c r="S18" s="154"/>
      <c r="T18" s="156"/>
    </row>
    <row r="19" spans="1:20" ht="20.25">
      <c r="A19" s="172" t="s">
        <v>22</v>
      </c>
      <c r="B19" s="137">
        <v>858792</v>
      </c>
      <c r="C19" s="75">
        <v>0.0878</v>
      </c>
      <c r="D19" s="12">
        <v>306933</v>
      </c>
      <c r="E19" s="11">
        <f t="shared" si="1"/>
        <v>0.086</v>
      </c>
      <c r="F19" s="12">
        <v>15938</v>
      </c>
      <c r="G19" s="11">
        <f>ROUND(F19/$F$31,4)</f>
        <v>0.0896</v>
      </c>
      <c r="H19" s="11">
        <f t="shared" si="3"/>
        <v>0.0872</v>
      </c>
      <c r="I19" s="174">
        <f t="shared" si="9"/>
        <v>0.0966</v>
      </c>
      <c r="J19" s="11">
        <f t="shared" si="4"/>
        <v>0.079</v>
      </c>
      <c r="K19" s="75">
        <f>H19</f>
        <v>0.0872</v>
      </c>
      <c r="L19" s="64">
        <f t="shared" si="6"/>
        <v>872543</v>
      </c>
      <c r="M19" s="81">
        <f t="shared" si="0"/>
        <v>13751</v>
      </c>
      <c r="N19" s="65"/>
      <c r="O19" s="66">
        <f t="shared" si="7"/>
        <v>0.01601202619493428</v>
      </c>
      <c r="P19" s="14"/>
      <c r="Q19" s="159">
        <f t="shared" si="8"/>
        <v>872542.5584</v>
      </c>
      <c r="R19" s="177"/>
      <c r="S19" s="154"/>
      <c r="T19" s="156"/>
    </row>
    <row r="20" spans="1:20" ht="20.25">
      <c r="A20" s="172" t="s">
        <v>10</v>
      </c>
      <c r="B20" s="137">
        <v>357015</v>
      </c>
      <c r="C20" s="75">
        <v>0.0365</v>
      </c>
      <c r="D20" s="12">
        <v>133971</v>
      </c>
      <c r="E20" s="11">
        <f t="shared" si="1"/>
        <v>0.0375</v>
      </c>
      <c r="F20" s="12">
        <v>6117</v>
      </c>
      <c r="G20" s="11">
        <f t="shared" si="2"/>
        <v>0.0344</v>
      </c>
      <c r="H20" s="11">
        <f t="shared" si="3"/>
        <v>0.0365</v>
      </c>
      <c r="I20" s="174">
        <f t="shared" si="9"/>
        <v>0.0402</v>
      </c>
      <c r="J20" s="11">
        <f t="shared" si="4"/>
        <v>0.0329</v>
      </c>
      <c r="K20" s="75">
        <f t="shared" si="5"/>
        <v>0.0365</v>
      </c>
      <c r="L20" s="64">
        <f t="shared" si="6"/>
        <v>365227</v>
      </c>
      <c r="M20" s="81">
        <f t="shared" si="0"/>
        <v>8212</v>
      </c>
      <c r="N20" s="65"/>
      <c r="O20" s="66">
        <f t="shared" si="7"/>
        <v>0.023001834656807135</v>
      </c>
      <c r="P20" s="14"/>
      <c r="Q20" s="159">
        <f t="shared" si="8"/>
        <v>365227.103</v>
      </c>
      <c r="R20" s="177"/>
      <c r="S20" s="154"/>
      <c r="T20" s="156"/>
    </row>
    <row r="21" spans="1:20" ht="20.25">
      <c r="A21" s="172" t="s">
        <v>21</v>
      </c>
      <c r="B21" s="137">
        <v>414724</v>
      </c>
      <c r="C21" s="75">
        <v>0.0424</v>
      </c>
      <c r="D21" s="12">
        <v>149647</v>
      </c>
      <c r="E21" s="11">
        <f t="shared" si="1"/>
        <v>0.0419</v>
      </c>
      <c r="F21" s="12">
        <v>7744</v>
      </c>
      <c r="G21" s="11">
        <f>ROUND(F21/$F$31,4)</f>
        <v>0.0435</v>
      </c>
      <c r="H21" s="11">
        <f t="shared" si="3"/>
        <v>0.0424</v>
      </c>
      <c r="I21" s="174">
        <f t="shared" si="9"/>
        <v>0.0466</v>
      </c>
      <c r="J21" s="11">
        <f t="shared" si="4"/>
        <v>0.0382</v>
      </c>
      <c r="K21" s="75">
        <f>H21</f>
        <v>0.0424</v>
      </c>
      <c r="L21" s="64">
        <f t="shared" si="6"/>
        <v>424264</v>
      </c>
      <c r="M21" s="81">
        <f t="shared" si="0"/>
        <v>9540</v>
      </c>
      <c r="N21" s="65"/>
      <c r="O21" s="66">
        <f t="shared" si="7"/>
        <v>0.0230032503544526</v>
      </c>
      <c r="P21" s="14"/>
      <c r="Q21" s="159">
        <f t="shared" si="8"/>
        <v>424263.8128</v>
      </c>
      <c r="R21" s="177"/>
      <c r="S21" s="154"/>
      <c r="T21" s="156"/>
    </row>
    <row r="22" spans="1:20" ht="20.25">
      <c r="A22" s="172" t="s">
        <v>23</v>
      </c>
      <c r="B22" s="137">
        <v>352124</v>
      </c>
      <c r="C22" s="75">
        <v>0.036</v>
      </c>
      <c r="D22" s="12">
        <v>113695</v>
      </c>
      <c r="E22" s="11">
        <f>ROUND(D22/$D$31,4)</f>
        <v>0.0318</v>
      </c>
      <c r="F22" s="12">
        <v>7816</v>
      </c>
      <c r="G22" s="11">
        <f>ROUND(F22/$F$31,4)</f>
        <v>0.0439</v>
      </c>
      <c r="H22" s="11">
        <f t="shared" si="3"/>
        <v>0.0358</v>
      </c>
      <c r="I22" s="174">
        <f t="shared" si="9"/>
        <v>0.0396</v>
      </c>
      <c r="J22" s="11">
        <f t="shared" si="4"/>
        <v>0.0324</v>
      </c>
      <c r="K22" s="75">
        <f>H22</f>
        <v>0.0358</v>
      </c>
      <c r="L22" s="64">
        <f t="shared" si="6"/>
        <v>358223</v>
      </c>
      <c r="M22" s="81">
        <f t="shared" si="0"/>
        <v>6099</v>
      </c>
      <c r="N22" s="65"/>
      <c r="O22" s="66">
        <f t="shared" si="7"/>
        <v>0.017320602969408502</v>
      </c>
      <c r="P22" s="14"/>
      <c r="Q22" s="159">
        <f t="shared" si="8"/>
        <v>358222.7476</v>
      </c>
      <c r="R22" s="177"/>
      <c r="S22" s="154"/>
      <c r="T22" s="156"/>
    </row>
    <row r="23" spans="1:20" ht="20.25">
      <c r="A23" s="172" t="s">
        <v>12</v>
      </c>
      <c r="B23" s="137">
        <v>684686</v>
      </c>
      <c r="C23" s="75">
        <v>0.06999999999999999</v>
      </c>
      <c r="D23" s="12">
        <v>221258</v>
      </c>
      <c r="E23" s="11">
        <f t="shared" si="1"/>
        <v>0.062</v>
      </c>
      <c r="F23" s="12">
        <v>14967</v>
      </c>
      <c r="G23" s="11">
        <f t="shared" si="2"/>
        <v>0.0842</v>
      </c>
      <c r="H23" s="11">
        <f>ROUND(((E23*2)+G23)/3,4)</f>
        <v>0.0694</v>
      </c>
      <c r="I23" s="174">
        <f t="shared" si="9"/>
        <v>0.077</v>
      </c>
      <c r="J23" s="11">
        <f t="shared" si="4"/>
        <v>0.063</v>
      </c>
      <c r="K23" s="75">
        <f t="shared" si="5"/>
        <v>0.0694</v>
      </c>
      <c r="L23" s="64">
        <f t="shared" si="6"/>
        <v>694432</v>
      </c>
      <c r="M23" s="81">
        <f t="shared" si="0"/>
        <v>9746</v>
      </c>
      <c r="N23" s="65"/>
      <c r="O23" s="66">
        <f t="shared" si="7"/>
        <v>0.014234262128917489</v>
      </c>
      <c r="P23" s="14"/>
      <c r="Q23" s="159">
        <f t="shared" si="8"/>
        <v>694431.8068</v>
      </c>
      <c r="R23" s="177"/>
      <c r="S23" s="154"/>
      <c r="T23" s="156"/>
    </row>
    <row r="24" spans="1:20" ht="20.25">
      <c r="A24" s="172" t="s">
        <v>44</v>
      </c>
      <c r="B24" s="137">
        <v>511558</v>
      </c>
      <c r="C24" s="75">
        <v>0.0523</v>
      </c>
      <c r="D24" s="12">
        <v>180096</v>
      </c>
      <c r="E24" s="11">
        <f>ROUND(D24/$D$31,4)</f>
        <v>0.0504</v>
      </c>
      <c r="F24" s="12">
        <v>10140</v>
      </c>
      <c r="G24" s="11">
        <f aca="true" t="shared" si="10" ref="G24:G29">ROUND(F24/$F$31,4)</f>
        <v>0.057</v>
      </c>
      <c r="H24" s="11">
        <f t="shared" si="3"/>
        <v>0.0526</v>
      </c>
      <c r="I24" s="174">
        <f t="shared" si="9"/>
        <v>0.0575</v>
      </c>
      <c r="J24" s="11">
        <f t="shared" si="4"/>
        <v>0.0471</v>
      </c>
      <c r="K24" s="75">
        <f t="shared" si="5"/>
        <v>0.0526</v>
      </c>
      <c r="L24" s="64">
        <f t="shared" si="6"/>
        <v>526327</v>
      </c>
      <c r="M24" s="81">
        <f t="shared" si="0"/>
        <v>14769</v>
      </c>
      <c r="N24" s="65"/>
      <c r="O24" s="66">
        <f t="shared" si="7"/>
        <v>0.028870626595615748</v>
      </c>
      <c r="P24" s="14"/>
      <c r="Q24" s="159">
        <f t="shared" si="8"/>
        <v>526327.2772</v>
      </c>
      <c r="R24" s="177"/>
      <c r="S24" s="154"/>
      <c r="T24" s="156"/>
    </row>
    <row r="25" spans="1:20" ht="20.25">
      <c r="A25" s="172" t="s">
        <v>14</v>
      </c>
      <c r="B25" s="137">
        <v>1134623</v>
      </c>
      <c r="C25" s="75">
        <v>0.11599999999999999</v>
      </c>
      <c r="D25" s="12">
        <v>448081</v>
      </c>
      <c r="E25" s="11">
        <f t="shared" si="1"/>
        <v>0.1255</v>
      </c>
      <c r="F25" s="12">
        <v>17563</v>
      </c>
      <c r="G25" s="11">
        <f t="shared" si="10"/>
        <v>0.0988</v>
      </c>
      <c r="H25" s="11">
        <f>ROUND(((E25*2)+G25)/3,4)</f>
        <v>0.1166</v>
      </c>
      <c r="I25" s="174">
        <f t="shared" si="9"/>
        <v>0.1276</v>
      </c>
      <c r="J25" s="11">
        <f t="shared" si="4"/>
        <v>0.1044</v>
      </c>
      <c r="K25" s="75">
        <f t="shared" si="5"/>
        <v>0.1166</v>
      </c>
      <c r="L25" s="64">
        <f t="shared" si="6"/>
        <v>1166725</v>
      </c>
      <c r="M25" s="81">
        <f t="shared" si="0"/>
        <v>32102</v>
      </c>
      <c r="N25" s="65">
        <v>0.0001</v>
      </c>
      <c r="O25" s="66">
        <f t="shared" si="7"/>
        <v>0.02829309823615421</v>
      </c>
      <c r="P25" s="14"/>
      <c r="Q25" s="159">
        <f t="shared" si="8"/>
        <v>1166725.4852</v>
      </c>
      <c r="R25" s="177"/>
      <c r="S25" s="154"/>
      <c r="T25" s="156"/>
    </row>
    <row r="26" spans="1:20" ht="20.25">
      <c r="A26" s="172" t="s">
        <v>15</v>
      </c>
      <c r="B26" s="137">
        <v>1261778</v>
      </c>
      <c r="C26" s="75">
        <v>0.129</v>
      </c>
      <c r="D26" s="12">
        <v>502167</v>
      </c>
      <c r="E26" s="11">
        <f t="shared" si="1"/>
        <v>0.1407</v>
      </c>
      <c r="F26" s="12">
        <v>19209</v>
      </c>
      <c r="G26" s="11">
        <f>ROUND(F26/$F$31,4)</f>
        <v>0.108</v>
      </c>
      <c r="H26" s="11">
        <f>ROUND(((E26*2)+G26)/3,4)</f>
        <v>0.1298</v>
      </c>
      <c r="I26" s="174">
        <f t="shared" si="9"/>
        <v>0.1419</v>
      </c>
      <c r="J26" s="11">
        <f t="shared" si="4"/>
        <v>0.1161</v>
      </c>
      <c r="K26" s="75">
        <f t="shared" si="5"/>
        <v>0.1298</v>
      </c>
      <c r="L26" s="64">
        <f>ROUND(+K26*$L$31,0)</f>
        <v>1298808</v>
      </c>
      <c r="M26" s="81">
        <f t="shared" si="0"/>
        <v>37030</v>
      </c>
      <c r="N26" s="65">
        <v>0.0001</v>
      </c>
      <c r="O26" s="66">
        <f t="shared" si="7"/>
        <v>0.029347476338943936</v>
      </c>
      <c r="P26" s="14"/>
      <c r="Q26" s="159">
        <f t="shared" si="8"/>
        <v>1298807.6156</v>
      </c>
      <c r="R26" s="177"/>
      <c r="S26" s="154"/>
      <c r="T26" s="156"/>
    </row>
    <row r="27" spans="1:20" ht="20.25">
      <c r="A27" s="172" t="s">
        <v>24</v>
      </c>
      <c r="B27" s="137">
        <v>374621</v>
      </c>
      <c r="C27" s="75">
        <v>0.0383</v>
      </c>
      <c r="D27" s="12">
        <v>131861</v>
      </c>
      <c r="E27" s="11">
        <f>ROUND(D27/$D$31,4)+0.0001</f>
        <v>0.037000000000000005</v>
      </c>
      <c r="F27" s="12">
        <v>7097</v>
      </c>
      <c r="G27" s="11">
        <f t="shared" si="10"/>
        <v>0.0399</v>
      </c>
      <c r="H27" s="11">
        <f t="shared" si="3"/>
        <v>0.038</v>
      </c>
      <c r="I27" s="174">
        <f t="shared" si="9"/>
        <v>0.0421</v>
      </c>
      <c r="J27" s="11">
        <f>ROUND(C27*0.9,4)-0.0001</f>
        <v>0.0344</v>
      </c>
      <c r="K27" s="75">
        <f t="shared" si="5"/>
        <v>0.038</v>
      </c>
      <c r="L27" s="64">
        <f t="shared" si="6"/>
        <v>380236</v>
      </c>
      <c r="M27" s="81">
        <f t="shared" si="0"/>
        <v>5615</v>
      </c>
      <c r="N27" s="65"/>
      <c r="O27" s="66">
        <f t="shared" si="7"/>
        <v>0.014988481692163547</v>
      </c>
      <c r="P27" s="14"/>
      <c r="Q27" s="159">
        <f t="shared" si="8"/>
        <v>380236.436</v>
      </c>
      <c r="R27" s="177"/>
      <c r="S27" s="154"/>
      <c r="T27" s="156"/>
    </row>
    <row r="28" spans="1:20" ht="20.25">
      <c r="A28" s="172" t="s">
        <v>20</v>
      </c>
      <c r="B28" s="137">
        <v>611327</v>
      </c>
      <c r="C28" s="75">
        <v>0.0625</v>
      </c>
      <c r="D28" s="12">
        <v>225610</v>
      </c>
      <c r="E28" s="11">
        <f t="shared" si="1"/>
        <v>0.0632</v>
      </c>
      <c r="F28" s="12">
        <v>10789</v>
      </c>
      <c r="G28" s="11">
        <f t="shared" si="10"/>
        <v>0.0607</v>
      </c>
      <c r="H28" s="11">
        <f t="shared" si="3"/>
        <v>0.0624</v>
      </c>
      <c r="I28" s="174">
        <f t="shared" si="9"/>
        <v>0.0688</v>
      </c>
      <c r="J28" s="11">
        <f t="shared" si="4"/>
        <v>0.0563</v>
      </c>
      <c r="K28" s="75">
        <f>H28</f>
        <v>0.0624</v>
      </c>
      <c r="L28" s="64">
        <f t="shared" si="6"/>
        <v>624388</v>
      </c>
      <c r="M28" s="81">
        <f t="shared" si="0"/>
        <v>13061</v>
      </c>
      <c r="N28" s="65"/>
      <c r="O28" s="66">
        <f t="shared" si="7"/>
        <v>0.0213649977835103</v>
      </c>
      <c r="P28" s="14"/>
      <c r="Q28" s="159">
        <f t="shared" si="8"/>
        <v>624388.2528</v>
      </c>
      <c r="R28" s="154"/>
      <c r="S28" s="154"/>
      <c r="T28" s="156"/>
    </row>
    <row r="29" spans="1:20" ht="20.25">
      <c r="A29" s="172" t="s">
        <v>25</v>
      </c>
      <c r="B29" s="137">
        <v>779564</v>
      </c>
      <c r="C29" s="75">
        <v>0.0797</v>
      </c>
      <c r="D29" s="12">
        <v>286679</v>
      </c>
      <c r="E29" s="11">
        <f t="shared" si="1"/>
        <v>0.0803</v>
      </c>
      <c r="F29" s="12">
        <v>13983</v>
      </c>
      <c r="G29" s="11">
        <f t="shared" si="10"/>
        <v>0.0786</v>
      </c>
      <c r="H29" s="11">
        <f t="shared" si="3"/>
        <v>0.0797</v>
      </c>
      <c r="I29" s="174">
        <f t="shared" si="9"/>
        <v>0.0877</v>
      </c>
      <c r="J29" s="11">
        <f t="shared" si="4"/>
        <v>0.0717</v>
      </c>
      <c r="K29" s="75">
        <f t="shared" si="5"/>
        <v>0.0797</v>
      </c>
      <c r="L29" s="64">
        <f t="shared" si="6"/>
        <v>797496</v>
      </c>
      <c r="M29" s="81">
        <f t="shared" si="0"/>
        <v>17932</v>
      </c>
      <c r="N29" s="65"/>
      <c r="O29" s="66">
        <f t="shared" si="7"/>
        <v>0.023002601454146163</v>
      </c>
      <c r="P29" s="14"/>
      <c r="Q29" s="159">
        <f t="shared" si="8"/>
        <v>797495.8934</v>
      </c>
      <c r="R29" s="154"/>
      <c r="S29" s="154"/>
      <c r="T29" s="156"/>
    </row>
    <row r="30" spans="1:20" ht="21" thickBot="1">
      <c r="A30" s="142"/>
      <c r="B30" s="138"/>
      <c r="C30" s="22"/>
      <c r="D30" s="28"/>
      <c r="E30" s="28"/>
      <c r="F30" s="28"/>
      <c r="G30" s="28"/>
      <c r="H30" s="129"/>
      <c r="I30" s="175"/>
      <c r="J30" s="28"/>
      <c r="K30" s="22"/>
      <c r="L30" s="86"/>
      <c r="M30" s="87"/>
      <c r="N30" s="88"/>
      <c r="O30" s="89"/>
      <c r="P30" s="14"/>
      <c r="Q30" s="154"/>
      <c r="R30" s="154"/>
      <c r="S30" s="121"/>
      <c r="T30" s="7"/>
    </row>
    <row r="31" spans="1:20" ht="21" thickBot="1">
      <c r="A31" s="131"/>
      <c r="B31" s="139">
        <v>9781229</v>
      </c>
      <c r="C31" s="76">
        <v>0.9999999999999999</v>
      </c>
      <c r="D31" s="25">
        <f aca="true" t="shared" si="11" ref="D31:K31">SUM(D14:D29)</f>
        <v>3569955</v>
      </c>
      <c r="E31" s="24">
        <f>SUM(E14:E29)</f>
        <v>1</v>
      </c>
      <c r="F31" s="25">
        <f t="shared" si="11"/>
        <v>177847</v>
      </c>
      <c r="G31" s="24">
        <f t="shared" si="11"/>
        <v>1</v>
      </c>
      <c r="H31" s="24">
        <f t="shared" si="11"/>
        <v>1</v>
      </c>
      <c r="I31" s="176">
        <f t="shared" si="11"/>
        <v>1.1</v>
      </c>
      <c r="J31" s="24">
        <f t="shared" si="11"/>
        <v>0.9</v>
      </c>
      <c r="K31" s="76">
        <f t="shared" si="11"/>
        <v>1</v>
      </c>
      <c r="L31" s="45">
        <v>10006222</v>
      </c>
      <c r="M31" s="82">
        <f t="shared" si="0"/>
        <v>224993</v>
      </c>
      <c r="N31" s="67">
        <f>SUM(N14:N30)</f>
        <v>0.00030000000000000003</v>
      </c>
      <c r="O31" s="68">
        <f t="shared" si="7"/>
        <v>0.023002528618847388</v>
      </c>
      <c r="P31" s="15"/>
      <c r="Q31" s="159">
        <f>SUM(Q14:Q30)</f>
        <v>10006222.000000002</v>
      </c>
      <c r="R31" s="154"/>
      <c r="S31" s="155"/>
      <c r="T31" s="156"/>
    </row>
    <row r="32" spans="1:20" ht="20.25">
      <c r="A32" s="16"/>
      <c r="B32" s="162"/>
      <c r="C32" s="128"/>
      <c r="D32" s="13"/>
      <c r="E32" s="128"/>
      <c r="F32" s="13"/>
      <c r="G32" s="128"/>
      <c r="H32" s="128"/>
      <c r="I32" s="127"/>
      <c r="J32" s="128"/>
      <c r="K32" s="128"/>
      <c r="L32" s="163"/>
      <c r="M32" s="163"/>
      <c r="Q32" s="7"/>
      <c r="R32" s="7"/>
      <c r="S32" s="7"/>
      <c r="T32" s="7"/>
    </row>
    <row r="33" spans="1:12" s="5" customFormat="1" ht="23.25" customHeight="1">
      <c r="A33" s="151" t="s">
        <v>62</v>
      </c>
      <c r="B33" s="26"/>
      <c r="C33" s="26"/>
      <c r="D33" s="26"/>
      <c r="E33" s="26"/>
      <c r="F33" s="26"/>
      <c r="G33" s="26"/>
      <c r="H33" s="13"/>
      <c r="I33" s="13"/>
      <c r="J33" s="13"/>
      <c r="K33" s="13"/>
      <c r="L33" s="13"/>
    </row>
    <row r="34" spans="1:12" ht="20.25" customHeight="1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9.5" customHeight="1">
      <c r="A35" s="152" t="s">
        <v>46</v>
      </c>
      <c r="B35" s="1"/>
      <c r="C35" s="1"/>
      <c r="D35" s="1"/>
      <c r="E35" s="1"/>
      <c r="F35" s="1"/>
      <c r="G35" s="1"/>
      <c r="H35" s="26"/>
      <c r="I35" s="26"/>
      <c r="J35" s="26"/>
      <c r="K35" s="27"/>
      <c r="L35" s="59"/>
    </row>
    <row r="36" spans="1:12" ht="20.25" customHeight="1">
      <c r="A36" s="152" t="s">
        <v>47</v>
      </c>
      <c r="B36" s="8"/>
      <c r="C36" s="8"/>
      <c r="D36" s="8"/>
      <c r="E36" s="1"/>
      <c r="F36" s="1"/>
      <c r="G36" s="1"/>
      <c r="H36" s="1"/>
      <c r="I36" s="1"/>
      <c r="J36" s="1"/>
      <c r="K36" s="1"/>
      <c r="L36" s="1"/>
    </row>
    <row r="37" spans="1:12" ht="20.25">
      <c r="A37" s="153" t="s">
        <v>48</v>
      </c>
      <c r="B37" s="8"/>
      <c r="C37" s="8"/>
      <c r="D37" s="8"/>
      <c r="E37" s="1"/>
      <c r="F37" s="1"/>
      <c r="G37" s="1"/>
      <c r="H37" s="1"/>
      <c r="I37" s="1"/>
      <c r="J37" s="1"/>
      <c r="K37" s="1"/>
      <c r="L37" s="1"/>
    </row>
    <row r="38" spans="1:12" ht="20.25">
      <c r="A38" s="8"/>
      <c r="B38" s="10"/>
      <c r="C38" s="8"/>
      <c r="D38" s="8"/>
      <c r="E38" s="1"/>
      <c r="F38" s="1"/>
      <c r="G38" s="1"/>
      <c r="H38" s="1"/>
      <c r="I38" s="1"/>
      <c r="J38" s="1"/>
      <c r="K38" s="1"/>
      <c r="L38" s="1"/>
    </row>
    <row r="39" spans="1:12" ht="20.25">
      <c r="A39" s="8"/>
      <c r="B39" s="10"/>
      <c r="C39" s="8"/>
      <c r="D39" s="8"/>
      <c r="E39" s="1"/>
      <c r="F39" s="1"/>
      <c r="G39" s="1"/>
      <c r="H39" s="1"/>
      <c r="I39" s="1"/>
      <c r="J39" s="1"/>
      <c r="K39" s="1"/>
      <c r="L39" s="1"/>
    </row>
    <row r="40" spans="1:12" ht="26.25" customHeight="1" thickBot="1">
      <c r="A40" s="1"/>
      <c r="B40" s="13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5" ht="27" customHeight="1" thickBot="1">
      <c r="A41" s="149" t="s">
        <v>45</v>
      </c>
      <c r="B41" s="19"/>
      <c r="C41" s="18"/>
      <c r="D41" s="56"/>
      <c r="E41" s="19" t="s">
        <v>43</v>
      </c>
      <c r="F41" s="18"/>
      <c r="G41" s="18"/>
      <c r="H41" s="18"/>
      <c r="I41" s="18"/>
      <c r="J41" s="19"/>
      <c r="K41" s="47" t="s">
        <v>54</v>
      </c>
      <c r="L41" s="166">
        <v>42472</v>
      </c>
      <c r="M41" s="185"/>
      <c r="N41" s="186"/>
      <c r="O41" s="187"/>
    </row>
    <row r="42" spans="1:12" ht="20.25">
      <c r="A42" s="48"/>
      <c r="B42" s="29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20.25">
      <c r="A43" s="1"/>
      <c r="B43" s="13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0.25">
      <c r="A44" s="1"/>
      <c r="B44" s="13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sheetProtection/>
  <mergeCells count="9">
    <mergeCell ref="A1:O1"/>
    <mergeCell ref="A2:O2"/>
    <mergeCell ref="A3:O3"/>
    <mergeCell ref="A4:O4"/>
    <mergeCell ref="A5:O5"/>
    <mergeCell ref="M41:O41"/>
    <mergeCell ref="M8:M12"/>
    <mergeCell ref="O8:O12"/>
    <mergeCell ref="A6:L6"/>
  </mergeCells>
  <printOptions horizontalCentered="1" verticalCentered="1"/>
  <pageMargins left="0.35" right="0.33" top="0.45" bottom="0.5" header="0.3" footer="0.29"/>
  <pageSetup horizontalDpi="600" verticalDpi="600" orientation="landscape" scale="60" r:id="rId1"/>
  <headerFooter alignWithMargins="0">
    <oddHeader>&amp;C&amp;"Arial Narrow,Bold"&amp;11
</oddHeader>
  </headerFooter>
  <ignoredErrors>
    <ignoredError sqref="H24 E27 I15 J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CO44"/>
  <sheetViews>
    <sheetView defaultGridColor="0" zoomScale="87" zoomScaleNormal="87" zoomScalePageLayoutView="0" colorId="22" workbookViewId="0" topLeftCell="A19">
      <selection activeCell="A4" sqref="A4:N4"/>
    </sheetView>
  </sheetViews>
  <sheetFormatPr defaultColWidth="9.625" defaultRowHeight="15.75"/>
  <cols>
    <col min="1" max="1" width="26.75390625" style="3" customWidth="1"/>
    <col min="2" max="2" width="15.125" style="9" bestFit="1" customWidth="1"/>
    <col min="3" max="3" width="10.50390625" style="3" bestFit="1" customWidth="1"/>
    <col min="4" max="4" width="12.375" style="3" bestFit="1" customWidth="1"/>
    <col min="5" max="5" width="10.50390625" style="3" customWidth="1"/>
    <col min="6" max="6" width="14.125" style="3" customWidth="1"/>
    <col min="7" max="7" width="13.00390625" style="3" bestFit="1" customWidth="1"/>
    <col min="8" max="8" width="11.75390625" style="3" bestFit="1" customWidth="1"/>
    <col min="9" max="10" width="11.625" style="3" bestFit="1" customWidth="1"/>
    <col min="11" max="11" width="10.875" style="3" customWidth="1"/>
    <col min="12" max="12" width="15.125" style="3" customWidth="1"/>
    <col min="13" max="13" width="11.75390625" style="3" customWidth="1"/>
    <col min="14" max="14" width="12.25390625" style="3" customWidth="1"/>
    <col min="15" max="15" width="15.50390625" style="2" customWidth="1"/>
    <col min="16" max="16" width="9.625" style="2" customWidth="1"/>
    <col min="17" max="17" width="16.125" style="2" customWidth="1"/>
    <col min="18" max="18" width="14.75390625" style="2" customWidth="1"/>
    <col min="19" max="16384" width="9.625" style="2" customWidth="1"/>
  </cols>
  <sheetData>
    <row r="1" spans="1:15" ht="33" customHeight="1">
      <c r="A1" s="182" t="s">
        <v>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50"/>
    </row>
    <row r="2" spans="1:15" ht="30" customHeight="1">
      <c r="A2" s="183" t="s">
        <v>30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73"/>
    </row>
    <row r="3" spans="1:15" ht="25.5">
      <c r="A3" s="183" t="s">
        <v>32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73"/>
    </row>
    <row r="4" spans="1:15" ht="25.5">
      <c r="A4" s="183" t="s">
        <v>66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73"/>
    </row>
    <row r="5" spans="1:15" ht="35.25" customHeight="1" thickBot="1">
      <c r="A5" s="179" t="s">
        <v>60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73"/>
    </row>
    <row r="6" spans="1:93" s="4" customFormat="1" ht="26.25" thickBo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52"/>
      <c r="N6" s="52"/>
      <c r="O6" s="7"/>
      <c r="P6" s="6"/>
      <c r="Q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</row>
    <row r="7" spans="1:15" s="7" customFormat="1" ht="21" thickBot="1">
      <c r="A7" s="145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3"/>
      <c r="M7" s="122"/>
      <c r="N7" s="123"/>
      <c r="O7" s="13"/>
    </row>
    <row r="8" spans="1:15" ht="20.25">
      <c r="A8" s="168"/>
      <c r="B8" s="133"/>
      <c r="C8" s="30"/>
      <c r="D8" s="31"/>
      <c r="E8" s="30"/>
      <c r="F8" s="31"/>
      <c r="G8" s="30"/>
      <c r="H8" s="30"/>
      <c r="I8" s="32" t="s">
        <v>58</v>
      </c>
      <c r="J8" s="32" t="s">
        <v>58</v>
      </c>
      <c r="K8" s="33"/>
      <c r="L8" s="124"/>
      <c r="M8" s="188" t="s">
        <v>63</v>
      </c>
      <c r="N8" s="191" t="s">
        <v>64</v>
      </c>
      <c r="O8" s="83"/>
    </row>
    <row r="9" spans="1:15" ht="20.25">
      <c r="A9" s="141"/>
      <c r="B9" s="133"/>
      <c r="C9" s="30"/>
      <c r="D9" s="34"/>
      <c r="E9" s="30"/>
      <c r="F9" s="34"/>
      <c r="G9" s="30"/>
      <c r="H9" s="32" t="s">
        <v>58</v>
      </c>
      <c r="I9" s="32" t="s">
        <v>0</v>
      </c>
      <c r="J9" s="32" t="s">
        <v>0</v>
      </c>
      <c r="K9" s="33"/>
      <c r="L9" s="125"/>
      <c r="M9" s="189"/>
      <c r="N9" s="192"/>
      <c r="O9" s="83"/>
    </row>
    <row r="10" spans="1:15" ht="20.25">
      <c r="A10" s="143" t="s">
        <v>33</v>
      </c>
      <c r="B10" s="134" t="s">
        <v>51</v>
      </c>
      <c r="C10" s="32" t="s">
        <v>50</v>
      </c>
      <c r="D10" s="36" t="s">
        <v>57</v>
      </c>
      <c r="E10" s="32" t="s">
        <v>5</v>
      </c>
      <c r="F10" s="36" t="s">
        <v>57</v>
      </c>
      <c r="G10" s="32"/>
      <c r="H10" s="32" t="s">
        <v>1</v>
      </c>
      <c r="I10" s="32" t="s">
        <v>2</v>
      </c>
      <c r="J10" s="32" t="s">
        <v>2</v>
      </c>
      <c r="K10" s="37" t="s">
        <v>58</v>
      </c>
      <c r="L10" s="32" t="s">
        <v>59</v>
      </c>
      <c r="M10" s="189"/>
      <c r="N10" s="192"/>
      <c r="O10" s="83"/>
    </row>
    <row r="11" spans="1:18" ht="20.25">
      <c r="A11" s="140" t="s">
        <v>34</v>
      </c>
      <c r="B11" s="134" t="s">
        <v>8</v>
      </c>
      <c r="C11" s="32" t="s">
        <v>4</v>
      </c>
      <c r="D11" s="36" t="s">
        <v>5</v>
      </c>
      <c r="E11" s="32" t="s">
        <v>28</v>
      </c>
      <c r="F11" s="36" t="s">
        <v>29</v>
      </c>
      <c r="G11" s="32" t="s">
        <v>26</v>
      </c>
      <c r="H11" s="32" t="s">
        <v>4</v>
      </c>
      <c r="I11" s="32" t="s">
        <v>6</v>
      </c>
      <c r="J11" s="32" t="s">
        <v>7</v>
      </c>
      <c r="K11" s="37" t="s">
        <v>4</v>
      </c>
      <c r="L11" s="32" t="s">
        <v>8</v>
      </c>
      <c r="M11" s="189"/>
      <c r="N11" s="192"/>
      <c r="O11" s="83"/>
      <c r="Q11" s="51"/>
      <c r="R11" s="51"/>
    </row>
    <row r="12" spans="1:18" ht="21" thickBot="1">
      <c r="A12" s="170"/>
      <c r="B12" s="135"/>
      <c r="C12" s="72" t="s">
        <v>9</v>
      </c>
      <c r="D12" s="71" t="s">
        <v>27</v>
      </c>
      <c r="E12" s="72" t="s">
        <v>9</v>
      </c>
      <c r="F12" s="71" t="s">
        <v>26</v>
      </c>
      <c r="G12" s="72" t="s">
        <v>9</v>
      </c>
      <c r="H12" s="72" t="s">
        <v>9</v>
      </c>
      <c r="I12" s="73" t="s">
        <v>9</v>
      </c>
      <c r="J12" s="73" t="s">
        <v>9</v>
      </c>
      <c r="K12" s="74" t="s">
        <v>9</v>
      </c>
      <c r="L12" s="126"/>
      <c r="M12" s="190"/>
      <c r="N12" s="193"/>
      <c r="O12" s="83"/>
      <c r="Q12" s="51"/>
      <c r="R12" s="51"/>
    </row>
    <row r="13" spans="1:15" ht="21" thickTop="1">
      <c r="A13" s="141"/>
      <c r="B13" s="136"/>
      <c r="C13" s="21"/>
      <c r="D13" s="20"/>
      <c r="E13" s="21"/>
      <c r="F13" s="20"/>
      <c r="G13" s="21"/>
      <c r="H13" s="21"/>
      <c r="I13" s="21"/>
      <c r="J13" s="21"/>
      <c r="K13" s="57"/>
      <c r="L13" s="80"/>
      <c r="M13" s="53"/>
      <c r="N13" s="63"/>
      <c r="O13" s="112"/>
    </row>
    <row r="14" spans="1:18" ht="20.25">
      <c r="A14" s="172" t="s">
        <v>11</v>
      </c>
      <c r="B14" s="137">
        <v>16256</v>
      </c>
      <c r="C14" s="75">
        <v>0.0193</v>
      </c>
      <c r="D14" s="12">
        <v>65608</v>
      </c>
      <c r="E14" s="11">
        <f>ROUND(D14/$D$31,4)</f>
        <v>0.0184</v>
      </c>
      <c r="F14" s="12">
        <v>3658</v>
      </c>
      <c r="G14" s="11">
        <f>ROUND(F14/$F$31,4)</f>
        <v>0.0206</v>
      </c>
      <c r="H14" s="11">
        <f>ROUND(((E14*2)+G14)/3,4)</f>
        <v>0.0191</v>
      </c>
      <c r="I14" s="174">
        <f>ROUND(C14*1.1,4)</f>
        <v>0.0212</v>
      </c>
      <c r="J14" s="11">
        <f>ROUND(C14*0.9,4)</f>
        <v>0.0174</v>
      </c>
      <c r="K14" s="75">
        <f>H14</f>
        <v>0.0191</v>
      </c>
      <c r="L14" s="84">
        <f>ROUND(+K14*$L$31,0)</f>
        <v>16457</v>
      </c>
      <c r="M14" s="81">
        <f>L14-B14</f>
        <v>201</v>
      </c>
      <c r="N14" s="66">
        <f>M14/B14</f>
        <v>0.01236466535433071</v>
      </c>
      <c r="O14" s="13"/>
      <c r="Q14" s="130"/>
      <c r="R14" s="49"/>
    </row>
    <row r="15" spans="1:18" ht="20.25" customHeight="1">
      <c r="A15" s="172" t="s">
        <v>13</v>
      </c>
      <c r="B15" s="137">
        <v>81616</v>
      </c>
      <c r="C15" s="75">
        <v>0.0969</v>
      </c>
      <c r="D15" s="12">
        <v>358647</v>
      </c>
      <c r="E15" s="11">
        <f>ROUND(D15/$D$31,4)</f>
        <v>0.1005</v>
      </c>
      <c r="F15" s="12">
        <v>16376</v>
      </c>
      <c r="G15" s="11">
        <f aca="true" t="shared" si="0" ref="G15:G29">ROUND(F15/$F$31,4)</f>
        <v>0.0921</v>
      </c>
      <c r="H15" s="11">
        <f aca="true" t="shared" si="1" ref="H15:H29">ROUND(((E15*2)+G15)/3,4)</f>
        <v>0.0977</v>
      </c>
      <c r="I15" s="174">
        <f>ROUND(C15*1.1,4)-0.0001</f>
        <v>0.1065</v>
      </c>
      <c r="J15" s="11">
        <f aca="true" t="shared" si="2" ref="J15:J29">ROUND(C15*0.9,4)</f>
        <v>0.0872</v>
      </c>
      <c r="K15" s="75">
        <f aca="true" t="shared" si="3" ref="K15:K29">H15</f>
        <v>0.0977</v>
      </c>
      <c r="L15" s="84">
        <f aca="true" t="shared" si="4" ref="L15:L29">ROUND(+K15*$L$31,0)</f>
        <v>84183</v>
      </c>
      <c r="M15" s="81">
        <f aca="true" t="shared" si="5" ref="M15:M31">L15-B15</f>
        <v>2567</v>
      </c>
      <c r="N15" s="66">
        <f aca="true" t="shared" si="6" ref="N15:N31">M15/B15</f>
        <v>0.03145216624191335</v>
      </c>
      <c r="O15" s="13"/>
      <c r="Q15" s="130"/>
      <c r="R15" s="49"/>
    </row>
    <row r="16" spans="1:18" ht="20.25">
      <c r="A16" s="172" t="s">
        <v>18</v>
      </c>
      <c r="B16" s="137">
        <v>47925</v>
      </c>
      <c r="C16" s="75">
        <v>0.0569</v>
      </c>
      <c r="D16" s="12">
        <v>188472</v>
      </c>
      <c r="E16" s="11">
        <f aca="true" t="shared" si="7" ref="E16:E29">ROUND(D16/$D$31,4)</f>
        <v>0.0528</v>
      </c>
      <c r="F16" s="12">
        <v>11259</v>
      </c>
      <c r="G16" s="11">
        <f t="shared" si="0"/>
        <v>0.0633</v>
      </c>
      <c r="H16" s="11">
        <f t="shared" si="1"/>
        <v>0.0563</v>
      </c>
      <c r="I16" s="174">
        <f aca="true" t="shared" si="8" ref="I16:I29">ROUND(C16*1.1,4)</f>
        <v>0.0626</v>
      </c>
      <c r="J16" s="11">
        <f t="shared" si="2"/>
        <v>0.0512</v>
      </c>
      <c r="K16" s="75">
        <f t="shared" si="3"/>
        <v>0.0563</v>
      </c>
      <c r="L16" s="84">
        <f t="shared" si="4"/>
        <v>48511</v>
      </c>
      <c r="M16" s="81">
        <f t="shared" si="5"/>
        <v>586</v>
      </c>
      <c r="N16" s="66">
        <f t="shared" si="6"/>
        <v>0.012227438706311945</v>
      </c>
      <c r="O16" s="13"/>
      <c r="Q16" s="130"/>
      <c r="R16" s="49"/>
    </row>
    <row r="17" spans="1:18" ht="20.25">
      <c r="A17" s="172" t="s">
        <v>16</v>
      </c>
      <c r="B17" s="137">
        <v>31754</v>
      </c>
      <c r="C17" s="75">
        <v>0.0377</v>
      </c>
      <c r="D17" s="12">
        <v>129623</v>
      </c>
      <c r="E17" s="11">
        <f>ROUND(D17/$D$31,4)</f>
        <v>0.0363</v>
      </c>
      <c r="F17" s="12">
        <v>7157</v>
      </c>
      <c r="G17" s="11">
        <f t="shared" si="0"/>
        <v>0.0402</v>
      </c>
      <c r="H17" s="11">
        <f t="shared" si="1"/>
        <v>0.0376</v>
      </c>
      <c r="I17" s="174">
        <f t="shared" si="8"/>
        <v>0.0415</v>
      </c>
      <c r="J17" s="11">
        <f t="shared" si="2"/>
        <v>0.0339</v>
      </c>
      <c r="K17" s="75">
        <f t="shared" si="3"/>
        <v>0.0376</v>
      </c>
      <c r="L17" s="84">
        <f t="shared" si="4"/>
        <v>32398</v>
      </c>
      <c r="M17" s="81">
        <f t="shared" si="5"/>
        <v>644</v>
      </c>
      <c r="N17" s="66">
        <f t="shared" si="6"/>
        <v>0.02028090949171758</v>
      </c>
      <c r="O17" s="13"/>
      <c r="Q17" s="130"/>
      <c r="R17" s="49"/>
    </row>
    <row r="18" spans="1:18" ht="20.25">
      <c r="A18" s="172" t="s">
        <v>19</v>
      </c>
      <c r="B18" s="137">
        <v>32596</v>
      </c>
      <c r="C18" s="75">
        <v>0.0387</v>
      </c>
      <c r="D18" s="12">
        <v>127607</v>
      </c>
      <c r="E18" s="11">
        <f>ROUND(D18/$D$31,4)</f>
        <v>0.0357</v>
      </c>
      <c r="F18" s="12">
        <v>8034</v>
      </c>
      <c r="G18" s="11">
        <f t="shared" si="0"/>
        <v>0.0452</v>
      </c>
      <c r="H18" s="11">
        <f t="shared" si="1"/>
        <v>0.0389</v>
      </c>
      <c r="I18" s="174">
        <f t="shared" si="8"/>
        <v>0.0426</v>
      </c>
      <c r="J18" s="11">
        <f t="shared" si="2"/>
        <v>0.0348</v>
      </c>
      <c r="K18" s="75">
        <f t="shared" si="3"/>
        <v>0.0389</v>
      </c>
      <c r="L18" s="84">
        <f t="shared" si="4"/>
        <v>33518</v>
      </c>
      <c r="M18" s="81">
        <f t="shared" si="5"/>
        <v>922</v>
      </c>
      <c r="N18" s="66">
        <f t="shared" si="6"/>
        <v>0.028285679224444717</v>
      </c>
      <c r="O18" s="13"/>
      <c r="Q18" s="130"/>
      <c r="R18" s="49"/>
    </row>
    <row r="19" spans="1:18" ht="20.25">
      <c r="A19" s="172" t="s">
        <v>22</v>
      </c>
      <c r="B19" s="144">
        <v>73951</v>
      </c>
      <c r="C19" s="75">
        <v>0.0878</v>
      </c>
      <c r="D19" s="12">
        <v>306933</v>
      </c>
      <c r="E19" s="11">
        <f t="shared" si="7"/>
        <v>0.086</v>
      </c>
      <c r="F19" s="12">
        <v>15938</v>
      </c>
      <c r="G19" s="11">
        <f>ROUND(F19/$F$31,4)</f>
        <v>0.0896</v>
      </c>
      <c r="H19" s="11">
        <f t="shared" si="1"/>
        <v>0.0872</v>
      </c>
      <c r="I19" s="174">
        <f t="shared" si="8"/>
        <v>0.0966</v>
      </c>
      <c r="J19" s="11">
        <f t="shared" si="2"/>
        <v>0.079</v>
      </c>
      <c r="K19" s="75">
        <f>H19</f>
        <v>0.0872</v>
      </c>
      <c r="L19" s="84">
        <f t="shared" si="4"/>
        <v>75136</v>
      </c>
      <c r="M19" s="81">
        <f t="shared" si="5"/>
        <v>1185</v>
      </c>
      <c r="N19" s="66">
        <f t="shared" si="6"/>
        <v>0.016024124082162514</v>
      </c>
      <c r="O19" s="13"/>
      <c r="Q19" s="130"/>
      <c r="R19" s="50"/>
    </row>
    <row r="20" spans="1:18" ht="20.25">
      <c r="A20" s="172" t="s">
        <v>10</v>
      </c>
      <c r="B20" s="137">
        <v>30743</v>
      </c>
      <c r="C20" s="75">
        <v>0.0365</v>
      </c>
      <c r="D20" s="12">
        <v>133971</v>
      </c>
      <c r="E20" s="11">
        <f t="shared" si="7"/>
        <v>0.0375</v>
      </c>
      <c r="F20" s="12">
        <v>6117</v>
      </c>
      <c r="G20" s="11">
        <f t="shared" si="0"/>
        <v>0.0344</v>
      </c>
      <c r="H20" s="11">
        <f t="shared" si="1"/>
        <v>0.0365</v>
      </c>
      <c r="I20" s="174">
        <f t="shared" si="8"/>
        <v>0.0402</v>
      </c>
      <c r="J20" s="11">
        <f t="shared" si="2"/>
        <v>0.0329</v>
      </c>
      <c r="K20" s="75">
        <f t="shared" si="3"/>
        <v>0.0365</v>
      </c>
      <c r="L20" s="84">
        <f t="shared" si="4"/>
        <v>31450</v>
      </c>
      <c r="M20" s="81">
        <f t="shared" si="5"/>
        <v>707</v>
      </c>
      <c r="N20" s="66">
        <f t="shared" si="6"/>
        <v>0.022997105032039816</v>
      </c>
      <c r="O20" s="13"/>
      <c r="Q20" s="130"/>
      <c r="R20" s="49"/>
    </row>
    <row r="21" spans="1:18" ht="20.25">
      <c r="A21" s="172" t="s">
        <v>21</v>
      </c>
      <c r="B21" s="144">
        <v>35712</v>
      </c>
      <c r="C21" s="75">
        <v>0.0424</v>
      </c>
      <c r="D21" s="12">
        <v>149647</v>
      </c>
      <c r="E21" s="11">
        <f t="shared" si="7"/>
        <v>0.0419</v>
      </c>
      <c r="F21" s="12">
        <v>7744</v>
      </c>
      <c r="G21" s="11">
        <f>ROUND(F21/$F$31,4)</f>
        <v>0.0435</v>
      </c>
      <c r="H21" s="11">
        <f t="shared" si="1"/>
        <v>0.0424</v>
      </c>
      <c r="I21" s="174">
        <f t="shared" si="8"/>
        <v>0.0466</v>
      </c>
      <c r="J21" s="11">
        <f t="shared" si="2"/>
        <v>0.0382</v>
      </c>
      <c r="K21" s="75">
        <f>H21</f>
        <v>0.0424</v>
      </c>
      <c r="L21" s="84">
        <f t="shared" si="4"/>
        <v>36534</v>
      </c>
      <c r="M21" s="81">
        <f t="shared" si="5"/>
        <v>822</v>
      </c>
      <c r="N21" s="66">
        <f t="shared" si="6"/>
        <v>0.02301747311827957</v>
      </c>
      <c r="O21" s="13"/>
      <c r="Q21" s="130"/>
      <c r="R21" s="112"/>
    </row>
    <row r="22" spans="1:18" ht="20.25">
      <c r="A22" s="172" t="s">
        <v>23</v>
      </c>
      <c r="B22" s="137">
        <v>30322</v>
      </c>
      <c r="C22" s="75">
        <v>0.036</v>
      </c>
      <c r="D22" s="12">
        <v>113695</v>
      </c>
      <c r="E22" s="11">
        <f>ROUND(D22/$D$31,4)</f>
        <v>0.0318</v>
      </c>
      <c r="F22" s="12">
        <v>7816</v>
      </c>
      <c r="G22" s="11">
        <f>ROUND(F22/$F$31,4)</f>
        <v>0.0439</v>
      </c>
      <c r="H22" s="11">
        <f t="shared" si="1"/>
        <v>0.0358</v>
      </c>
      <c r="I22" s="174">
        <f t="shared" si="8"/>
        <v>0.0396</v>
      </c>
      <c r="J22" s="11">
        <f t="shared" si="2"/>
        <v>0.0324</v>
      </c>
      <c r="K22" s="75">
        <f>H22</f>
        <v>0.0358</v>
      </c>
      <c r="L22" s="84">
        <f t="shared" si="4"/>
        <v>30847</v>
      </c>
      <c r="M22" s="81">
        <f t="shared" si="5"/>
        <v>525</v>
      </c>
      <c r="N22" s="66">
        <f t="shared" si="6"/>
        <v>0.017314161335004286</v>
      </c>
      <c r="O22" s="13"/>
      <c r="Q22" s="130"/>
      <c r="R22" s="49"/>
    </row>
    <row r="23" spans="1:18" ht="20.25">
      <c r="A23" s="172" t="s">
        <v>12</v>
      </c>
      <c r="B23" s="137">
        <v>58959</v>
      </c>
      <c r="C23" s="75">
        <v>0.06999999999999999</v>
      </c>
      <c r="D23" s="12">
        <v>221258</v>
      </c>
      <c r="E23" s="11">
        <f t="shared" si="7"/>
        <v>0.062</v>
      </c>
      <c r="F23" s="12">
        <v>14967</v>
      </c>
      <c r="G23" s="11">
        <f t="shared" si="0"/>
        <v>0.0842</v>
      </c>
      <c r="H23" s="11">
        <f>ROUND(((E23*2)+G23)/3,4)</f>
        <v>0.0694</v>
      </c>
      <c r="I23" s="174">
        <f t="shared" si="8"/>
        <v>0.077</v>
      </c>
      <c r="J23" s="11">
        <f t="shared" si="2"/>
        <v>0.063</v>
      </c>
      <c r="K23" s="75">
        <f t="shared" si="3"/>
        <v>0.0694</v>
      </c>
      <c r="L23" s="84">
        <f t="shared" si="4"/>
        <v>59798</v>
      </c>
      <c r="M23" s="81">
        <f t="shared" si="5"/>
        <v>839</v>
      </c>
      <c r="N23" s="66">
        <f t="shared" si="6"/>
        <v>0.0142302277854102</v>
      </c>
      <c r="O23" s="13"/>
      <c r="Q23" s="130"/>
      <c r="R23" s="49"/>
    </row>
    <row r="24" spans="1:18" ht="20.25">
      <c r="A24" s="172" t="s">
        <v>44</v>
      </c>
      <c r="B24" s="137">
        <v>44051</v>
      </c>
      <c r="C24" s="75">
        <v>0.0523</v>
      </c>
      <c r="D24" s="12">
        <v>180096</v>
      </c>
      <c r="E24" s="11">
        <f>ROUND(D24/$D$31,4)</f>
        <v>0.0504</v>
      </c>
      <c r="F24" s="12">
        <v>10140</v>
      </c>
      <c r="G24" s="11">
        <f t="shared" si="0"/>
        <v>0.057</v>
      </c>
      <c r="H24" s="11">
        <f t="shared" si="1"/>
        <v>0.0526</v>
      </c>
      <c r="I24" s="174">
        <f t="shared" si="8"/>
        <v>0.0575</v>
      </c>
      <c r="J24" s="11">
        <f t="shared" si="2"/>
        <v>0.0471</v>
      </c>
      <c r="K24" s="75">
        <f t="shared" si="3"/>
        <v>0.0526</v>
      </c>
      <c r="L24" s="84">
        <f t="shared" si="4"/>
        <v>45323</v>
      </c>
      <c r="M24" s="81">
        <f t="shared" si="5"/>
        <v>1272</v>
      </c>
      <c r="N24" s="66">
        <f t="shared" si="6"/>
        <v>0.02887562143878686</v>
      </c>
      <c r="O24" s="13"/>
      <c r="Q24" s="130"/>
      <c r="R24" s="49"/>
    </row>
    <row r="25" spans="1:18" ht="20.25">
      <c r="A25" s="172" t="s">
        <v>14</v>
      </c>
      <c r="B25" s="137">
        <v>97704</v>
      </c>
      <c r="C25" s="75">
        <v>0.11599999999999999</v>
      </c>
      <c r="D25" s="12">
        <v>448081</v>
      </c>
      <c r="E25" s="11">
        <f t="shared" si="7"/>
        <v>0.1255</v>
      </c>
      <c r="F25" s="12">
        <v>17563</v>
      </c>
      <c r="G25" s="11">
        <f t="shared" si="0"/>
        <v>0.0988</v>
      </c>
      <c r="H25" s="11">
        <f>ROUND(((E25*2)+G25)/3,4)</f>
        <v>0.1166</v>
      </c>
      <c r="I25" s="174">
        <f t="shared" si="8"/>
        <v>0.1276</v>
      </c>
      <c r="J25" s="11">
        <f t="shared" si="2"/>
        <v>0.1044</v>
      </c>
      <c r="K25" s="75">
        <f t="shared" si="3"/>
        <v>0.1166</v>
      </c>
      <c r="L25" s="84">
        <f t="shared" si="4"/>
        <v>100468</v>
      </c>
      <c r="M25" s="81">
        <f t="shared" si="5"/>
        <v>2764</v>
      </c>
      <c r="N25" s="66">
        <f t="shared" si="6"/>
        <v>0.028289527552607878</v>
      </c>
      <c r="O25" s="13"/>
      <c r="Q25" s="130"/>
      <c r="R25" s="49"/>
    </row>
    <row r="26" spans="1:18" ht="20.25">
      <c r="A26" s="172" t="s">
        <v>15</v>
      </c>
      <c r="B26" s="144">
        <v>108653</v>
      </c>
      <c r="C26" s="75">
        <v>0.129</v>
      </c>
      <c r="D26" s="12">
        <v>502167</v>
      </c>
      <c r="E26" s="11">
        <f>ROUND(D26/$D$31,5)</f>
        <v>0.14066</v>
      </c>
      <c r="F26" s="12">
        <v>19209</v>
      </c>
      <c r="G26" s="11">
        <f>ROUND(F26/$F$31,4)</f>
        <v>0.108</v>
      </c>
      <c r="H26" s="11">
        <f>ROUND(((E26*2)+G26)/3,4)</f>
        <v>0.1298</v>
      </c>
      <c r="I26" s="174">
        <f t="shared" si="8"/>
        <v>0.1419</v>
      </c>
      <c r="J26" s="11">
        <f t="shared" si="2"/>
        <v>0.1161</v>
      </c>
      <c r="K26" s="75">
        <f t="shared" si="3"/>
        <v>0.1298</v>
      </c>
      <c r="L26" s="84">
        <f t="shared" si="4"/>
        <v>111842</v>
      </c>
      <c r="M26" s="81">
        <f t="shared" si="5"/>
        <v>3189</v>
      </c>
      <c r="N26" s="66">
        <f t="shared" si="6"/>
        <v>0.029350317064416077</v>
      </c>
      <c r="O26" s="13"/>
      <c r="Q26" s="130"/>
      <c r="R26" s="50"/>
    </row>
    <row r="27" spans="1:18" ht="20.25">
      <c r="A27" s="172" t="s">
        <v>24</v>
      </c>
      <c r="B27" s="137">
        <v>32259</v>
      </c>
      <c r="C27" s="75">
        <v>0.0383</v>
      </c>
      <c r="D27" s="12">
        <v>131861</v>
      </c>
      <c r="E27" s="11">
        <f>ROUND(D27/$D$31,4)+0.0001</f>
        <v>0.037000000000000005</v>
      </c>
      <c r="F27" s="12">
        <v>7097</v>
      </c>
      <c r="G27" s="11">
        <f t="shared" si="0"/>
        <v>0.0399</v>
      </c>
      <c r="H27" s="11">
        <f t="shared" si="1"/>
        <v>0.038</v>
      </c>
      <c r="I27" s="174">
        <f t="shared" si="8"/>
        <v>0.0421</v>
      </c>
      <c r="J27" s="11">
        <f>ROUND(C27*0.9,4)-0.0001</f>
        <v>0.0344</v>
      </c>
      <c r="K27" s="75">
        <f t="shared" si="3"/>
        <v>0.038</v>
      </c>
      <c r="L27" s="84">
        <f>ROUND(+K27*$L$31,2)-1</f>
        <v>32741.59</v>
      </c>
      <c r="M27" s="81">
        <f t="shared" si="5"/>
        <v>482.59000000000015</v>
      </c>
      <c r="N27" s="66">
        <f t="shared" si="6"/>
        <v>0.014959856164171243</v>
      </c>
      <c r="O27" s="13"/>
      <c r="Q27" s="130"/>
      <c r="R27" s="49"/>
    </row>
    <row r="28" spans="1:18" ht="20.25">
      <c r="A28" s="172" t="s">
        <v>20</v>
      </c>
      <c r="B28" s="137">
        <v>52642</v>
      </c>
      <c r="C28" s="75">
        <v>0.0625</v>
      </c>
      <c r="D28" s="12">
        <v>225610</v>
      </c>
      <c r="E28" s="11">
        <f t="shared" si="7"/>
        <v>0.0632</v>
      </c>
      <c r="F28" s="12">
        <v>10789</v>
      </c>
      <c r="G28" s="11">
        <f t="shared" si="0"/>
        <v>0.0607</v>
      </c>
      <c r="H28" s="11">
        <f t="shared" si="1"/>
        <v>0.0624</v>
      </c>
      <c r="I28" s="174">
        <f t="shared" si="8"/>
        <v>0.0688</v>
      </c>
      <c r="J28" s="11">
        <f t="shared" si="2"/>
        <v>0.0563</v>
      </c>
      <c r="K28" s="75">
        <f>H28</f>
        <v>0.0624</v>
      </c>
      <c r="L28" s="84">
        <f t="shared" si="4"/>
        <v>53767</v>
      </c>
      <c r="M28" s="81">
        <f t="shared" si="5"/>
        <v>1125</v>
      </c>
      <c r="N28" s="66">
        <f t="shared" si="6"/>
        <v>0.02137076858781961</v>
      </c>
      <c r="O28" s="13"/>
      <c r="Q28" s="130"/>
      <c r="R28" s="49"/>
    </row>
    <row r="29" spans="1:18" ht="20.25">
      <c r="A29" s="172" t="s">
        <v>17</v>
      </c>
      <c r="B29" s="137">
        <v>67129</v>
      </c>
      <c r="C29" s="75">
        <v>0.0797</v>
      </c>
      <c r="D29" s="12">
        <v>286679</v>
      </c>
      <c r="E29" s="11">
        <f t="shared" si="7"/>
        <v>0.0803</v>
      </c>
      <c r="F29" s="12">
        <v>13983</v>
      </c>
      <c r="G29" s="11">
        <f t="shared" si="0"/>
        <v>0.0786</v>
      </c>
      <c r="H29" s="11">
        <f t="shared" si="1"/>
        <v>0.0797</v>
      </c>
      <c r="I29" s="174">
        <f t="shared" si="8"/>
        <v>0.0877</v>
      </c>
      <c r="J29" s="11">
        <f t="shared" si="2"/>
        <v>0.0717</v>
      </c>
      <c r="K29" s="75">
        <f t="shared" si="3"/>
        <v>0.0797</v>
      </c>
      <c r="L29" s="84">
        <f t="shared" si="4"/>
        <v>68673</v>
      </c>
      <c r="M29" s="81">
        <f t="shared" si="5"/>
        <v>1544</v>
      </c>
      <c r="N29" s="66">
        <f t="shared" si="6"/>
        <v>0.02300049159081768</v>
      </c>
      <c r="O29" s="13"/>
      <c r="Q29" s="130"/>
      <c r="R29" s="49"/>
    </row>
    <row r="30" spans="1:18" ht="21" thickBot="1">
      <c r="A30" s="142"/>
      <c r="B30" s="138"/>
      <c r="C30" s="22"/>
      <c r="D30" s="28"/>
      <c r="E30" s="28"/>
      <c r="F30" s="28"/>
      <c r="G30" s="28"/>
      <c r="H30" s="129"/>
      <c r="I30" s="175"/>
      <c r="J30" s="28"/>
      <c r="K30" s="22"/>
      <c r="L30" s="44"/>
      <c r="M30" s="87"/>
      <c r="N30" s="66"/>
      <c r="O30" s="13"/>
      <c r="Q30" s="49"/>
      <c r="R30" s="49"/>
    </row>
    <row r="31" spans="1:18" ht="21" thickBot="1">
      <c r="A31" s="146"/>
      <c r="B31" s="139">
        <v>842272</v>
      </c>
      <c r="C31" s="76">
        <v>0.9999999999999999</v>
      </c>
      <c r="D31" s="25">
        <f aca="true" t="shared" si="9" ref="D31:K31">SUM(D14:D29)</f>
        <v>3569955</v>
      </c>
      <c r="E31" s="24">
        <f>SUM(E14:E29)</f>
        <v>0.99996</v>
      </c>
      <c r="F31" s="25">
        <f t="shared" si="9"/>
        <v>177847</v>
      </c>
      <c r="G31" s="24">
        <f t="shared" si="9"/>
        <v>1</v>
      </c>
      <c r="H31" s="24">
        <f t="shared" si="9"/>
        <v>1</v>
      </c>
      <c r="I31" s="176">
        <f t="shared" si="9"/>
        <v>1.1</v>
      </c>
      <c r="J31" s="24">
        <f t="shared" si="9"/>
        <v>0.9</v>
      </c>
      <c r="K31" s="76">
        <f t="shared" si="9"/>
        <v>1</v>
      </c>
      <c r="L31" s="178">
        <v>861647</v>
      </c>
      <c r="M31" s="82">
        <f t="shared" si="5"/>
        <v>19375</v>
      </c>
      <c r="N31" s="161">
        <f t="shared" si="6"/>
        <v>0.023003257854944722</v>
      </c>
      <c r="O31" s="13"/>
      <c r="Q31" s="130"/>
      <c r="R31" s="49"/>
    </row>
    <row r="32" spans="1:14" ht="20.25">
      <c r="A32" s="17"/>
      <c r="B32" s="162"/>
      <c r="C32" s="128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58"/>
    </row>
    <row r="33" spans="1:14" s="5" customFormat="1" ht="22.5" customHeight="1">
      <c r="A33" s="151" t="s">
        <v>62</v>
      </c>
      <c r="B33" s="27"/>
      <c r="C33" s="26"/>
      <c r="D33" s="26"/>
      <c r="E33" s="26"/>
      <c r="F33" s="26"/>
      <c r="G33" s="26"/>
      <c r="H33" s="13"/>
      <c r="I33" s="13"/>
      <c r="J33" s="13"/>
      <c r="K33" s="13"/>
      <c r="L33" s="13"/>
      <c r="M33" s="13"/>
      <c r="N33" s="13"/>
    </row>
    <row r="34" spans="1:14" ht="19.5" customHeight="1">
      <c r="A34" s="7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0.25" customHeight="1">
      <c r="A35" s="152" t="s">
        <v>46</v>
      </c>
      <c r="B35" s="13"/>
      <c r="C35" s="1"/>
      <c r="D35" s="1"/>
      <c r="E35" s="1"/>
      <c r="F35" s="1"/>
      <c r="G35" s="1"/>
      <c r="H35" s="26"/>
      <c r="I35" s="26"/>
      <c r="J35" s="26"/>
      <c r="K35" s="27"/>
      <c r="L35" s="59"/>
      <c r="M35" s="59"/>
      <c r="N35" s="59"/>
    </row>
    <row r="36" spans="1:14" ht="20.25" customHeight="1">
      <c r="A36" s="152" t="s">
        <v>47</v>
      </c>
      <c r="B36" s="10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1" customHeight="1">
      <c r="A37" s="153" t="s">
        <v>48</v>
      </c>
      <c r="B37" s="10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0.25">
      <c r="A38" s="8"/>
      <c r="B38" s="10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0.25">
      <c r="A39" s="8"/>
      <c r="B39" s="10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6.25" customHeight="1" thickBot="1">
      <c r="A40" s="1"/>
      <c r="B40" s="1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7" customHeight="1" thickBot="1">
      <c r="A41" s="149" t="s">
        <v>45</v>
      </c>
      <c r="B41" s="19"/>
      <c r="C41" s="18"/>
      <c r="D41" s="56"/>
      <c r="E41" s="19" t="s">
        <v>56</v>
      </c>
      <c r="F41" s="19"/>
      <c r="G41" s="19"/>
      <c r="H41" s="19"/>
      <c r="I41" s="19"/>
      <c r="J41" s="19"/>
      <c r="K41" s="47" t="s">
        <v>55</v>
      </c>
      <c r="L41" s="166">
        <v>42472</v>
      </c>
      <c r="M41" s="194"/>
      <c r="N41" s="195"/>
    </row>
    <row r="42" spans="1:14" ht="20.25">
      <c r="A42" s="48"/>
      <c r="B42" s="29"/>
      <c r="C42" s="48"/>
      <c r="D42" s="48"/>
      <c r="E42" s="48"/>
      <c r="F42" s="48"/>
      <c r="G42" s="48"/>
      <c r="H42" s="48"/>
      <c r="I42" s="48"/>
      <c r="J42" s="48"/>
      <c r="K42" s="48"/>
      <c r="L42" s="1"/>
      <c r="M42" s="1"/>
      <c r="N42" s="1"/>
    </row>
    <row r="43" spans="1:14" ht="20.25">
      <c r="A43" s="1"/>
      <c r="B43" s="1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0.25">
      <c r="A44" s="1"/>
      <c r="B44" s="1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sheetProtection/>
  <mergeCells count="9">
    <mergeCell ref="A1:N1"/>
    <mergeCell ref="A2:N2"/>
    <mergeCell ref="A3:N3"/>
    <mergeCell ref="A4:N4"/>
    <mergeCell ref="A5:N5"/>
    <mergeCell ref="M41:N41"/>
    <mergeCell ref="M8:M12"/>
    <mergeCell ref="N8:N12"/>
    <mergeCell ref="A6:L6"/>
  </mergeCells>
  <printOptions horizontalCentered="1" verticalCentered="1"/>
  <pageMargins left="0.35" right="0.5" top="0.44" bottom="0.27" header="0.58" footer="0.43"/>
  <pageSetup horizontalDpi="600" verticalDpi="600" orientation="landscape" scale="60" r:id="rId1"/>
  <headerFooter alignWithMargins="0">
    <oddHeader>&amp;C&amp;"Arial Narrow,Bold"&amp;11
</oddHeader>
    <oddFooter xml:space="preserve">&amp;C&amp;"Arial Narrow,Bold"&amp;11 </oddFooter>
  </headerFooter>
  <ignoredErrors>
    <ignoredError sqref="E27 I15 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P. Hurley</dc:creator>
  <cp:keywords/>
  <dc:description/>
  <cp:lastModifiedBy>Hurley, Diane (DWD)</cp:lastModifiedBy>
  <cp:lastPrinted>2016-04-13T14:39:10Z</cp:lastPrinted>
  <dcterms:created xsi:type="dcterms:W3CDTF">2001-02-28T14:36:54Z</dcterms:created>
  <dcterms:modified xsi:type="dcterms:W3CDTF">2016-05-31T14:14:13Z</dcterms:modified>
  <cp:category/>
  <cp:version/>
  <cp:contentType/>
  <cp:contentStatus/>
</cp:coreProperties>
</file>